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5.xml" ContentType="application/vnd.openxmlformats-officedocument.spreadsheetml.worksheet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17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3.xml" ContentType="application/vnd.openxmlformats-officedocument.spreadsheetml.pivotTable+xml"/>
  <Override PartName="/xl/worksheets/sheet18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Tables/pivotTable4.xml" ContentType="application/vnd.openxmlformats-officedocument.spreadsheetml.pivotTable+xml"/>
  <Override PartName="/xl/worksheets/sheet19.xml" ContentType="application/vnd.openxmlformats-officedocument.spreadsheetml.worksheet+xml"/>
  <Override PartName="/xl/tables/table3.xml" ContentType="application/vnd.openxmlformats-officedocument.spreadsheetml.table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ables/table4.xml" ContentType="application/vnd.openxmlformats-officedocument.spreadsheetml.table+xml"/>
  <Override PartName="/xl/worksheets/sheet24.xml" ContentType="application/vnd.openxmlformats-officedocument.spreadsheetml.worksheet+xml"/>
  <Override PartName="/xl/tables/table5.xml" ContentType="application/vnd.openxmlformats-officedocument.spreadsheetml.table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05" tabRatio="600" firstSheet="0" activeTab="7" autoFilterDateGrouping="1"/>
  </bookViews>
  <sheets>
    <sheet name="會議回覆追蹤" sheetId="1" state="visible" r:id="rId1"/>
    <sheet name="統計表2" sheetId="2" state="visible" r:id="rId2"/>
    <sheet name="統計表" sheetId="3" state="visible" r:id="rId3"/>
    <sheet name="統計tmp" sheetId="4" state="visible" r:id="rId4"/>
    <sheet name="URS確認" sheetId="5" state="visible" r:id="rId5"/>
    <sheet name="工作表2" sheetId="6" state="visible" r:id="rId6"/>
    <sheet name="取消交易" sheetId="7" state="visible" r:id="rId7"/>
    <sheet name="討論項目" sheetId="8" state="visible" r:id="rId8"/>
    <sheet name="工作表1" sheetId="9" state="visible" r:id="rId9"/>
    <sheet name="後續討論" sheetId="10" state="visible" r:id="rId10"/>
    <sheet name="待辦事項" sheetId="11" state="visible" r:id="rId11"/>
    <sheet name="上線注意事項" sheetId="12" state="visible" r:id="rId12"/>
    <sheet name="追蹤議題備註" sheetId="13" state="visible" r:id="rId13"/>
    <sheet name="備註" sheetId="14" state="visible" r:id="rId14"/>
    <sheet name="SKL放款" sheetId="15" state="hidden" r:id="rId15"/>
    <sheet name="URS確認tmp" sheetId="16" state="hidden" r:id="rId16"/>
    <sheet name="討論項目tmp" sheetId="17" state="hidden" r:id="rId17"/>
    <sheet name="待辦事項tmp" sheetId="18" state="hidden" r:id="rId18"/>
    <sheet name="討論待辦tmp" sheetId="19" state="visible" r:id="rId19"/>
    <sheet name="Menu" sheetId="20" state="visible" r:id="rId20"/>
    <sheet name="L4_tmp" sheetId="21" state="visible" r:id="rId21"/>
    <sheet name="未完成" sheetId="22" state="visible" r:id="rId22"/>
    <sheet name="20211105匯出" sheetId="23" state="visible" r:id="rId23"/>
    <sheet name="統計表 (2)" sheetId="24" state="hidden" r:id="rId24"/>
    <sheet name="下週會議" sheetId="25" state="hidden" r:id="rId25"/>
    <sheet name="會議回覆追蹤tmp" sheetId="26" state="hidden" r:id="rId26"/>
  </sheets>
  <externalReferences>
    <externalReference r:id="rId31"/>
    <externalReference r:id="rId32"/>
    <externalReference r:id="rId33"/>
    <externalReference r:id="rId34"/>
  </externalReferences>
  <definedNames>
    <definedName name="aaa">[1]員工!#REF!</definedName>
    <definedName name="all" localSheetId="18">[1]員工!#REF!</definedName>
    <definedName name="all" localSheetId="0">[2]員工!#REF!</definedName>
    <definedName name="all">[1]員工!#REF!</definedName>
    <definedName name="alltel" localSheetId="18">[1]員工!#REF!</definedName>
    <definedName name="alltel" localSheetId="0">[2]員工!#REF!</definedName>
    <definedName name="alltel">[1]員工!#REF!</definedName>
    <definedName name="_xlnm._FilterDatabase" localSheetId="7" hidden="1">'討論項目'!$A$1:$Q$513</definedName>
    <definedName name="_xlnm._FilterDatabase" localSheetId="10" hidden="1">'待辦事項'!$A$1:$H$82</definedName>
  </definedNames>
  <calcPr calcId="162913" fullCalcOnLoad="1"/>
  <pivotCaches>
    <pivotCache cacheId="3" r:id="rId27"/>
    <pivotCache cacheId="2" r:id="rId28"/>
    <pivotCache cacheId="0" r:id="rId29"/>
    <pivotCache cacheId="1" r:id="rId30"/>
  </pivotCaches>
</workbook>
</file>

<file path=xl/styles.xml><?xml version="1.0" encoding="utf-8"?>
<styleSheet xmlns="http://schemas.openxmlformats.org/spreadsheetml/2006/main">
  <numFmts count="8">
    <numFmt numFmtId="164" formatCode="mm/dd;@"/>
    <numFmt numFmtId="165" formatCode="mm/dd"/>
    <numFmt numFmtId="166" formatCode="[$-404]aaa;@"/>
    <numFmt numFmtId="167" formatCode="0.0%"/>
    <numFmt numFmtId="168" formatCode="0_);[Red]\(0\)"/>
    <numFmt numFmtId="169" formatCode="yyyy/m/d\ h:mm;@"/>
    <numFmt numFmtId="170" formatCode="m&quot;月&quot;d&quot;日&quot;"/>
    <numFmt numFmtId="171" formatCode="0.00_);[Red]\(0.00\)"/>
  </numFmts>
  <fonts count="90">
    <font>
      <name val="新細明體"/>
      <family val="2"/>
      <color theme="1"/>
      <sz val="11"/>
      <scheme val="minor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新細明體"/>
      <charset val="136"/>
      <family val="3"/>
      <sz val="9"/>
      <scheme val="minor"/>
    </font>
    <font>
      <name val="標楷體"/>
      <charset val="136"/>
      <family val="4"/>
      <sz val="10"/>
    </font>
    <font>
      <name val="標楷體"/>
      <charset val="136"/>
      <family val="4"/>
      <color theme="1"/>
      <sz val="10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color theme="1"/>
      <sz val="12"/>
      <scheme val="minor"/>
    </font>
    <font>
      <name val="微軟正黑體"/>
      <charset val="136"/>
      <family val="2"/>
      <color theme="1"/>
      <sz val="11"/>
    </font>
    <font>
      <name val="Candara"/>
      <family val="2"/>
      <color theme="1"/>
      <sz val="11"/>
    </font>
    <font>
      <name val="標楷體"/>
      <charset val="136"/>
      <family val="4"/>
      <sz val="6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0"/>
      <sz val="11"/>
    </font>
    <font>
      <name val="新細明體"/>
      <family val="2"/>
      <color theme="10"/>
      <sz val="11"/>
      <u val="single"/>
      <scheme val="minor"/>
    </font>
    <font>
      <name val="新細明體"/>
      <charset val="136"/>
      <family val="1"/>
      <sz val="9"/>
    </font>
    <font>
      <name val="微軟正黑體"/>
      <charset val="136"/>
      <family val="2"/>
      <b val="1"/>
      <color theme="0"/>
      <sz val="12"/>
    </font>
    <font>
      <name val="Candara"/>
      <family val="2"/>
      <b val="1"/>
      <color theme="1"/>
      <sz val="11"/>
    </font>
    <font>
      <name val="Candara"/>
      <family val="2"/>
      <b val="1"/>
      <color theme="1"/>
      <sz val="16"/>
    </font>
    <font>
      <name val="微軟正黑體"/>
      <charset val="136"/>
      <family val="2"/>
      <b val="1"/>
      <color theme="1"/>
      <sz val="16"/>
    </font>
    <font>
      <name val="Candara"/>
      <family val="2"/>
      <color theme="1"/>
      <sz val="12"/>
    </font>
    <font>
      <name val="Candara"/>
      <family val="2"/>
      <color rgb="FF333333"/>
      <sz val="12"/>
    </font>
    <font>
      <name val="微軟正黑體"/>
      <charset val="136"/>
      <family val="2"/>
      <color rgb="FF333333"/>
      <sz val="12"/>
    </font>
    <font>
      <name val="微軟正黑體"/>
      <charset val="136"/>
      <family val="2"/>
      <b val="1"/>
      <color theme="1"/>
      <sz val="11"/>
    </font>
    <font>
      <name val="微軟正黑體"/>
      <charset val="136"/>
      <family val="2"/>
      <color theme="0"/>
      <sz val="12"/>
    </font>
    <font>
      <name val="微軟正黑體"/>
      <charset val="136"/>
      <family val="2"/>
      <color rgb="FFFF0000"/>
      <sz val="12"/>
    </font>
    <font>
      <name val="Candara"/>
      <family val="2"/>
      <color theme="0"/>
      <sz val="11"/>
    </font>
    <font>
      <name val="Candara"/>
      <family val="2"/>
      <color rgb="FFFF0000"/>
      <sz val="11"/>
    </font>
    <font>
      <name val="標楷體"/>
      <charset val="136"/>
      <family val="4"/>
      <color rgb="FFFF0000"/>
      <sz val="12"/>
    </font>
    <font>
      <name val="Candara"/>
      <family val="2"/>
      <b val="1"/>
      <color theme="0"/>
      <sz val="12"/>
    </font>
    <font>
      <name val="標楷體"/>
      <charset val="136"/>
      <family val="4"/>
      <b val="1"/>
      <color theme="0"/>
      <sz val="12"/>
    </font>
    <font>
      <name val="標楷體"/>
      <charset val="136"/>
      <family val="4"/>
      <color theme="1"/>
      <sz val="12"/>
    </font>
    <font>
      <name val="標楷體"/>
      <charset val="136"/>
      <family val="4"/>
      <sz val="12"/>
    </font>
    <font>
      <name val="標楷體"/>
      <charset val="136"/>
      <family val="4"/>
      <color theme="1"/>
      <sz val="8"/>
    </font>
    <font>
      <name val="標楷體"/>
      <charset val="136"/>
      <family val="4"/>
      <color rgb="FFFF0000"/>
      <sz val="8"/>
    </font>
    <font>
      <name val="Candara"/>
      <family val="2"/>
      <b val="1"/>
      <color theme="1"/>
      <sz val="12"/>
    </font>
    <font>
      <name val="標楷體"/>
      <charset val="136"/>
      <family val="4"/>
      <color rgb="FFFF0000"/>
      <sz val="10"/>
    </font>
    <font>
      <name val="細明體"/>
      <charset val="136"/>
      <family val="3"/>
      <color theme="1"/>
      <sz val="11"/>
    </font>
    <font>
      <name val="Candara"/>
      <charset val="136"/>
      <family val="3"/>
      <color theme="1"/>
      <sz val="11"/>
    </font>
    <font>
      <name val="微軟正黑體"/>
      <charset val="136"/>
      <family val="2"/>
      <sz val="9"/>
    </font>
    <font>
      <name val="標楷體"/>
      <charset val="136"/>
      <family val="4"/>
      <b val="1"/>
      <color theme="1"/>
      <sz val="12"/>
    </font>
    <font>
      <name val="Candara"/>
      <family val="2"/>
      <color theme="1"/>
      <sz val="11"/>
    </font>
    <font>
      <name val="Candara"/>
      <family val="2"/>
      <color theme="1"/>
      <sz val="11"/>
    </font>
    <font>
      <name val="DengXian"/>
      <family val="1"/>
      <color theme="1"/>
      <sz val="11"/>
    </font>
    <font>
      <name val="Candara"/>
      <family val="2"/>
      <color theme="1"/>
      <sz val="11"/>
    </font>
    <font>
      <name val="標楷體"/>
      <charset val="136"/>
      <family val="4"/>
      <b val="1"/>
      <color theme="0"/>
      <sz val="6"/>
    </font>
    <font>
      <name val="Candara"/>
      <family val="2"/>
      <color theme="1"/>
      <sz val="11"/>
    </font>
    <font>
      <name val="Candara"/>
      <family val="2"/>
      <color theme="1"/>
      <sz val="11"/>
    </font>
    <font>
      <name val="新細明體"/>
      <family val="2"/>
      <color indexed="8"/>
      <sz val="11"/>
      <scheme val="minor"/>
    </font>
    <font>
      <name val="標楷體"/>
      <charset val="136"/>
      <family val="4"/>
      <color rgb="FFFF0000"/>
      <sz val="6"/>
    </font>
    <font>
      <name val="Candara"/>
      <family val="2"/>
      <color theme="1"/>
      <sz val="11"/>
    </font>
    <font>
      <name val="Candara"/>
      <family val="2"/>
      <sz val="11"/>
    </font>
    <font>
      <name val="標楷體"/>
      <charset val="136"/>
      <family val="4"/>
      <b val="1"/>
      <color theme="1"/>
      <sz val="10"/>
    </font>
    <font>
      <name val="標楷體"/>
      <charset val="136"/>
      <family val="4"/>
      <b val="1"/>
      <color theme="1"/>
      <sz val="8"/>
    </font>
    <font>
      <name val="標楷體"/>
      <charset val="136"/>
      <family val="4"/>
      <color rgb="FF00B050"/>
      <sz val="12"/>
    </font>
    <font>
      <name val="標楷體"/>
      <charset val="136"/>
      <family val="4"/>
      <color theme="0" tint="-0.3499862666707358"/>
      <sz val="10"/>
    </font>
    <font>
      <name val="標楷體"/>
      <charset val="136"/>
      <family val="4"/>
      <color theme="1"/>
      <sz val="11"/>
    </font>
    <font>
      <name val="標楷體"/>
      <charset val="136"/>
      <family val="4"/>
      <b val="1"/>
      <sz val="10"/>
    </font>
    <font>
      <name val="新細明體"/>
      <family val="2"/>
      <color theme="1"/>
      <sz val="8"/>
      <scheme val="minor"/>
    </font>
    <font>
      <name val="Candara"/>
      <family val="2"/>
      <b val="1"/>
      <color rgb="FFC00000"/>
      <sz val="11"/>
    </font>
    <font>
      <name val="微軟正黑體"/>
      <charset val="136"/>
      <family val="2"/>
      <sz val="11"/>
    </font>
    <font>
      <name val="微軟正黑體"/>
      <charset val="136"/>
      <family val="2"/>
      <b val="1"/>
      <color rgb="FFC00000"/>
      <sz val="11"/>
    </font>
    <font>
      <name val="Candara"/>
      <family val="2"/>
      <color theme="1"/>
      <sz val="10"/>
    </font>
    <font>
      <name val="Candara"/>
      <family val="2"/>
      <color rgb="FFFF0000"/>
      <sz val="10"/>
    </font>
    <font>
      <name val="Candara"/>
      <family val="2"/>
      <color theme="1"/>
      <sz val="9"/>
    </font>
    <font>
      <name val="微軟正黑體"/>
      <charset val="136"/>
      <family val="2"/>
      <color theme="1"/>
      <sz val="9"/>
    </font>
    <font>
      <name val="Candara"/>
      <family val="2"/>
      <color theme="1"/>
      <sz val="11"/>
    </font>
    <font>
      <name val="標楷體"/>
      <charset val="136"/>
      <family val="4"/>
      <strike val="1"/>
      <color rgb="FFFF0000"/>
      <sz val="12"/>
    </font>
    <font>
      <name val="微軟正黑體"/>
      <charset val="136"/>
      <family val="2"/>
      <color theme="1"/>
      <sz val="8"/>
    </font>
    <font>
      <name val="Candara"/>
      <family val="2"/>
      <color theme="1"/>
      <sz val="8"/>
    </font>
    <font>
      <name val="微軟正黑體"/>
      <charset val="136"/>
      <family val="2"/>
      <b val="1"/>
      <color theme="1"/>
      <sz val="9"/>
    </font>
    <font>
      <name val="微軟正黑體"/>
      <charset val="136"/>
      <family val="2"/>
      <b val="1"/>
      <color theme="1"/>
      <sz val="10"/>
    </font>
    <font>
      <name val="微軟正黑體"/>
      <charset val="136"/>
      <family val="2"/>
      <b val="1"/>
      <color theme="1"/>
      <sz val="8"/>
    </font>
    <font>
      <name val="Candara"/>
      <family val="2"/>
      <sz val="8"/>
    </font>
    <font>
      <name val="微軟正黑體"/>
      <charset val="136"/>
      <family val="2"/>
      <sz val="8"/>
    </font>
    <font>
      <name val="標楷體"/>
      <charset val="136"/>
      <family val="4"/>
      <color rgb="FF0070C0"/>
      <sz val="10"/>
    </font>
    <font>
      <name val="標楷體"/>
      <charset val="136"/>
      <family val="4"/>
      <color rgb="FFFF0000"/>
      <sz val="11"/>
    </font>
    <font>
      <name val="微軟正黑體"/>
      <charset val="136"/>
      <family val="2"/>
      <color theme="1"/>
      <sz val="10"/>
    </font>
    <font>
      <name val="Candara"/>
      <charset val="136"/>
      <family val="3"/>
      <color theme="1"/>
      <sz val="8"/>
    </font>
    <font>
      <name val="標楷體"/>
      <charset val="136"/>
      <family val="4"/>
      <sz val="11"/>
    </font>
    <font>
      <name val="標楷體"/>
      <charset val="136"/>
      <family val="4"/>
      <color rgb="FF00B050"/>
      <sz val="10"/>
    </font>
    <font>
      <name val="細明體"/>
      <charset val="136"/>
      <family val="3"/>
      <color theme="1"/>
      <sz val="8"/>
    </font>
    <font>
      <name val="標楷體"/>
      <charset val="136"/>
      <family val="4"/>
      <color rgb="FFFFC000"/>
      <sz val="10"/>
    </font>
    <font>
      <name val="微軟正黑體"/>
      <charset val="136"/>
      <family val="2"/>
      <color indexed="8"/>
      <sz val="11"/>
    </font>
    <font>
      <name val="Candara"/>
      <charset val="136"/>
      <family val="2"/>
      <b val="1"/>
      <color rgb="FFFF0000"/>
      <sz val="8"/>
    </font>
    <font>
      <name val="微軟正黑體"/>
      <charset val="136"/>
      <family val="2"/>
      <b val="1"/>
      <color rgb="FFFF0000"/>
      <sz val="8"/>
    </font>
    <font>
      <name val="Candara"/>
      <family val="2"/>
      <b val="1"/>
      <color rgb="FFFF0000"/>
      <sz val="8"/>
    </font>
  </fonts>
  <fills count="1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</fills>
  <borders count="29">
    <border>
      <left/>
      <right/>
      <top/>
      <bottom/>
      <diagonal/>
    </border>
    <border>
      <left style="medium">
        <color theme="2" tint="-0.09997863704336681"/>
      </left>
      <right style="medium">
        <color theme="2" tint="-0.09997863704336681"/>
      </right>
      <top style="medium">
        <color theme="2" tint="-0.09997863704336681"/>
      </top>
      <bottom style="medium">
        <color theme="2" tint="-0.0999786370433668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4">
    <xf numFmtId="0" fontId="9" fillId="0" borderId="0"/>
    <xf numFmtId="0" fontId="10" fillId="0" borderId="0" applyAlignment="1">
      <alignment vertical="center"/>
    </xf>
    <xf numFmtId="0" fontId="9" fillId="0" borderId="0"/>
    <xf numFmtId="0" fontId="10" fillId="0" borderId="0" applyAlignment="1">
      <alignment vertical="center"/>
    </xf>
    <xf numFmtId="0" fontId="11" fillId="0" borderId="0" applyAlignment="1">
      <alignment vertical="center"/>
    </xf>
    <xf numFmtId="9" fontId="9" fillId="0" borderId="0" applyAlignment="1">
      <alignment vertical="center"/>
    </xf>
    <xf numFmtId="0" fontId="17" fillId="0" borderId="0"/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5" fillId="0" borderId="0" applyAlignment="1">
      <alignment vertical="center"/>
    </xf>
    <xf numFmtId="0" fontId="15" fillId="0" borderId="0" applyAlignment="1">
      <alignment vertical="center"/>
    </xf>
    <xf numFmtId="0" fontId="51" fillId="0" borderId="0" applyAlignment="1">
      <alignment vertical="center"/>
    </xf>
    <xf numFmtId="0" fontId="15" fillId="0" borderId="0" applyAlignment="1">
      <alignment vertical="center"/>
    </xf>
    <xf numFmtId="0" fontId="15" fillId="0" borderId="0" applyAlignment="1">
      <alignment vertical="center"/>
    </xf>
  </cellStyleXfs>
  <cellXfs count="555"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/>
    </xf>
    <xf numFmtId="0" fontId="7" fillId="0" borderId="0" applyAlignment="1" pivotButton="0" quotePrefix="0" xfId="0">
      <alignment vertical="center"/>
    </xf>
    <xf numFmtId="0" fontId="15" fillId="0" borderId="0" applyAlignment="1" pivotButton="0" quotePrefix="0" xfId="0">
      <alignment wrapText="1"/>
    </xf>
    <xf numFmtId="0" fontId="12" fillId="0" borderId="0" pivotButton="0" quotePrefix="0" xfId="0"/>
    <xf numFmtId="0" fontId="16" fillId="5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5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0" fontId="17" fillId="0" borderId="0" pivotButton="0" quotePrefix="0" xfId="6"/>
    <xf numFmtId="0" fontId="21" fillId="0" borderId="0" applyAlignment="1" pivotButton="0" quotePrefix="0" xfId="7">
      <alignment horizontal="left" vertical="center"/>
    </xf>
    <xf numFmtId="0" fontId="23" fillId="0" borderId="0" applyAlignment="1" pivotButton="0" quotePrefix="0" xfId="7">
      <alignment vertical="center"/>
    </xf>
    <xf numFmtId="0" fontId="24" fillId="0" borderId="6" applyAlignment="1" pivotButton="0" quotePrefix="0" xfId="7">
      <alignment horizontal="left" vertical="center" wrapText="1" indent="1"/>
    </xf>
    <xf numFmtId="0" fontId="24" fillId="0" borderId="7" applyAlignment="1" pivotButton="0" quotePrefix="0" xfId="7">
      <alignment horizontal="left" vertical="center" wrapText="1" indent="1"/>
    </xf>
    <xf numFmtId="0" fontId="24" fillId="0" borderId="8" applyAlignment="1" pivotButton="0" quotePrefix="0" xfId="7">
      <alignment horizontal="left" vertical="center" wrapText="1" indent="1"/>
    </xf>
    <xf numFmtId="0" fontId="24" fillId="0" borderId="9" applyAlignment="1" pivotButton="0" quotePrefix="0" xfId="7">
      <alignment horizontal="left" vertical="center" wrapText="1" indent="1"/>
    </xf>
    <xf numFmtId="0" fontId="24" fillId="0" borderId="10" applyAlignment="1" pivotButton="0" quotePrefix="0" xfId="7">
      <alignment horizontal="left" vertical="center" wrapText="1" indent="1"/>
    </xf>
    <xf numFmtId="0" fontId="24" fillId="0" borderId="2" applyAlignment="1" pivotButton="0" quotePrefix="0" xfId="7">
      <alignment horizontal="left" vertical="center" wrapText="1" indent="1"/>
    </xf>
    <xf numFmtId="0" fontId="24" fillId="0" borderId="12" applyAlignment="1" pivotButton="0" quotePrefix="0" xfId="7">
      <alignment horizontal="left" vertical="center" wrapText="1" indent="1"/>
    </xf>
    <xf numFmtId="0" fontId="24" fillId="11" borderId="10" applyAlignment="1" pivotButton="0" quotePrefix="0" xfId="7">
      <alignment horizontal="left" vertical="center" wrapText="1" indent="1"/>
    </xf>
    <xf numFmtId="0" fontId="24" fillId="11" borderId="11" applyAlignment="1" pivotButton="0" quotePrefix="0" xfId="7">
      <alignment horizontal="left" vertical="center" wrapText="1" indent="1"/>
    </xf>
    <xf numFmtId="0" fontId="24" fillId="11" borderId="2" applyAlignment="1" pivotButton="0" quotePrefix="0" xfId="7">
      <alignment horizontal="left" vertical="center" wrapText="1" indent="1"/>
    </xf>
    <xf numFmtId="0" fontId="24" fillId="11" borderId="12" applyAlignment="1" pivotButton="0" quotePrefix="0" xfId="7">
      <alignment horizontal="left" vertical="center" wrapText="1" indent="1"/>
    </xf>
    <xf numFmtId="0" fontId="24" fillId="12" borderId="10" applyAlignment="1" pivotButton="0" quotePrefix="0" xfId="7">
      <alignment horizontal="left" vertical="center" wrapText="1" indent="1"/>
    </xf>
    <xf numFmtId="0" fontId="24" fillId="12" borderId="11" applyAlignment="1" pivotButton="0" quotePrefix="0" xfId="7">
      <alignment horizontal="left" vertical="center" wrapText="1" indent="1"/>
    </xf>
    <xf numFmtId="0" fontId="24" fillId="12" borderId="2" applyAlignment="1" pivotButton="0" quotePrefix="0" xfId="7">
      <alignment horizontal="left" vertical="center" wrapText="1" indent="1"/>
    </xf>
    <xf numFmtId="0" fontId="24" fillId="12" borderId="12" applyAlignment="1" pivotButton="0" quotePrefix="0" xfId="7">
      <alignment horizontal="left" vertical="center" wrapText="1" indent="1"/>
    </xf>
    <xf numFmtId="0" fontId="24" fillId="6" borderId="10" applyAlignment="1" pivotButton="0" quotePrefix="0" xfId="7">
      <alignment horizontal="left" vertical="center" wrapText="1" indent="1"/>
    </xf>
    <xf numFmtId="0" fontId="24" fillId="6" borderId="11" applyAlignment="1" pivotButton="0" quotePrefix="0" xfId="7">
      <alignment horizontal="left" vertical="center" wrapText="1" indent="1"/>
    </xf>
    <xf numFmtId="0" fontId="24" fillId="6" borderId="2" applyAlignment="1" pivotButton="0" quotePrefix="0" xfId="7">
      <alignment horizontal="left" vertical="center" wrapText="1" indent="1"/>
    </xf>
    <xf numFmtId="0" fontId="24" fillId="6" borderId="12" applyAlignment="1" pivotButton="0" quotePrefix="0" xfId="7">
      <alignment horizontal="left" vertical="center" wrapText="1" indent="1"/>
    </xf>
    <xf numFmtId="0" fontId="24" fillId="6" borderId="13" applyAlignment="1" pivotButton="0" quotePrefix="0" xfId="7">
      <alignment horizontal="left" vertical="center" wrapText="1" indent="1"/>
    </xf>
    <xf numFmtId="0" fontId="24" fillId="6" borderId="14" applyAlignment="1" pivotButton="0" quotePrefix="0" xfId="7">
      <alignment horizontal="left" vertical="center" wrapText="1" indent="1"/>
    </xf>
    <xf numFmtId="0" fontId="24" fillId="6" borderId="15" applyAlignment="1" pivotButton="0" quotePrefix="0" xfId="7">
      <alignment horizontal="left" vertical="center" wrapText="1" indent="1"/>
    </xf>
    <xf numFmtId="0" fontId="24" fillId="6" borderId="16" applyAlignment="1" pivotButton="0" quotePrefix="0" xfId="7">
      <alignment horizontal="left" vertical="center" wrapText="1" indent="1"/>
    </xf>
    <xf numFmtId="0" fontId="25" fillId="0" borderId="11" applyAlignment="1" pivotButton="0" quotePrefix="0" xfId="7">
      <alignment horizontal="left" vertical="center" wrapText="1" indent="1"/>
    </xf>
    <xf numFmtId="0" fontId="13" fillId="13" borderId="0" pivotButton="0" quotePrefix="0" xfId="0"/>
    <xf numFmtId="9" fontId="13" fillId="13" borderId="0" pivotButton="0" quotePrefix="0" xfId="5"/>
    <xf numFmtId="0" fontId="13" fillId="7" borderId="0" pivotButton="0" quotePrefix="0" xfId="0"/>
    <xf numFmtId="0" fontId="20" fillId="13" borderId="0" pivotButton="0" quotePrefix="0" xfId="0"/>
    <xf numFmtId="0" fontId="20" fillId="13" borderId="0" applyAlignment="1" pivotButton="0" quotePrefix="0" xfId="0">
      <alignment horizontal="left"/>
    </xf>
    <xf numFmtId="0" fontId="15" fillId="0" borderId="0" applyAlignment="1" pivotButton="0" quotePrefix="0" xfId="0">
      <alignment vertical="center" wrapText="1"/>
    </xf>
    <xf numFmtId="0" fontId="27" fillId="5" borderId="0" applyAlignment="1" pivotButton="0" quotePrefix="0" xfId="0">
      <alignment horizontal="center"/>
    </xf>
    <xf numFmtId="14" fontId="13" fillId="0" borderId="0" pivotButton="0" quotePrefix="0" xfId="0"/>
    <xf numFmtId="164" fontId="13" fillId="0" borderId="0" pivotButton="0" quotePrefix="0" xfId="0"/>
    <xf numFmtId="14" fontId="13" fillId="0" borderId="0" applyAlignment="1" pivotButton="0" quotePrefix="0" xfId="0">
      <alignment horizontal="left"/>
    </xf>
    <xf numFmtId="164" fontId="13" fillId="7" borderId="0" pivotButton="0" quotePrefix="0" xfId="0"/>
    <xf numFmtId="14" fontId="13" fillId="13" borderId="0" pivotButton="0" quotePrefix="0" xfId="0"/>
    <xf numFmtId="0" fontId="20" fillId="0" borderId="0" pivotButton="0" quotePrefix="0" xfId="0"/>
    <xf numFmtId="164" fontId="20" fillId="13" borderId="0" pivotButton="0" quotePrefix="0" xfId="0"/>
    <xf numFmtId="164" fontId="20" fillId="0" borderId="0" pivotButton="0" quotePrefix="0" xfId="0"/>
    <xf numFmtId="49" fontId="7" fillId="0" borderId="0" applyAlignment="1" pivotButton="0" quotePrefix="1" xfId="0">
      <alignment horizontal="left" vertical="center"/>
    </xf>
    <xf numFmtId="0" fontId="12" fillId="13" borderId="0" pivotButton="0" quotePrefix="0" xfId="0"/>
    <xf numFmtId="165" fontId="20" fillId="13" borderId="0" applyAlignment="1" pivotButton="0" quotePrefix="0" xfId="0">
      <alignment horizontal="left"/>
    </xf>
    <xf numFmtId="165" fontId="20" fillId="13" borderId="0" applyAlignment="1" pivotButton="0" quotePrefix="0" xfId="0">
      <alignment horizontal="right"/>
    </xf>
    <xf numFmtId="165" fontId="13" fillId="13" borderId="0" applyAlignment="1" pivotButton="0" quotePrefix="0" xfId="0">
      <alignment horizontal="right"/>
    </xf>
    <xf numFmtId="165" fontId="13" fillId="7" borderId="0" applyAlignment="1" pivotButton="0" quotePrefix="0" xfId="0">
      <alignment horizontal="right"/>
    </xf>
    <xf numFmtId="165" fontId="13" fillId="0" borderId="0" applyAlignment="1" pivotButton="0" quotePrefix="0" xfId="0">
      <alignment horizontal="right"/>
    </xf>
    <xf numFmtId="0" fontId="12" fillId="0" borderId="0" applyAlignment="1" pivotButton="0" quotePrefix="0" xfId="0">
      <alignment wrapText="1"/>
    </xf>
    <xf numFmtId="0" fontId="29" fillId="8" borderId="0" applyAlignment="1" pivotButton="0" quotePrefix="0" xfId="0">
      <alignment horizontal="center" vertical="center"/>
    </xf>
    <xf numFmtId="166" fontId="29" fillId="8" borderId="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14" fontId="13" fillId="0" borderId="0" applyAlignment="1" pivotButton="0" quotePrefix="0" xfId="0">
      <alignment horizontal="center"/>
    </xf>
    <xf numFmtId="166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9" fontId="13" fillId="0" borderId="0" applyAlignment="1" pivotButton="0" quotePrefix="0" xfId="5">
      <alignment horizontal="center"/>
    </xf>
    <xf numFmtId="14" fontId="13" fillId="7" borderId="0" applyAlignment="1" pivotButton="0" quotePrefix="0" xfId="0">
      <alignment horizontal="center"/>
    </xf>
    <xf numFmtId="166" fontId="13" fillId="7" borderId="0" applyAlignment="1" pivotButton="0" quotePrefix="0" xfId="0">
      <alignment horizontal="center"/>
    </xf>
    <xf numFmtId="0" fontId="13" fillId="7" borderId="0" applyAlignment="1" pivotButton="0" quotePrefix="0" xfId="0">
      <alignment horizontal="center"/>
    </xf>
    <xf numFmtId="165" fontId="26" fillId="13" borderId="0" applyAlignment="1" pivotButton="0" quotePrefix="0" xfId="0">
      <alignment horizontal="left"/>
    </xf>
    <xf numFmtId="0" fontId="26" fillId="13" borderId="0" pivotButton="0" quotePrefix="0" xfId="0"/>
    <xf numFmtId="164" fontId="26" fillId="13" borderId="0" pivotButton="0" quotePrefix="0" xfId="0"/>
    <xf numFmtId="165" fontId="30" fillId="13" borderId="0" applyAlignment="1" pivotButton="0" quotePrefix="0" xfId="0">
      <alignment horizontal="right"/>
    </xf>
    <xf numFmtId="167" fontId="13" fillId="0" borderId="0" applyAlignment="1" pivotButton="0" quotePrefix="0" xfId="5">
      <alignment horizontal="center"/>
    </xf>
    <xf numFmtId="167" fontId="29" fillId="8" borderId="0" applyAlignment="1" pivotButton="0" quotePrefix="0" xfId="0">
      <alignment horizontal="center" vertical="center"/>
    </xf>
    <xf numFmtId="167" fontId="16" fillId="8" borderId="0" applyAlignment="1" pivotButton="0" quotePrefix="0" xfId="5">
      <alignment horizontal="center" vertical="center" wrapText="1"/>
    </xf>
    <xf numFmtId="167" fontId="13" fillId="7" borderId="0" applyAlignment="1" pivotButton="0" quotePrefix="0" xfId="5">
      <alignment horizontal="center"/>
    </xf>
    <xf numFmtId="167" fontId="13" fillId="0" borderId="0" applyAlignment="1" pivotButton="0" quotePrefix="0" xfId="0">
      <alignment horizontal="center"/>
    </xf>
    <xf numFmtId="167" fontId="0" fillId="0" borderId="0" pivotButton="0" quotePrefix="0" xfId="0"/>
    <xf numFmtId="167" fontId="29" fillId="8" borderId="0" applyAlignment="1" pivotButton="0" quotePrefix="0" xfId="5">
      <alignment horizontal="center" vertical="center"/>
    </xf>
    <xf numFmtId="0" fontId="20" fillId="13" borderId="0" pivotButton="0" quotePrefix="0" xfId="0"/>
    <xf numFmtId="0" fontId="13" fillId="13" borderId="0" pivotButton="0" quotePrefix="0" xfId="0"/>
    <xf numFmtId="0" fontId="13" fillId="0" borderId="0" pivotButton="0" quotePrefix="0" xfId="0"/>
    <xf numFmtId="164" fontId="20" fillId="0" borderId="0" pivotButton="0" quotePrefix="0" xfId="0"/>
    <xf numFmtId="164" fontId="20" fillId="0" borderId="0" applyAlignment="1" pivotButton="0" quotePrefix="0" xfId="0">
      <alignment horizontal="right"/>
    </xf>
    <xf numFmtId="14" fontId="20" fillId="0" borderId="0" pivotButton="0" quotePrefix="0" xfId="0"/>
    <xf numFmtId="14" fontId="13" fillId="0" borderId="0" pivotButton="0" quotePrefix="0" xfId="0"/>
    <xf numFmtId="14" fontId="13" fillId="0" borderId="0" pivotButton="0" quotePrefix="0" xfId="5"/>
    <xf numFmtId="14" fontId="20" fillId="0" borderId="0" pivotButton="0" quotePrefix="0" xfId="5"/>
    <xf numFmtId="0" fontId="20" fillId="0" borderId="0" pivotButton="0" quotePrefix="0" xfId="0"/>
    <xf numFmtId="0" fontId="20" fillId="0" borderId="0" pivotButton="0" quotePrefix="0" xfId="0"/>
    <xf numFmtId="0" fontId="13" fillId="0" borderId="0" pivotButton="0" quotePrefix="0" xfId="0"/>
    <xf numFmtId="0" fontId="25" fillId="11" borderId="2" applyAlignment="1" pivotButton="0" quotePrefix="0" xfId="7">
      <alignment horizontal="left" vertical="center" wrapText="1" indent="1"/>
    </xf>
    <xf numFmtId="0" fontId="32" fillId="9" borderId="18" applyAlignment="1" pivotButton="0" quotePrefix="0" xfId="0">
      <alignment vertical="center"/>
    </xf>
    <xf numFmtId="0" fontId="32" fillId="9" borderId="19" applyAlignment="1" pivotButton="0" quotePrefix="0" xfId="0">
      <alignment vertical="center"/>
    </xf>
    <xf numFmtId="0" fontId="32" fillId="8" borderId="20" pivotButton="0" quotePrefix="0" xfId="0"/>
    <xf numFmtId="0" fontId="32" fillId="8" borderId="21" pivotButton="0" quotePrefix="0" xfId="0"/>
    <xf numFmtId="0" fontId="32" fillId="10" borderId="20" pivotButton="0" quotePrefix="0" xfId="0"/>
    <xf numFmtId="0" fontId="32" fillId="10" borderId="21" pivotButton="0" quotePrefix="0" xfId="0"/>
    <xf numFmtId="0" fontId="32" fillId="10" borderId="22" pivotButton="0" quotePrefix="0" xfId="0"/>
    <xf numFmtId="0" fontId="32" fillId="10" borderId="0" pivotButton="0" quotePrefix="0" xfId="0"/>
    <xf numFmtId="0" fontId="32" fillId="14" borderId="0" applyAlignment="1" pivotButton="0" quotePrefix="0" xfId="0">
      <alignment vertical="center"/>
    </xf>
    <xf numFmtId="9" fontId="13" fillId="0" borderId="0" pivotButton="0" quotePrefix="0" xfId="5"/>
    <xf numFmtId="0" fontId="34" fillId="0" borderId="0" pivotButton="0" quotePrefix="0" xfId="0"/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vertical="center"/>
    </xf>
    <xf numFmtId="14" fontId="34" fillId="0" borderId="0" applyAlignment="1" pivotButton="0" quotePrefix="0" xfId="0">
      <alignment horizontal="center" vertical="center" wrapText="1"/>
    </xf>
    <xf numFmtId="14" fontId="34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vertical="center" wrapText="1"/>
    </xf>
    <xf numFmtId="0" fontId="31" fillId="0" borderId="0" applyAlignment="1" pivotButton="0" quotePrefix="0" xfId="0">
      <alignment vertical="center" wrapText="1"/>
    </xf>
    <xf numFmtId="14" fontId="35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vertical="top" wrapText="1"/>
    </xf>
    <xf numFmtId="14" fontId="31" fillId="0" borderId="0" applyAlignment="1" pivotButton="0" quotePrefix="0" xfId="0">
      <alignment horizontal="center" vertical="top"/>
    </xf>
    <xf numFmtId="0" fontId="36" fillId="0" borderId="0" applyAlignment="1" pivotButton="0" quotePrefix="0" xfId="0">
      <alignment vertical="top" wrapText="1"/>
    </xf>
    <xf numFmtId="14" fontId="34" fillId="0" borderId="0" applyAlignment="1" pivotButton="0" quotePrefix="0" xfId="0">
      <alignment horizontal="center" vertical="top"/>
    </xf>
    <xf numFmtId="0" fontId="34" fillId="0" borderId="0" applyAlignment="1" pivotButton="0" quotePrefix="0" xfId="0">
      <alignment vertical="top"/>
    </xf>
    <xf numFmtId="0" fontId="13" fillId="0" borderId="0" applyAlignment="1" pivotButton="0" quotePrefix="0" xfId="0">
      <alignment horizontal="center"/>
    </xf>
    <xf numFmtId="0" fontId="13" fillId="7" borderId="0" applyAlignment="1" pivotButton="0" quotePrefix="0" xfId="0">
      <alignment horizontal="center"/>
    </xf>
    <xf numFmtId="14" fontId="13" fillId="0" borderId="0" pivotButton="0" quotePrefix="0" xfId="2"/>
    <xf numFmtId="0" fontId="13" fillId="0" borderId="0" pivotButton="0" quotePrefix="0" xfId="2"/>
    <xf numFmtId="0" fontId="13" fillId="0" borderId="0" applyAlignment="1" pivotButton="0" quotePrefix="0" xfId="2">
      <alignment horizontal="center"/>
    </xf>
    <xf numFmtId="0" fontId="13" fillId="7" borderId="0" pivotButton="0" quotePrefix="0" xfId="2"/>
    <xf numFmtId="14" fontId="38" fillId="15" borderId="0" applyAlignment="1" pivotButton="0" quotePrefix="0" xfId="7">
      <alignment horizontal="center" vertical="center"/>
    </xf>
    <xf numFmtId="0" fontId="34" fillId="0" borderId="0" applyAlignment="1" pivotButton="0" quotePrefix="0" xfId="0">
      <alignment horizontal="center" vertical="top"/>
    </xf>
    <xf numFmtId="14" fontId="13" fillId="0" borderId="0" applyAlignment="1" pivotButton="0" quotePrefix="0" xfId="2">
      <alignment horizontal="right"/>
    </xf>
    <xf numFmtId="0" fontId="13" fillId="0" borderId="0" applyAlignment="1" pivotButton="0" quotePrefix="0" xfId="2">
      <alignment horizontal="right"/>
    </xf>
    <xf numFmtId="0" fontId="30" fillId="0" borderId="0" applyAlignment="1" pivotButton="0" quotePrefix="0" xfId="2">
      <alignment horizontal="right"/>
    </xf>
    <xf numFmtId="0" fontId="13" fillId="13" borderId="0" applyAlignment="1" pivotButton="0" quotePrefix="0" xfId="2">
      <alignment horizontal="center"/>
    </xf>
    <xf numFmtId="0" fontId="13" fillId="7" borderId="0" applyAlignment="1" pivotButton="0" quotePrefix="0" xfId="2">
      <alignment horizontal="right"/>
    </xf>
    <xf numFmtId="0" fontId="30" fillId="7" borderId="0" applyAlignment="1" pivotButton="0" quotePrefix="0" xfId="2">
      <alignment horizontal="right"/>
    </xf>
    <xf numFmtId="0" fontId="37" fillId="0" borderId="0" applyAlignment="1" pivotButton="0" quotePrefix="0" xfId="0">
      <alignment vertical="top" wrapText="1"/>
    </xf>
    <xf numFmtId="0" fontId="36" fillId="0" borderId="0" applyAlignment="1" pivotButton="0" quotePrefix="0" xfId="0">
      <alignment vertical="top"/>
    </xf>
    <xf numFmtId="0" fontId="15" fillId="0" borderId="0" applyAlignment="1" pivotButton="0" quotePrefix="0" xfId="0">
      <alignment vertical="top"/>
    </xf>
    <xf numFmtId="0" fontId="34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center" vertical="top"/>
    </xf>
    <xf numFmtId="0" fontId="31" fillId="0" borderId="0" applyAlignment="1" pivotButton="0" quotePrefix="0" xfId="0">
      <alignment vertical="top" wrapText="1"/>
    </xf>
    <xf numFmtId="0" fontId="31" fillId="0" borderId="0" applyAlignment="1" pivotButton="0" quotePrefix="0" xfId="0">
      <alignment vertical="top"/>
    </xf>
    <xf numFmtId="0" fontId="28" fillId="0" borderId="0" applyAlignment="1" pivotButton="0" quotePrefix="0" xfId="0">
      <alignment vertical="top"/>
    </xf>
    <xf numFmtId="0" fontId="40" fillId="0" borderId="0" pivotButton="0" quotePrefix="0" xfId="2"/>
    <xf numFmtId="0" fontId="41" fillId="0" borderId="0" pivotButton="0" quotePrefix="0" xfId="2"/>
    <xf numFmtId="14" fontId="44" fillId="0" borderId="0" applyAlignment="1" pivotButton="0" quotePrefix="0" xfId="0">
      <alignment horizontal="center"/>
    </xf>
    <xf numFmtId="166" fontId="44" fillId="0" borderId="0" applyAlignment="1" pivotButton="0" quotePrefix="0" xfId="0">
      <alignment horizontal="center"/>
    </xf>
    <xf numFmtId="0" fontId="44" fillId="0" borderId="0" applyAlignment="1" pivotButton="0" quotePrefix="0" xfId="0">
      <alignment horizontal="center"/>
    </xf>
    <xf numFmtId="0" fontId="44" fillId="0" borderId="0" applyAlignment="1" pivotButton="0" quotePrefix="0" xfId="0">
      <alignment horizontal="center"/>
    </xf>
    <xf numFmtId="167" fontId="44" fillId="0" borderId="0" applyAlignment="1" pivotButton="0" quotePrefix="0" xfId="5">
      <alignment horizontal="center"/>
    </xf>
    <xf numFmtId="14" fontId="34" fillId="2" borderId="0" applyAlignment="1" pivotButton="0" quotePrefix="0" xfId="0">
      <alignment horizontal="center" vertical="center" wrapText="1"/>
    </xf>
    <xf numFmtId="14" fontId="45" fillId="0" borderId="0" applyAlignment="1" pivotButton="0" quotePrefix="0" xfId="0">
      <alignment horizontal="center"/>
    </xf>
    <xf numFmtId="166" fontId="45" fillId="0" borderId="0" applyAlignment="1" pivotButton="0" quotePrefix="0" xfId="0">
      <alignment horizontal="center"/>
    </xf>
    <xf numFmtId="0" fontId="45" fillId="0" borderId="0" applyAlignment="1" pivotButton="0" quotePrefix="0" xfId="0">
      <alignment horizontal="center"/>
    </xf>
    <xf numFmtId="0" fontId="45" fillId="0" borderId="0" applyAlignment="1" pivotButton="0" quotePrefix="0" xfId="0">
      <alignment horizontal="center"/>
    </xf>
    <xf numFmtId="167" fontId="45" fillId="0" borderId="0" applyAlignment="1" pivotButton="0" quotePrefix="0" xfId="5">
      <alignment horizontal="center"/>
    </xf>
    <xf numFmtId="14" fontId="46" fillId="0" borderId="0" applyAlignment="1" pivotButton="0" quotePrefix="0" xfId="2">
      <alignment horizontal="center"/>
    </xf>
    <xf numFmtId="0" fontId="46" fillId="0" borderId="0" pivotButton="0" quotePrefix="0" xfId="2"/>
    <xf numFmtId="14" fontId="34" fillId="2" borderId="0" applyAlignment="1" pivotButton="0" quotePrefix="0" xfId="0">
      <alignment horizontal="center" vertical="center"/>
    </xf>
    <xf numFmtId="0" fontId="33" fillId="5" borderId="4" applyAlignment="1" pivotButton="0" quotePrefix="0" xfId="0">
      <alignment horizontal="center" vertical="center" wrapText="1"/>
    </xf>
    <xf numFmtId="14" fontId="47" fillId="0" borderId="0" applyAlignment="1" pivotButton="0" quotePrefix="0" xfId="0">
      <alignment horizontal="center"/>
    </xf>
    <xf numFmtId="166" fontId="47" fillId="0" borderId="0" applyAlignment="1" pivotButton="0" quotePrefix="0" xfId="0">
      <alignment horizontal="center"/>
    </xf>
    <xf numFmtId="0" fontId="47" fillId="0" borderId="0" applyAlignment="1" pivotButton="0" quotePrefix="0" xfId="0">
      <alignment horizontal="center"/>
    </xf>
    <xf numFmtId="0" fontId="47" fillId="0" borderId="0" applyAlignment="1" pivotButton="0" quotePrefix="0" xfId="0">
      <alignment horizontal="center"/>
    </xf>
    <xf numFmtId="167" fontId="47" fillId="0" borderId="0" applyAlignment="1" pivotButton="0" quotePrefix="0" xfId="5">
      <alignment horizontal="center"/>
    </xf>
    <xf numFmtId="14" fontId="45" fillId="7" borderId="0" applyAlignment="1" pivotButton="0" quotePrefix="0" xfId="0">
      <alignment horizontal="center"/>
    </xf>
    <xf numFmtId="166" fontId="47" fillId="7" borderId="0" applyAlignment="1" pivotButton="0" quotePrefix="0" xfId="0">
      <alignment horizontal="center"/>
    </xf>
    <xf numFmtId="0" fontId="47" fillId="7" borderId="0" applyAlignment="1" pivotButton="0" quotePrefix="0" xfId="0">
      <alignment horizontal="center"/>
    </xf>
    <xf numFmtId="0" fontId="47" fillId="7" borderId="0" applyAlignment="1" pivotButton="0" quotePrefix="0" xfId="0">
      <alignment horizontal="center"/>
    </xf>
    <xf numFmtId="167" fontId="47" fillId="7" borderId="0" applyAlignment="1" pivotButton="0" quotePrefix="0" xfId="5">
      <alignment horizontal="center"/>
    </xf>
    <xf numFmtId="14" fontId="47" fillId="7" borderId="0" applyAlignment="1" pivotButton="0" quotePrefix="0" xfId="0">
      <alignment horizontal="center"/>
    </xf>
    <xf numFmtId="0" fontId="13" fillId="0" borderId="0" pivotButton="1" quotePrefix="0" xfId="0"/>
    <xf numFmtId="0" fontId="13" fillId="0" borderId="0" pivotButton="0" quotePrefix="0" xfId="0"/>
    <xf numFmtId="0" fontId="13" fillId="0" borderId="0" applyAlignment="1" pivotButton="1" quotePrefix="0" xfId="0">
      <alignment horizontal="right"/>
    </xf>
    <xf numFmtId="14" fontId="13" fillId="0" borderId="0" pivotButton="1" quotePrefix="0" xfId="0"/>
    <xf numFmtId="0" fontId="13" fillId="0" borderId="0" pivotButton="1" quotePrefix="0" xfId="0"/>
    <xf numFmtId="0" fontId="33" fillId="5" borderId="0" applyAlignment="1" pivotButton="0" quotePrefix="0" xfId="0">
      <alignment horizontal="center" vertical="top"/>
    </xf>
    <xf numFmtId="0" fontId="48" fillId="5" borderId="0" applyAlignment="1" pivotButton="0" quotePrefix="0" xfId="0">
      <alignment horizontal="right" vertical="top"/>
    </xf>
    <xf numFmtId="14" fontId="33" fillId="5" borderId="0" applyAlignment="1" pivotButton="0" quotePrefix="0" xfId="0">
      <alignment horizontal="center" vertical="top"/>
    </xf>
    <xf numFmtId="0" fontId="43" fillId="0" borderId="0" applyAlignment="1" pivotButton="0" quotePrefix="0" xfId="0">
      <alignment horizontal="center" vertical="top"/>
    </xf>
    <xf numFmtId="14" fontId="29" fillId="8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 wrapText="1"/>
    </xf>
    <xf numFmtId="0" fontId="30" fillId="0" borderId="0" pivotButton="0" quotePrefix="0" xfId="0"/>
    <xf numFmtId="0" fontId="34" fillId="0" borderId="0" applyAlignment="1" pivotButton="0" quotePrefix="0" xfId="0">
      <alignment horizontal="center" vertical="center" wrapText="1"/>
    </xf>
    <xf numFmtId="168" fontId="13" fillId="0" borderId="0" pivotButton="0" quotePrefix="0" xfId="0"/>
    <xf numFmtId="168" fontId="32" fillId="5" borderId="19" applyAlignment="1" pivotButton="0" quotePrefix="0" xfId="0">
      <alignment horizontal="center" vertical="center"/>
    </xf>
    <xf numFmtId="168" fontId="13" fillId="0" borderId="0" applyAlignment="1" pivotButton="0" quotePrefix="0" xfId="0">
      <alignment horizontal="center"/>
    </xf>
    <xf numFmtId="0" fontId="32" fillId="5" borderId="17" applyAlignment="1" pivotButton="0" quotePrefix="0" xfId="0">
      <alignment horizontal="center" vertical="center"/>
    </xf>
    <xf numFmtId="14" fontId="49" fillId="0" borderId="0" applyAlignment="1" pivotButton="0" quotePrefix="0" xfId="0">
      <alignment horizontal="center"/>
    </xf>
    <xf numFmtId="166" fontId="49" fillId="0" borderId="0" applyAlignment="1" pivotButton="0" quotePrefix="0" xfId="0">
      <alignment horizontal="center"/>
    </xf>
    <xf numFmtId="0" fontId="49" fillId="0" borderId="0" applyAlignment="1" pivotButton="0" quotePrefix="0" xfId="0">
      <alignment horizontal="center"/>
    </xf>
    <xf numFmtId="0" fontId="49" fillId="0" borderId="0" applyAlignment="1" pivotButton="0" quotePrefix="0" xfId="0">
      <alignment horizontal="center"/>
    </xf>
    <xf numFmtId="167" fontId="49" fillId="0" borderId="0" applyAlignment="1" pivotButton="0" quotePrefix="0" xfId="5">
      <alignment horizontal="center"/>
    </xf>
    <xf numFmtId="168" fontId="29" fillId="8" borderId="0" applyAlignment="1" pivotButton="0" quotePrefix="0" xfId="0">
      <alignment horizontal="center" vertical="center"/>
    </xf>
    <xf numFmtId="168" fontId="13" fillId="7" borderId="0" applyAlignment="1" pivotButton="0" quotePrefix="0" xfId="0">
      <alignment horizontal="center"/>
    </xf>
    <xf numFmtId="168" fontId="44" fillId="0" borderId="0" applyAlignment="1" pivotButton="0" quotePrefix="0" xfId="0">
      <alignment horizontal="center"/>
    </xf>
    <xf numFmtId="168" fontId="45" fillId="0" borderId="0" applyAlignment="1" pivotButton="0" quotePrefix="0" xfId="0">
      <alignment horizontal="center"/>
    </xf>
    <xf numFmtId="168" fontId="47" fillId="0" borderId="0" applyAlignment="1" pivotButton="0" quotePrefix="0" xfId="0">
      <alignment horizontal="center"/>
    </xf>
    <xf numFmtId="168" fontId="47" fillId="7" borderId="0" applyAlignment="1" pivotButton="0" quotePrefix="0" xfId="0">
      <alignment horizontal="center"/>
    </xf>
    <xf numFmtId="166" fontId="50" fillId="0" borderId="0" applyAlignment="1" pivotButton="0" quotePrefix="0" xfId="0">
      <alignment horizontal="center"/>
    </xf>
    <xf numFmtId="0" fontId="50" fillId="0" borderId="0" applyAlignment="1" pivotButton="0" quotePrefix="0" xfId="0">
      <alignment horizontal="center"/>
    </xf>
    <xf numFmtId="0" fontId="50" fillId="0" borderId="0" applyAlignment="1" pivotButton="0" quotePrefix="0" xfId="0">
      <alignment horizontal="center"/>
    </xf>
    <xf numFmtId="167" fontId="50" fillId="0" borderId="0" applyAlignment="1" pivotButton="0" quotePrefix="0" xfId="5">
      <alignment horizontal="center"/>
    </xf>
    <xf numFmtId="166" fontId="50" fillId="7" borderId="0" applyAlignment="1" pivotButton="0" quotePrefix="0" xfId="0">
      <alignment horizontal="center"/>
    </xf>
    <xf numFmtId="0" fontId="50" fillId="7" borderId="0" applyAlignment="1" pivotButton="0" quotePrefix="0" xfId="0">
      <alignment horizontal="center"/>
    </xf>
    <xf numFmtId="0" fontId="50" fillId="7" borderId="0" applyAlignment="1" pivotButton="0" quotePrefix="0" xfId="0">
      <alignment horizontal="center"/>
    </xf>
    <xf numFmtId="167" fontId="50" fillId="7" borderId="0" applyAlignment="1" pivotButton="0" quotePrefix="0" xfId="5">
      <alignment horizontal="center"/>
    </xf>
    <xf numFmtId="0" fontId="34" fillId="2" borderId="0" applyAlignment="1" pivotButton="0" quotePrefix="0" xfId="0">
      <alignment horizontal="center" vertical="center"/>
    </xf>
    <xf numFmtId="14" fontId="8" fillId="0" borderId="0" pivotButton="0" quotePrefix="0" xfId="0"/>
    <xf numFmtId="0" fontId="51" fillId="0" borderId="0" applyAlignment="1" pivotButton="0" quotePrefix="0" xfId="11">
      <alignment vertical="center"/>
    </xf>
    <xf numFmtId="14" fontId="7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8" fillId="0" borderId="0" pivotButton="0" quotePrefix="0" xfId="0"/>
    <xf numFmtId="0" fontId="7" fillId="0" borderId="0" applyAlignment="1" pivotButton="0" quotePrefix="0" xfId="0">
      <alignment vertical="center"/>
    </xf>
    <xf numFmtId="0" fontId="9" fillId="0" borderId="0" applyAlignment="1" pivotButton="0" quotePrefix="0" xfId="2">
      <alignment horizontal="center" vertical="center"/>
    </xf>
    <xf numFmtId="0" fontId="9" fillId="2" borderId="0" applyAlignment="1" pivotButton="0" quotePrefix="0" xfId="2">
      <alignment horizontal="center" vertical="center"/>
    </xf>
    <xf numFmtId="14" fontId="51" fillId="7" borderId="0" applyAlignment="1" pivotButton="0" quotePrefix="0" xfId="11">
      <alignment vertical="center"/>
    </xf>
    <xf numFmtId="14" fontId="7" fillId="0" borderId="0" applyAlignment="1" pivotButton="0" quotePrefix="0" xfId="0">
      <alignment horizontal="center"/>
    </xf>
    <xf numFmtId="14" fontId="53" fillId="7" borderId="0" applyAlignment="1" pivotButton="0" quotePrefix="0" xfId="0">
      <alignment horizontal="center"/>
    </xf>
    <xf numFmtId="166" fontId="53" fillId="7" borderId="0" applyAlignment="1" pivotButton="0" quotePrefix="0" xfId="0">
      <alignment horizontal="center"/>
    </xf>
    <xf numFmtId="0" fontId="53" fillId="7" borderId="0" applyAlignment="1" pivotButton="0" quotePrefix="0" xfId="0">
      <alignment horizontal="center"/>
    </xf>
    <xf numFmtId="0" fontId="53" fillId="7" borderId="0" applyAlignment="1" pivotButton="0" quotePrefix="0" xfId="0">
      <alignment horizontal="center"/>
    </xf>
    <xf numFmtId="167" fontId="53" fillId="7" borderId="0" applyAlignment="1" pivotButton="0" quotePrefix="0" xfId="5">
      <alignment horizontal="center"/>
    </xf>
    <xf numFmtId="0" fontId="29" fillId="8" borderId="0" applyAlignment="1" pivotButton="0" quotePrefix="0" xfId="0">
      <alignment horizontal="center" vertical="center"/>
    </xf>
    <xf numFmtId="14" fontId="7" fillId="0" borderId="0" applyAlignment="1" pivotButton="0" quotePrefix="0" xfId="0">
      <alignment horizontal="center" vertical="center"/>
    </xf>
    <xf numFmtId="14" fontId="39" fillId="0" borderId="0" applyAlignment="1" pivotButton="0" quotePrefix="0" xfId="0">
      <alignment horizontal="center" vertical="center"/>
    </xf>
    <xf numFmtId="14" fontId="39" fillId="0" borderId="0" applyAlignment="1" pivotButton="0" quotePrefix="0" xfId="0">
      <alignment vertical="center"/>
    </xf>
    <xf numFmtId="0" fontId="54" fillId="0" borderId="0" applyAlignment="1" pivotButton="0" quotePrefix="0" xfId="0">
      <alignment horizontal="center"/>
    </xf>
    <xf numFmtId="0" fontId="54" fillId="0" borderId="0" applyAlignment="1" pivotButton="0" quotePrefix="0" xfId="0">
      <alignment horizontal="center"/>
    </xf>
    <xf numFmtId="0" fontId="55" fillId="0" borderId="0" applyAlignment="1" pivotButton="0" quotePrefix="0" xfId="12">
      <alignment horizontal="center" vertical="center"/>
    </xf>
    <xf numFmtId="14" fontId="8" fillId="0" borderId="0" applyAlignment="1" pivotButton="0" quotePrefix="0" xfId="12">
      <alignment horizontal="center" vertical="center"/>
    </xf>
    <xf numFmtId="0" fontId="8" fillId="0" borderId="0" applyAlignment="1" pivotButton="0" quotePrefix="0" xfId="12">
      <alignment horizontal="center" vertical="center"/>
    </xf>
    <xf numFmtId="0" fontId="8" fillId="0" borderId="0" applyAlignment="1" pivotButton="0" quotePrefix="0" xfId="12">
      <alignment horizontal="center" vertical="center" wrapText="1"/>
    </xf>
    <xf numFmtId="14" fontId="56" fillId="0" borderId="0" applyAlignment="1" pivotButton="0" quotePrefix="0" xfId="12">
      <alignment horizontal="center" vertical="center"/>
    </xf>
    <xf numFmtId="0" fontId="8" fillId="4" borderId="0" applyAlignment="1" pivotButton="0" quotePrefix="0" xfId="12">
      <alignment horizontal="left" vertical="center"/>
    </xf>
    <xf numFmtId="0" fontId="57" fillId="0" borderId="0" applyAlignment="1" pivotButton="0" quotePrefix="0" xfId="0">
      <alignment vertical="center" wrapText="1"/>
    </xf>
    <xf numFmtId="0" fontId="35" fillId="0" borderId="0" applyAlignment="1" pivotButton="0" quotePrefix="0" xfId="0">
      <alignment vertical="center" wrapText="1"/>
    </xf>
    <xf numFmtId="0" fontId="57" fillId="0" borderId="0" applyAlignment="1" pivotButton="0" quotePrefix="0" xfId="0">
      <alignment horizontal="center" vertical="center"/>
    </xf>
    <xf numFmtId="0" fontId="57" fillId="0" borderId="0" applyAlignment="1" pivotButton="0" quotePrefix="0" xfId="0">
      <alignment vertical="center"/>
    </xf>
    <xf numFmtId="14" fontId="57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top" wrapText="1"/>
    </xf>
    <xf numFmtId="0" fontId="54" fillId="0" borderId="0" pivotButton="0" quotePrefix="0" xfId="0"/>
    <xf numFmtId="0" fontId="33" fillId="10" borderId="2" applyAlignment="1" pivotButton="0" quotePrefix="0" xfId="0">
      <alignment horizontal="center" vertical="center"/>
    </xf>
    <xf numFmtId="0" fontId="33" fillId="10" borderId="5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14" fontId="59" fillId="0" borderId="0" pivotButton="0" quotePrefix="0" xfId="0"/>
    <xf numFmtId="0" fontId="59" fillId="0" borderId="0" applyAlignment="1" pivotButton="0" quotePrefix="0" xfId="0">
      <alignment horizontal="center" vertical="center"/>
    </xf>
    <xf numFmtId="0" fontId="59" fillId="0" borderId="0" pivotButton="0" quotePrefix="0" xfId="0"/>
    <xf numFmtId="14" fontId="59" fillId="0" borderId="0" applyAlignment="1" pivotButton="0" quotePrefix="0" xfId="0">
      <alignment horizontal="left" vertical="center"/>
    </xf>
    <xf numFmtId="14" fontId="8" fillId="0" borderId="0" pivotButton="0" quotePrefix="0" xfId="0"/>
    <xf numFmtId="14" fontId="7" fillId="0" borderId="0" applyAlignment="1" pivotButton="0" quotePrefix="0" xfId="0">
      <alignment horizontal="left"/>
    </xf>
    <xf numFmtId="0" fontId="33" fillId="5" borderId="3" applyAlignment="1" pivotButton="0" quotePrefix="0" xfId="0">
      <alignment horizontal="center" vertical="center"/>
    </xf>
    <xf numFmtId="0" fontId="33" fillId="5" borderId="5" applyAlignment="1" pivotButton="0" quotePrefix="0" xfId="0">
      <alignment horizontal="center" vertical="center"/>
    </xf>
    <xf numFmtId="0" fontId="33" fillId="9" borderId="2" applyAlignment="1" pivotButton="0" quotePrefix="0" xfId="0">
      <alignment horizontal="center" vertical="center"/>
    </xf>
    <xf numFmtId="14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 vertical="center"/>
    </xf>
    <xf numFmtId="169" fontId="7" fillId="0" borderId="0" applyAlignment="1" pivotButton="0" quotePrefix="0" xfId="0">
      <alignment horizontal="left"/>
    </xf>
    <xf numFmtId="0" fontId="0" fillId="0" borderId="0" applyAlignment="1" pivotButton="0" quotePrefix="0" xfId="0">
      <alignment vertical="top"/>
    </xf>
    <xf numFmtId="0" fontId="7" fillId="0" borderId="2" applyAlignment="1" pivotButton="0" quotePrefix="0" xfId="0">
      <alignment vertical="top"/>
    </xf>
    <xf numFmtId="0" fontId="7" fillId="0" borderId="2" applyAlignment="1" pivotButton="0" quotePrefix="0" xfId="0">
      <alignment horizontal="center" vertical="top"/>
    </xf>
    <xf numFmtId="0" fontId="8" fillId="0" borderId="2" applyAlignment="1" pivotButton="0" quotePrefix="0" xfId="0">
      <alignment horizontal="center" vertical="top"/>
    </xf>
    <xf numFmtId="14" fontId="7" fillId="0" borderId="2" applyAlignment="1" pivotButton="0" quotePrefix="0" xfId="0">
      <alignment horizontal="left" vertical="top"/>
    </xf>
    <xf numFmtId="0" fontId="7" fillId="0" borderId="2" applyAlignment="1" pivotButton="0" quotePrefix="0" xfId="0">
      <alignment horizontal="left" vertical="top"/>
    </xf>
    <xf numFmtId="0" fontId="7" fillId="0" borderId="2" applyAlignment="1" pivotButton="0" quotePrefix="0" xfId="0">
      <alignment vertical="top" wrapText="1"/>
    </xf>
    <xf numFmtId="0" fontId="7" fillId="0" borderId="2" applyAlignment="1" pivotButton="0" quotePrefix="0" xfId="0">
      <alignment vertical="top"/>
    </xf>
    <xf numFmtId="0" fontId="7" fillId="0" borderId="5" applyAlignment="1" pivotButton="0" quotePrefix="0" xfId="0">
      <alignment horizontal="center" vertical="top"/>
    </xf>
    <xf numFmtId="0" fontId="7" fillId="0" borderId="5" applyAlignment="1" pivotButton="0" quotePrefix="0" xfId="0">
      <alignment vertical="top"/>
    </xf>
    <xf numFmtId="14" fontId="7" fillId="0" borderId="5" applyAlignment="1" pivotButton="0" quotePrefix="0" xfId="0">
      <alignment horizontal="left" vertical="top"/>
    </xf>
    <xf numFmtId="0" fontId="7" fillId="0" borderId="6" applyAlignment="1" pivotButton="0" quotePrefix="0" xfId="0">
      <alignment horizontal="center" vertical="top"/>
    </xf>
    <xf numFmtId="0" fontId="7" fillId="0" borderId="8" applyAlignment="1" pivotButton="0" quotePrefix="0" xfId="0">
      <alignment vertical="top"/>
    </xf>
    <xf numFmtId="0" fontId="7" fillId="0" borderId="8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14" fontId="7" fillId="0" borderId="8" applyAlignment="1" pivotButton="0" quotePrefix="0" xfId="0">
      <alignment horizontal="left" vertical="top"/>
    </xf>
    <xf numFmtId="0" fontId="7" fillId="0" borderId="9" applyAlignment="1" pivotButton="0" quotePrefix="0" xfId="0">
      <alignment horizontal="left" vertical="top"/>
    </xf>
    <xf numFmtId="0" fontId="7" fillId="0" borderId="10" applyAlignment="1" pivotButton="0" quotePrefix="0" xfId="0">
      <alignment horizontal="center" vertical="top"/>
    </xf>
    <xf numFmtId="0" fontId="7" fillId="0" borderId="12" applyAlignment="1" pivotButton="0" quotePrefix="0" xfId="0">
      <alignment horizontal="left" vertical="top"/>
    </xf>
    <xf numFmtId="0" fontId="7" fillId="0" borderId="10" applyAlignment="1" pivotButton="0" quotePrefix="0" xfId="0">
      <alignment horizontal="center" vertical="top"/>
    </xf>
    <xf numFmtId="0" fontId="7" fillId="0" borderId="12" applyAlignment="1" pivotButton="0" quotePrefix="0" xfId="0">
      <alignment vertical="top"/>
    </xf>
    <xf numFmtId="0" fontId="7" fillId="0" borderId="13" applyAlignment="1" pivotButton="0" quotePrefix="0" xfId="0">
      <alignment horizontal="center" vertical="top"/>
    </xf>
    <xf numFmtId="0" fontId="7" fillId="0" borderId="15" applyAlignment="1" pivotButton="0" quotePrefix="0" xfId="0">
      <alignment vertical="top"/>
    </xf>
    <xf numFmtId="0" fontId="7" fillId="0" borderId="15" applyAlignment="1" pivotButton="0" quotePrefix="0" xfId="0">
      <alignment horizontal="center" vertical="top"/>
    </xf>
    <xf numFmtId="0" fontId="8" fillId="0" borderId="15" applyAlignment="1" pivotButton="0" quotePrefix="0" xfId="0">
      <alignment horizontal="center" vertical="top"/>
    </xf>
    <xf numFmtId="14" fontId="7" fillId="0" borderId="15" applyAlignment="1" pivotButton="0" quotePrefix="0" xfId="0">
      <alignment horizontal="left" vertical="top"/>
    </xf>
    <xf numFmtId="0" fontId="7" fillId="0" borderId="16" applyAlignment="1" pivotButton="0" quotePrefix="0" xfId="0">
      <alignment vertical="top"/>
    </xf>
    <xf numFmtId="0" fontId="7" fillId="0" borderId="8" applyAlignment="1" pivotButton="0" quotePrefix="0" xfId="0">
      <alignment vertical="top"/>
    </xf>
    <xf numFmtId="0" fontId="7" fillId="0" borderId="9" applyAlignment="1" pivotButton="0" quotePrefix="0" xfId="0">
      <alignment vertical="top"/>
    </xf>
    <xf numFmtId="0" fontId="7" fillId="0" borderId="13" applyAlignment="1" pivotButton="0" quotePrefix="0" xfId="0">
      <alignment horizontal="center" vertical="top"/>
    </xf>
    <xf numFmtId="0" fontId="7" fillId="0" borderId="15" applyAlignment="1" pivotButton="0" quotePrefix="0" xfId="0">
      <alignment vertical="top"/>
    </xf>
    <xf numFmtId="0" fontId="7" fillId="0" borderId="24" applyAlignment="1" pivotButton="0" quotePrefix="0" xfId="0">
      <alignment horizontal="center" vertical="top" wrapText="1"/>
    </xf>
    <xf numFmtId="0" fontId="7" fillId="0" borderId="25" applyAlignment="1" pivotButton="0" quotePrefix="0" xfId="0">
      <alignment horizontal="center" vertical="top" wrapText="1"/>
    </xf>
    <xf numFmtId="49" fontId="7" fillId="0" borderId="25" applyAlignment="1" pivotButton="0" quotePrefix="0" xfId="0">
      <alignment horizontal="center" vertical="top"/>
    </xf>
    <xf numFmtId="14" fontId="7" fillId="0" borderId="25" applyAlignment="1" pivotButton="0" quotePrefix="0" xfId="0">
      <alignment horizontal="center" vertical="top"/>
    </xf>
    <xf numFmtId="0" fontId="7" fillId="0" borderId="25" applyAlignment="1" pivotButton="0" quotePrefix="0" xfId="0">
      <alignment horizontal="center" vertical="top"/>
    </xf>
    <xf numFmtId="0" fontId="7" fillId="0" borderId="26" applyAlignment="1" pivotButton="0" quotePrefix="0" xfId="0">
      <alignment vertical="top"/>
    </xf>
    <xf numFmtId="0" fontId="7" fillId="0" borderId="27" applyAlignment="1" pivotButton="0" quotePrefix="0" xfId="0">
      <alignment horizontal="center" vertical="top"/>
    </xf>
    <xf numFmtId="0" fontId="7" fillId="0" borderId="28" applyAlignment="1" pivotButton="0" quotePrefix="0" xfId="0">
      <alignment vertical="top"/>
    </xf>
    <xf numFmtId="0" fontId="7" fillId="0" borderId="15" applyAlignment="1" pivotButton="0" quotePrefix="0" xfId="0">
      <alignment vertical="top" wrapText="1"/>
    </xf>
    <xf numFmtId="0" fontId="7" fillId="0" borderId="16" applyAlignment="1" pivotButton="0" quotePrefix="0" xfId="0">
      <alignment horizontal="left" vertical="top"/>
    </xf>
    <xf numFmtId="0" fontId="61" fillId="0" borderId="0" applyAlignment="1" pivotButton="0" quotePrefix="0" xfId="0">
      <alignment vertical="top"/>
    </xf>
    <xf numFmtId="14" fontId="62" fillId="0" borderId="0" applyAlignment="1" pivotButton="0" quotePrefix="0" xfId="0">
      <alignment horizontal="left"/>
    </xf>
    <xf numFmtId="14" fontId="54" fillId="15" borderId="0" applyAlignment="1" pivotButton="0" quotePrefix="0" xfId="0">
      <alignment horizontal="center" vertical="center"/>
    </xf>
    <xf numFmtId="166" fontId="54" fillId="15" borderId="0" applyAlignment="1" pivotButton="0" quotePrefix="0" xfId="0">
      <alignment horizontal="center" vertical="center"/>
    </xf>
    <xf numFmtId="168" fontId="54" fillId="15" borderId="0" applyAlignment="1" pivotButton="0" quotePrefix="0" xfId="0">
      <alignment horizontal="center" vertical="center"/>
    </xf>
    <xf numFmtId="0" fontId="54" fillId="15" borderId="0" applyAlignment="1" pivotButton="0" quotePrefix="0" xfId="0">
      <alignment horizontal="center" vertical="center"/>
    </xf>
    <xf numFmtId="0" fontId="54" fillId="15" borderId="0" applyAlignment="1" pivotButton="0" quotePrefix="0" xfId="0">
      <alignment horizontal="center" vertical="center"/>
    </xf>
    <xf numFmtId="167" fontId="54" fillId="15" borderId="0" applyAlignment="1" pivotButton="0" quotePrefix="0" xfId="5">
      <alignment horizontal="center" vertical="center"/>
    </xf>
    <xf numFmtId="167" fontId="54" fillId="15" borderId="0" applyAlignment="1" pivotButton="0" quotePrefix="0" xfId="0">
      <alignment horizontal="center" vertical="center"/>
    </xf>
    <xf numFmtId="14" fontId="64" fillId="0" borderId="0" applyAlignment="1" pivotButton="0" quotePrefix="0" xfId="0">
      <alignment horizontal="left"/>
    </xf>
    <xf numFmtId="9" fontId="12" fillId="0" borderId="0" applyAlignment="1" pivotButton="0" quotePrefix="0" xfId="5">
      <alignment horizontal="center" vertical="center" wrapText="1"/>
    </xf>
    <xf numFmtId="0" fontId="12" fillId="0" borderId="0" applyAlignment="1" pivotButton="0" quotePrefix="0" xfId="0">
      <alignment vertical="center" wrapText="1"/>
    </xf>
    <xf numFmtId="9" fontId="13" fillId="0" borderId="0" applyAlignment="1" pivotButton="0" quotePrefix="0" xfId="5">
      <alignment horizontal="center" vertical="top"/>
    </xf>
    <xf numFmtId="0" fontId="13" fillId="0" borderId="0" applyAlignment="1" pivotButton="0" quotePrefix="0" xfId="0">
      <alignment vertical="top"/>
    </xf>
    <xf numFmtId="14" fontId="69" fillId="0" borderId="0" applyAlignment="1" pivotButton="0" quotePrefix="0" xfId="0">
      <alignment horizontal="center"/>
    </xf>
    <xf numFmtId="166" fontId="69" fillId="0" borderId="0" applyAlignment="1" pivotButton="0" quotePrefix="0" xfId="0">
      <alignment horizontal="center"/>
    </xf>
    <xf numFmtId="168" fontId="69" fillId="0" borderId="0" applyAlignment="1" pivotButton="0" quotePrefix="0" xfId="0">
      <alignment horizontal="center"/>
    </xf>
    <xf numFmtId="0" fontId="69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7" fontId="69" fillId="0" borderId="0" applyAlignment="1" pivotButton="0" quotePrefix="0" xfId="5">
      <alignment horizontal="center"/>
    </xf>
    <xf numFmtId="0" fontId="34" fillId="0" borderId="0" applyAlignment="1" pivotButton="0" quotePrefix="0" xfId="0">
      <alignment wrapText="1"/>
    </xf>
    <xf numFmtId="0" fontId="7" fillId="0" borderId="1" applyAlignment="1" pivotButton="0" quotePrefix="0" xfId="0">
      <alignment vertical="top"/>
    </xf>
    <xf numFmtId="0" fontId="7" fillId="0" borderId="1" applyAlignment="1" pivotButton="0" quotePrefix="0" xfId="0">
      <alignment horizontal="center" vertical="top" wrapText="1"/>
    </xf>
    <xf numFmtId="14" fontId="7" fillId="0" borderId="0" applyAlignment="1" pivotButton="0" quotePrefix="0" xfId="0">
      <alignment horizontal="center" vertical="top"/>
    </xf>
    <xf numFmtId="14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top"/>
    </xf>
    <xf numFmtId="0" fontId="7" fillId="0" borderId="0" applyAlignment="1" pivotButton="0" quotePrefix="0" xfId="0">
      <alignment vertical="top" wrapText="1"/>
    </xf>
    <xf numFmtId="0" fontId="39" fillId="16" borderId="0" applyAlignment="1" pivotButton="0" quotePrefix="0" xfId="0">
      <alignment horizontal="center" vertical="top" wrapText="1"/>
    </xf>
    <xf numFmtId="14" fontId="7" fillId="0" borderId="0" applyAlignment="1" pivotButton="0" quotePrefix="0" xfId="0">
      <alignment horizontal="center" vertical="top" wrapText="1"/>
    </xf>
    <xf numFmtId="169" fontId="7" fillId="0" borderId="0" applyAlignment="1" pivotButton="0" quotePrefix="0" xfId="0">
      <alignment horizontal="center" vertical="top" wrapText="1"/>
    </xf>
    <xf numFmtId="14" fontId="7" fillId="0" borderId="0" applyAlignment="1" pivotButton="0" quotePrefix="0" xfId="0">
      <alignment vertical="top"/>
    </xf>
    <xf numFmtId="0" fontId="8" fillId="0" borderId="0" applyAlignment="1" pivotButton="0" quotePrefix="0" xfId="0">
      <alignment vertical="top"/>
    </xf>
    <xf numFmtId="0" fontId="14" fillId="0" borderId="0" applyAlignment="1" pivotButton="0" quotePrefix="0" xfId="0">
      <alignment vertical="top"/>
    </xf>
    <xf numFmtId="0" fontId="7" fillId="0" borderId="0" applyAlignment="1" pivotButton="0" quotePrefix="0" xfId="0">
      <alignment horizontal="right" vertical="top"/>
    </xf>
    <xf numFmtId="14" fontId="7" fillId="0" borderId="0" applyAlignment="1" pivotButton="0" quotePrefix="0" xfId="0">
      <alignment horizontal="left" vertical="top"/>
    </xf>
    <xf numFmtId="14" fontId="7" fillId="0" borderId="0" applyAlignment="1" pivotButton="0" quotePrefix="0" xfId="0">
      <alignment horizontal="center" vertical="top"/>
    </xf>
    <xf numFmtId="0" fontId="59" fillId="0" borderId="0" applyAlignment="1" pivotButton="0" quotePrefix="0" xfId="0">
      <alignment vertical="top"/>
    </xf>
    <xf numFmtId="16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vertical="top"/>
    </xf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7" fillId="0" borderId="0" applyAlignment="1" pivotButton="0" quotePrefix="0" xfId="0">
      <alignment horizontal="center" vertical="top"/>
    </xf>
    <xf numFmtId="14" fontId="7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14" fontId="39" fillId="0" borderId="0" applyAlignment="1" pivotButton="0" quotePrefix="0" xfId="0">
      <alignment vertical="top"/>
    </xf>
    <xf numFmtId="170" fontId="7" fillId="0" borderId="0" applyAlignment="1" pivotButton="0" quotePrefix="0" xfId="0">
      <alignment vertical="top"/>
    </xf>
    <xf numFmtId="0" fontId="7" fillId="0" borderId="0" applyAlignment="1" pivotButton="0" quotePrefix="0" xfId="0">
      <alignment horizontal="right" vertical="top"/>
    </xf>
    <xf numFmtId="0" fontId="8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right" vertical="top"/>
    </xf>
    <xf numFmtId="0" fontId="39" fillId="0" borderId="0" applyAlignment="1" pivotButton="0" quotePrefix="0" xfId="0">
      <alignment vertical="top"/>
    </xf>
    <xf numFmtId="0" fontId="39" fillId="0" borderId="0" applyAlignment="1" pivotButton="0" quotePrefix="0" xfId="0">
      <alignment vertical="top"/>
    </xf>
    <xf numFmtId="0" fontId="39" fillId="0" borderId="0" applyAlignment="1" pivotButton="0" quotePrefix="0" xfId="0">
      <alignment horizontal="center" vertical="top"/>
    </xf>
    <xf numFmtId="0" fontId="39" fillId="0" borderId="0" applyAlignment="1" pivotButton="0" quotePrefix="0" xfId="0">
      <alignment horizontal="center" vertical="top"/>
    </xf>
    <xf numFmtId="0" fontId="39" fillId="0" borderId="0" applyAlignment="1" pivotButton="0" quotePrefix="0" xfId="0">
      <alignment horizontal="right" vertical="top"/>
    </xf>
    <xf numFmtId="14" fontId="39" fillId="0" borderId="0" applyAlignment="1" pivotButton="0" quotePrefix="0" xfId="0">
      <alignment horizontal="center" vertical="top"/>
    </xf>
    <xf numFmtId="0" fontId="39" fillId="0" borderId="0" applyAlignment="1" pivotButton="0" quotePrefix="0" xfId="0">
      <alignment vertical="top"/>
    </xf>
    <xf numFmtId="49" fontId="39" fillId="0" borderId="0" applyAlignment="1" pivotButton="0" quotePrefix="0" xfId="0">
      <alignment vertical="top"/>
    </xf>
    <xf numFmtId="0" fontId="7" fillId="0" borderId="0" applyAlignment="1" pivotButton="0" quotePrefix="0" xfId="0">
      <alignment horizontal="center" vertical="top"/>
    </xf>
    <xf numFmtId="169" fontId="7" fillId="0" borderId="0" applyAlignment="1" pivotButton="0" quotePrefix="0" xfId="0">
      <alignment horizontal="left" vertical="top"/>
    </xf>
    <xf numFmtId="170" fontId="7" fillId="0" borderId="0" applyAlignment="1" pivotButton="0" quotePrefix="0" xfId="0">
      <alignment vertical="top"/>
    </xf>
    <xf numFmtId="0" fontId="52" fillId="0" borderId="0" applyAlignment="1" pivotButton="0" quotePrefix="0" xfId="0">
      <alignment vertical="top"/>
    </xf>
    <xf numFmtId="0" fontId="39" fillId="4" borderId="0" applyAlignment="1" pivotButton="0" quotePrefix="0" xfId="0">
      <alignment vertical="top"/>
    </xf>
    <xf numFmtId="0" fontId="8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14" fontId="8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horizontal="left" vertical="top"/>
    </xf>
    <xf numFmtId="14" fontId="39" fillId="0" borderId="0" applyAlignment="1" pivotButton="0" quotePrefix="0" xfId="0">
      <alignment horizontal="center" vertical="top"/>
    </xf>
    <xf numFmtId="0" fontId="7" fillId="4" borderId="0" applyAlignment="1" pivotButton="0" quotePrefix="0" xfId="0">
      <alignment vertical="top"/>
    </xf>
    <xf numFmtId="0" fontId="7" fillId="3" borderId="0" applyAlignment="1" pivotButton="0" quotePrefix="0" xfId="0">
      <alignment vertical="top"/>
    </xf>
    <xf numFmtId="0" fontId="8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center" vertical="top"/>
    </xf>
    <xf numFmtId="166" fontId="13" fillId="0" borderId="0" applyAlignment="1" pivotButton="0" quotePrefix="0" xfId="0">
      <alignment horizontal="center"/>
    </xf>
    <xf numFmtId="168" fontId="13" fillId="0" borderId="0" applyAlignment="1" pivotButton="0" quotePrefix="0" xfId="0">
      <alignment horizontal="center"/>
    </xf>
    <xf numFmtId="167" fontId="13" fillId="0" borderId="0" applyAlignment="1" pivotButton="0" quotePrefix="0" xfId="5">
      <alignment horizontal="center"/>
    </xf>
    <xf numFmtId="9" fontId="72" fillId="0" borderId="0" applyAlignment="1" pivotButton="0" quotePrefix="0" xfId="5">
      <alignment horizontal="center"/>
    </xf>
    <xf numFmtId="0" fontId="76" fillId="15" borderId="0" applyAlignment="1" pivotButton="0" quotePrefix="0" xfId="0">
      <alignment vertical="center"/>
    </xf>
    <xf numFmtId="167" fontId="72" fillId="0" borderId="0" pivotButton="0" quotePrefix="0" xfId="5"/>
    <xf numFmtId="168" fontId="72" fillId="0" borderId="0" applyAlignment="1" pivotButton="0" quotePrefix="0" xfId="5">
      <alignment horizontal="center"/>
    </xf>
    <xf numFmtId="167" fontId="72" fillId="0" borderId="0" applyAlignment="1" pivotButton="0" quotePrefix="0" xfId="5">
      <alignment horizontal="center"/>
    </xf>
    <xf numFmtId="167" fontId="72" fillId="0" borderId="0" pivotButton="0" quotePrefix="0" xfId="0"/>
    <xf numFmtId="0" fontId="8" fillId="0" borderId="0" applyAlignment="1" pivotButton="0" quotePrefix="0" xfId="0">
      <alignment vertical="top" wrapText="1"/>
    </xf>
    <xf numFmtId="0" fontId="36" fillId="0" borderId="0" applyAlignment="1" pivotButton="0" quotePrefix="0" xfId="0">
      <alignment vertical="center" wrapText="1"/>
    </xf>
    <xf numFmtId="14" fontId="65" fillId="13" borderId="0" applyAlignment="1" pivotButton="0" quotePrefix="0" xfId="0">
      <alignment horizontal="center" vertical="center"/>
    </xf>
    <xf numFmtId="168" fontId="65" fillId="13" borderId="0" applyAlignment="1" pivotButton="0" quotePrefix="0" xfId="0">
      <alignment horizontal="center" vertical="center"/>
    </xf>
    <xf numFmtId="9" fontId="65" fillId="13" borderId="0" applyAlignment="1" pivotButton="0" quotePrefix="0" xfId="5">
      <alignment horizontal="center" vertical="center"/>
    </xf>
    <xf numFmtId="14" fontId="67" fillId="13" borderId="0" applyAlignment="1" pivotButton="0" quotePrefix="0" xfId="0">
      <alignment horizontal="center" vertical="center" wrapText="1"/>
    </xf>
    <xf numFmtId="14" fontId="65" fillId="13" borderId="0" applyAlignment="1" pivotButton="0" quotePrefix="0" xfId="0">
      <alignment horizontal="center" vertical="center" wrapText="1"/>
    </xf>
    <xf numFmtId="0" fontId="65" fillId="13" borderId="0" applyAlignment="1" pivotButton="0" quotePrefix="0" xfId="0">
      <alignment horizontal="center" vertical="center"/>
    </xf>
    <xf numFmtId="9" fontId="81" fillId="13" borderId="0" applyAlignment="1" pivotButton="0" quotePrefix="0" xfId="5">
      <alignment horizontal="center" vertical="center" wrapText="1"/>
    </xf>
    <xf numFmtId="14" fontId="65" fillId="13" borderId="0" applyAlignment="1" pivotButton="0" quotePrefix="0" xfId="5">
      <alignment horizontal="center" vertical="center"/>
    </xf>
    <xf numFmtId="9" fontId="13" fillId="0" borderId="0" applyAlignment="1" pivotButton="0" quotePrefix="0" xfId="5">
      <alignment horizontal="center" vertical="center"/>
    </xf>
    <xf numFmtId="0" fontId="65" fillId="0" borderId="0" applyAlignment="1" pivotButton="0" quotePrefix="0" xfId="0">
      <alignment vertical="center"/>
    </xf>
    <xf numFmtId="14" fontId="65" fillId="0" borderId="0" applyAlignment="1" pivotButton="0" quotePrefix="0" xfId="0">
      <alignment horizontal="right" vertical="top"/>
    </xf>
    <xf numFmtId="168" fontId="65" fillId="0" borderId="0" applyAlignment="1" pivotButton="0" quotePrefix="0" xfId="0">
      <alignment horizontal="center" vertical="top"/>
    </xf>
    <xf numFmtId="14" fontId="65" fillId="0" borderId="0" applyAlignment="1" pivotButton="0" quotePrefix="0" xfId="0">
      <alignment horizontal="center" vertical="top"/>
    </xf>
    <xf numFmtId="0" fontId="65" fillId="0" borderId="0" applyAlignment="1" pivotButton="0" quotePrefix="0" xfId="0">
      <alignment horizontal="center" vertical="top"/>
    </xf>
    <xf numFmtId="9" fontId="65" fillId="0" borderId="0" applyAlignment="1" pivotButton="0" quotePrefix="0" xfId="5">
      <alignment horizontal="center" vertical="top"/>
    </xf>
    <xf numFmtId="14" fontId="65" fillId="0" borderId="0" applyAlignment="1" pivotButton="0" quotePrefix="0" xfId="5">
      <alignment horizontal="center" vertical="top"/>
    </xf>
    <xf numFmtId="14" fontId="80" fillId="7" borderId="0" applyAlignment="1" pivotButton="0" quotePrefix="0" xfId="0">
      <alignment horizontal="center" vertical="center"/>
    </xf>
    <xf numFmtId="168" fontId="65" fillId="7" borderId="0" applyAlignment="1" pivotButton="0" quotePrefix="0" xfId="0">
      <alignment horizontal="center" vertical="center"/>
    </xf>
    <xf numFmtId="9" fontId="65" fillId="7" borderId="0" applyAlignment="1" pivotButton="0" quotePrefix="0" xfId="5">
      <alignment horizontal="center" vertical="center"/>
    </xf>
    <xf numFmtId="0" fontId="65" fillId="7" borderId="0" applyAlignment="1" pivotButton="0" quotePrefix="0" xfId="0">
      <alignment vertical="center"/>
    </xf>
    <xf numFmtId="168" fontId="73" fillId="7" borderId="0" applyAlignment="1" pivotButton="0" quotePrefix="0" xfId="0">
      <alignment horizontal="center" vertical="center" wrapText="1"/>
    </xf>
    <xf numFmtId="168" fontId="74" fillId="7" borderId="0" applyAlignment="1" pivotButton="0" quotePrefix="0" xfId="0">
      <alignment horizontal="center" vertical="center" wrapText="1"/>
    </xf>
    <xf numFmtId="168" fontId="75" fillId="7" borderId="0" applyAlignment="1" pivotButton="0" quotePrefix="0" xfId="0">
      <alignment horizontal="center" vertical="center" wrapText="1"/>
    </xf>
    <xf numFmtId="0" fontId="73" fillId="7" borderId="0" applyAlignment="1" pivotButton="0" quotePrefix="0" xfId="0">
      <alignment horizontal="center" vertical="center" wrapText="1"/>
    </xf>
    <xf numFmtId="167" fontId="73" fillId="7" borderId="0" applyAlignment="1" pivotButton="0" quotePrefix="0" xfId="0">
      <alignment horizontal="center" vertical="center" wrapText="1"/>
    </xf>
    <xf numFmtId="0" fontId="73" fillId="7" borderId="0" applyAlignment="1" pivotButton="0" quotePrefix="0" xfId="0">
      <alignment horizontal="center" vertical="center" wrapText="1"/>
    </xf>
    <xf numFmtId="14" fontId="67" fillId="13" borderId="0" applyAlignment="1" pivotButton="0" quotePrefix="0" xfId="0">
      <alignment horizontal="left" vertical="center"/>
    </xf>
    <xf numFmtId="0" fontId="82" fillId="0" borderId="0" applyAlignment="1" pivotButton="0" quotePrefix="0" xfId="0">
      <alignment vertical="top"/>
    </xf>
    <xf numFmtId="0" fontId="8" fillId="0" borderId="0" applyAlignment="1" pivotButton="0" quotePrefix="0" xfId="0">
      <alignment horizontal="center" vertical="center"/>
    </xf>
    <xf numFmtId="0" fontId="8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pivotButton="0" quotePrefix="1" xfId="0"/>
    <xf numFmtId="14" fontId="8" fillId="0" borderId="0" applyAlignment="1" pivotButton="0" quotePrefix="0" xfId="0">
      <alignment horizontal="left" vertical="center"/>
    </xf>
    <xf numFmtId="14" fontId="66" fillId="0" borderId="0" applyAlignment="1" pivotButton="0" quotePrefix="0" xfId="0">
      <alignment horizontal="center" vertical="top" wrapText="1"/>
    </xf>
    <xf numFmtId="14" fontId="66" fillId="13" borderId="0" applyAlignment="1" pivotButton="0" quotePrefix="0" xfId="5">
      <alignment horizontal="center" vertical="center"/>
    </xf>
    <xf numFmtId="0" fontId="8" fillId="0" borderId="0" applyAlignment="1" pivotButton="0" quotePrefix="0" xfId="0">
      <alignment horizontal="right" vertical="top"/>
    </xf>
    <xf numFmtId="17" fontId="7" fillId="0" borderId="0" applyAlignment="1" pivotButton="0" quotePrefix="0" xfId="0">
      <alignment vertical="top"/>
    </xf>
    <xf numFmtId="167" fontId="72" fillId="0" borderId="0" pivotButton="0" quotePrefix="0" xfId="5"/>
    <xf numFmtId="0" fontId="12" fillId="7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72" fillId="0" borderId="0" applyAlignment="1" pivotButton="0" quotePrefix="0" xfId="0">
      <alignment horizontal="center" vertical="top" wrapText="1"/>
    </xf>
    <xf numFmtId="14" fontId="81" fillId="0" borderId="0" applyAlignment="1" pivotButton="0" quotePrefix="0" xfId="0">
      <alignment horizontal="center" vertical="top" wrapText="1"/>
    </xf>
    <xf numFmtId="171" fontId="0" fillId="0" borderId="0" pivotButton="0" quotePrefix="0" xfId="0"/>
    <xf numFmtId="14" fontId="7" fillId="15" borderId="0" applyAlignment="1" pivotButton="0" quotePrefix="0" xfId="0">
      <alignment horizontal="center" vertical="top"/>
    </xf>
    <xf numFmtId="14" fontId="7" fillId="8" borderId="0" applyAlignment="1" pivotButton="0" quotePrefix="0" xfId="0">
      <alignment horizontal="center" vertical="top"/>
    </xf>
    <xf numFmtId="14" fontId="7" fillId="7" borderId="0" applyAlignment="1" pivotButton="0" quotePrefix="0" xfId="0">
      <alignment horizontal="center" vertical="top"/>
    </xf>
    <xf numFmtId="14" fontId="7" fillId="17" borderId="0" applyAlignment="1" pivotButton="0" quotePrefix="0" xfId="0">
      <alignment horizontal="center" vertical="top"/>
    </xf>
    <xf numFmtId="14" fontId="7" fillId="2" borderId="0" applyAlignment="1" pivotButton="0" quotePrefix="0" xfId="0">
      <alignment horizontal="center" vertical="top"/>
    </xf>
    <xf numFmtId="14" fontId="58" fillId="0" borderId="0" applyAlignment="1" pivotButton="0" quotePrefix="0" xfId="0">
      <alignment horizontal="center" vertical="top"/>
    </xf>
    <xf numFmtId="168" fontId="71" fillId="0" borderId="0" applyAlignment="1" pivotButton="0" quotePrefix="0" xfId="0">
      <alignment horizontal="right"/>
    </xf>
    <xf numFmtId="166" fontId="71" fillId="0" borderId="0" applyAlignment="1" pivotButton="0" quotePrefix="0" xfId="0">
      <alignment horizontal="left"/>
    </xf>
    <xf numFmtId="0" fontId="35" fillId="0" borderId="0" pivotButton="0" quotePrefix="0" xfId="0"/>
    <xf numFmtId="0" fontId="7" fillId="2" borderId="0" applyAlignment="1" pivotButton="0" quotePrefix="0" xfId="0">
      <alignment vertical="top"/>
    </xf>
    <xf numFmtId="49" fontId="7" fillId="2" borderId="0" applyAlignment="1" pivotButton="0" quotePrefix="0" xfId="0">
      <alignment horizontal="center" vertical="top"/>
    </xf>
    <xf numFmtId="0" fontId="7" fillId="2" borderId="1" applyAlignment="1" pivotButton="0" quotePrefix="0" xfId="0">
      <alignment horizontal="center" vertical="top" wrapText="1"/>
    </xf>
    <xf numFmtId="49" fontId="7" fillId="2" borderId="1" applyAlignment="1" pivotButton="0" quotePrefix="0" xfId="0">
      <alignment horizontal="center" vertical="top"/>
    </xf>
    <xf numFmtId="0" fontId="7" fillId="2" borderId="0" applyAlignment="1" pivotButton="0" quotePrefix="0" xfId="0">
      <alignment horizontal="center" vertical="top"/>
    </xf>
    <xf numFmtId="14" fontId="85" fillId="0" borderId="0" applyAlignment="1" pivotButton="0" quotePrefix="0" xfId="0">
      <alignment horizontal="center" vertical="top"/>
    </xf>
    <xf numFmtId="14" fontId="83" fillId="0" borderId="0" applyAlignment="1" pivotButton="0" quotePrefix="0" xfId="0">
      <alignment horizontal="center" vertical="top"/>
    </xf>
    <xf numFmtId="0" fontId="86" fillId="0" borderId="0" applyAlignment="1" pivotButton="0" quotePrefix="0" xfId="11">
      <alignment vertical="center"/>
    </xf>
    <xf numFmtId="0" fontId="86" fillId="0" borderId="0" applyAlignment="1" pivotButton="0" quotePrefix="0" xfId="11">
      <alignment horizontal="center" vertical="center"/>
    </xf>
    <xf numFmtId="0" fontId="7" fillId="2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39" fillId="0" borderId="0" applyAlignment="1" pivotButton="0" quotePrefix="0" xfId="0">
      <alignment horizontal="left" vertical="top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14" fontId="87" fillId="13" borderId="0" applyAlignment="1" pivotButton="0" quotePrefix="0" xfId="0">
      <alignment horizontal="center" vertical="center" wrapText="1"/>
    </xf>
    <xf numFmtId="14" fontId="13" fillId="0" borderId="0" applyAlignment="1" pivotButton="0" quotePrefix="1" xfId="0">
      <alignment horizontal="left"/>
    </xf>
    <xf numFmtId="166" fontId="13" fillId="0" borderId="0" applyAlignment="1" pivotButton="0" quotePrefix="1" xfId="0">
      <alignment horizontal="left"/>
    </xf>
    <xf numFmtId="0" fontId="33" fillId="5" borderId="3" applyAlignment="1" pivotButton="0" quotePrefix="0" xfId="0">
      <alignment horizontal="center" vertical="center"/>
    </xf>
    <xf numFmtId="0" fontId="33" fillId="5" borderId="4" applyAlignment="1" pivotButton="0" quotePrefix="0" xfId="0">
      <alignment horizontal="center" vertical="center"/>
    </xf>
    <xf numFmtId="0" fontId="33" fillId="5" borderId="5" applyAlignment="1" pivotButton="0" quotePrefix="0" xfId="0">
      <alignment horizontal="center" vertical="center"/>
    </xf>
    <xf numFmtId="0" fontId="33" fillId="5" borderId="3" applyAlignment="1" pivotButton="0" quotePrefix="0" xfId="0">
      <alignment horizontal="center" vertical="center" wrapText="1"/>
    </xf>
    <xf numFmtId="0" fontId="33" fillId="5" borderId="4" applyAlignment="1" pivotButton="0" quotePrefix="0" xfId="0">
      <alignment horizontal="center" vertical="center" wrapText="1"/>
    </xf>
    <xf numFmtId="0" fontId="33" fillId="5" borderId="5" applyAlignment="1" pivotButton="0" quotePrefix="0" xfId="0">
      <alignment horizontal="center" vertical="center" wrapText="1"/>
    </xf>
    <xf numFmtId="0" fontId="33" fillId="9" borderId="3" applyAlignment="1" pivotButton="0" quotePrefix="0" xfId="0">
      <alignment horizontal="center" vertical="center"/>
    </xf>
    <xf numFmtId="0" fontId="33" fillId="9" borderId="5" applyAlignment="1" pivotButton="0" quotePrefix="0" xfId="0">
      <alignment horizontal="center" vertical="center"/>
    </xf>
    <xf numFmtId="14" fontId="33" fillId="5" borderId="3" applyAlignment="1" pivotButton="0" quotePrefix="0" xfId="0">
      <alignment horizontal="center" vertical="center"/>
    </xf>
    <xf numFmtId="0" fontId="33" fillId="5" borderId="20" applyAlignment="1" pivotButton="0" quotePrefix="0" xfId="0">
      <alignment horizontal="center" vertical="center"/>
    </xf>
    <xf numFmtId="0" fontId="33" fillId="5" borderId="21" applyAlignment="1" pivotButton="0" quotePrefix="0" xfId="0">
      <alignment horizontal="center" vertical="center"/>
    </xf>
    <xf numFmtId="0" fontId="33" fillId="5" borderId="11" applyAlignment="1" pivotButton="0" quotePrefix="0" xfId="0">
      <alignment horizontal="center" vertical="center"/>
    </xf>
    <xf numFmtId="0" fontId="33" fillId="8" borderId="22" applyAlignment="1" pivotButton="0" quotePrefix="0" xfId="0">
      <alignment horizontal="center" vertical="center"/>
    </xf>
    <xf numFmtId="0" fontId="33" fillId="8" borderId="0" applyAlignment="1" pivotButton="0" quotePrefix="0" xfId="0">
      <alignment horizontal="center" vertical="center"/>
    </xf>
    <xf numFmtId="0" fontId="33" fillId="8" borderId="23" applyAlignment="1" pivotButton="0" quotePrefix="0" xfId="0">
      <alignment horizontal="center" vertical="center"/>
    </xf>
    <xf numFmtId="166" fontId="13" fillId="0" borderId="0" applyAlignment="1" pivotButton="0" quotePrefix="0" xfId="0">
      <alignment horizontal="center"/>
    </xf>
    <xf numFmtId="168" fontId="13" fillId="0" borderId="0" applyAlignment="1" pivotButton="0" quotePrefix="0" xfId="0">
      <alignment horizontal="center"/>
    </xf>
    <xf numFmtId="167" fontId="13" fillId="0" borderId="0" applyAlignment="1" pivotButton="0" quotePrefix="0" xfId="5">
      <alignment horizontal="center"/>
    </xf>
    <xf numFmtId="167" fontId="13" fillId="0" borderId="0" applyAlignment="1" pivotButton="0" quotePrefix="0" xfId="0">
      <alignment horizontal="center"/>
    </xf>
    <xf numFmtId="167" fontId="0" fillId="0" borderId="0" pivotButton="0" quotePrefix="0" xfId="0"/>
    <xf numFmtId="168" fontId="73" fillId="7" borderId="0" applyAlignment="1" pivotButton="0" quotePrefix="0" xfId="0">
      <alignment horizontal="center" vertical="center" wrapText="1"/>
    </xf>
    <xf numFmtId="168" fontId="74" fillId="7" borderId="0" applyAlignment="1" pivotButton="0" quotePrefix="0" xfId="0">
      <alignment horizontal="center" vertical="center" wrapText="1"/>
    </xf>
    <xf numFmtId="168" fontId="75" fillId="7" borderId="0" applyAlignment="1" pivotButton="0" quotePrefix="0" xfId="0">
      <alignment horizontal="center" vertical="center" wrapText="1"/>
    </xf>
    <xf numFmtId="167" fontId="73" fillId="7" borderId="0" applyAlignment="1" pivotButton="0" quotePrefix="0" xfId="0">
      <alignment horizontal="center" vertical="center" wrapText="1"/>
    </xf>
    <xf numFmtId="168" fontId="65" fillId="13" borderId="0" applyAlignment="1" pivotButton="0" quotePrefix="0" xfId="0">
      <alignment horizontal="center" vertical="center"/>
    </xf>
    <xf numFmtId="168" fontId="65" fillId="0" borderId="0" applyAlignment="1" pivotButton="0" quotePrefix="0" xfId="0">
      <alignment horizontal="center" vertical="top"/>
    </xf>
    <xf numFmtId="168" fontId="65" fillId="7" borderId="0" applyAlignment="1" pivotButton="0" quotePrefix="0" xfId="0">
      <alignment horizontal="center" vertical="center"/>
    </xf>
    <xf numFmtId="168" fontId="71" fillId="0" borderId="0" applyAlignment="1" pivotButton="0" quotePrefix="0" xfId="0">
      <alignment horizontal="right"/>
    </xf>
    <xf numFmtId="166" fontId="71" fillId="0" borderId="0" applyAlignment="1" pivotButton="0" quotePrefix="0" xfId="0">
      <alignment horizontal="left"/>
    </xf>
    <xf numFmtId="166" fontId="13" fillId="0" borderId="0" applyAlignment="1" pivotButton="0" quotePrefix="1" xfId="0">
      <alignment horizontal="left"/>
    </xf>
    <xf numFmtId="167" fontId="72" fillId="0" borderId="0" pivotButton="0" quotePrefix="0" xfId="0"/>
    <xf numFmtId="166" fontId="54" fillId="15" borderId="0" applyAlignment="1" pivotButton="0" quotePrefix="0" xfId="0">
      <alignment horizontal="center" vertical="center"/>
    </xf>
    <xf numFmtId="168" fontId="54" fillId="15" borderId="0" applyAlignment="1" pivotButton="0" quotePrefix="0" xfId="0">
      <alignment horizontal="center" vertical="center"/>
    </xf>
    <xf numFmtId="167" fontId="54" fillId="15" borderId="0" applyAlignment="1" pivotButton="0" quotePrefix="0" xfId="5">
      <alignment horizontal="center" vertical="center"/>
    </xf>
    <xf numFmtId="167" fontId="54" fillId="15" borderId="0" applyAlignment="1" pivotButton="0" quotePrefix="0" xfId="0">
      <alignment horizontal="center" vertical="center"/>
    </xf>
    <xf numFmtId="167" fontId="72" fillId="0" borderId="0" pivotButton="0" quotePrefix="0" xfId="5"/>
    <xf numFmtId="166" fontId="13" fillId="7" borderId="0" applyAlignment="1" pivotButton="0" quotePrefix="0" xfId="0">
      <alignment horizontal="center"/>
    </xf>
    <xf numFmtId="168" fontId="13" fillId="7" borderId="0" applyAlignment="1" pivotButton="0" quotePrefix="0" xfId="0">
      <alignment horizontal="center"/>
    </xf>
    <xf numFmtId="167" fontId="13" fillId="7" borderId="0" applyAlignment="1" pivotButton="0" quotePrefix="0" xfId="5">
      <alignment horizontal="center"/>
    </xf>
    <xf numFmtId="166" fontId="44" fillId="0" borderId="0" applyAlignment="1" pivotButton="0" quotePrefix="0" xfId="0">
      <alignment horizontal="center"/>
    </xf>
    <xf numFmtId="168" fontId="44" fillId="0" borderId="0" applyAlignment="1" pivotButton="0" quotePrefix="0" xfId="0">
      <alignment horizontal="center"/>
    </xf>
    <xf numFmtId="166" fontId="45" fillId="0" borderId="0" applyAlignment="1" pivotButton="0" quotePrefix="0" xfId="0">
      <alignment horizontal="center"/>
    </xf>
    <xf numFmtId="168" fontId="45" fillId="0" borderId="0" applyAlignment="1" pivotButton="0" quotePrefix="0" xfId="0">
      <alignment horizontal="center"/>
    </xf>
    <xf numFmtId="166" fontId="47" fillId="0" borderId="0" applyAlignment="1" pivotButton="0" quotePrefix="0" xfId="0">
      <alignment horizontal="center"/>
    </xf>
    <xf numFmtId="168" fontId="47" fillId="0" borderId="0" applyAlignment="1" pivotButton="0" quotePrefix="0" xfId="0">
      <alignment horizontal="center"/>
    </xf>
    <xf numFmtId="166" fontId="47" fillId="7" borderId="0" applyAlignment="1" pivotButton="0" quotePrefix="0" xfId="0">
      <alignment horizontal="center"/>
    </xf>
    <xf numFmtId="168" fontId="47" fillId="7" borderId="0" applyAlignment="1" pivotButton="0" quotePrefix="0" xfId="0">
      <alignment horizontal="center"/>
    </xf>
    <xf numFmtId="166" fontId="49" fillId="0" borderId="0" applyAlignment="1" pivotButton="0" quotePrefix="0" xfId="0">
      <alignment horizontal="center"/>
    </xf>
    <xf numFmtId="166" fontId="50" fillId="0" borderId="0" applyAlignment="1" pivotButton="0" quotePrefix="0" xfId="0">
      <alignment horizontal="center"/>
    </xf>
    <xf numFmtId="166" fontId="50" fillId="7" borderId="0" applyAlignment="1" pivotButton="0" quotePrefix="0" xfId="0">
      <alignment horizontal="center"/>
    </xf>
    <xf numFmtId="166" fontId="53" fillId="7" borderId="0" applyAlignment="1" pivotButton="0" quotePrefix="0" xfId="0">
      <alignment horizontal="center"/>
    </xf>
    <xf numFmtId="166" fontId="69" fillId="0" borderId="0" applyAlignment="1" pivotButton="0" quotePrefix="0" xfId="0">
      <alignment horizontal="center"/>
    </xf>
    <xf numFmtId="168" fontId="69" fillId="0" borderId="0" applyAlignment="1" pivotButton="0" quotePrefix="0" xfId="0">
      <alignment horizontal="center"/>
    </xf>
    <xf numFmtId="167" fontId="69" fillId="0" borderId="0" applyAlignment="1" pivotButton="0" quotePrefix="0" xfId="5">
      <alignment horizontal="center"/>
    </xf>
    <xf numFmtId="168" fontId="72" fillId="0" borderId="0" applyAlignment="1" pivotButton="0" quotePrefix="0" xfId="5">
      <alignment horizontal="center"/>
    </xf>
    <xf numFmtId="167" fontId="72" fillId="0" borderId="0" applyAlignment="1" pivotButton="0" quotePrefix="0" xfId="5">
      <alignment horizontal="center"/>
    </xf>
    <xf numFmtId="169" fontId="7" fillId="0" borderId="0" applyAlignment="1" pivotButton="0" quotePrefix="0" xfId="0">
      <alignment horizontal="left" vertical="top"/>
    </xf>
    <xf numFmtId="169" fontId="7" fillId="0" borderId="0" applyAlignment="1" pivotButton="0" quotePrefix="0" xfId="0">
      <alignment horizontal="center" vertical="top" wrapText="1"/>
    </xf>
    <xf numFmtId="170" fontId="7" fillId="0" borderId="0" applyAlignment="1" pivotButton="0" quotePrefix="0" xfId="0">
      <alignment vertical="top"/>
    </xf>
    <xf numFmtId="169" fontId="7" fillId="0" borderId="0" applyAlignment="1" pivotButton="0" quotePrefix="0" xfId="0">
      <alignment horizontal="left"/>
    </xf>
    <xf numFmtId="0" fontId="33" fillId="5" borderId="2" applyAlignment="1" pivotButton="0" quotePrefix="0" xfId="0">
      <alignment horizontal="center" vertical="center"/>
    </xf>
    <xf numFmtId="0" fontId="33" fillId="5" borderId="2" applyAlignment="1" pivotButton="0" quotePrefix="0" xfId="0">
      <alignment horizontal="center" vertical="center" wrapText="1"/>
    </xf>
    <xf numFmtId="14" fontId="33" fillId="5" borderId="2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11" pivotButton="0" quotePrefix="0" xfId="0"/>
    <xf numFmtId="0" fontId="0" fillId="0" borderId="4" pivotButton="0" quotePrefix="0" xfId="0"/>
    <xf numFmtId="0" fontId="33" fillId="8" borderId="4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5" pivotButton="0" quotePrefix="0" xfId="0"/>
    <xf numFmtId="165" fontId="26" fillId="13" borderId="0" applyAlignment="1" pivotButton="0" quotePrefix="0" xfId="0">
      <alignment horizontal="left"/>
    </xf>
    <xf numFmtId="165" fontId="13" fillId="0" borderId="0" applyAlignment="1" pivotButton="0" quotePrefix="0" xfId="0">
      <alignment horizontal="right"/>
    </xf>
    <xf numFmtId="165" fontId="20" fillId="13" borderId="0" applyAlignment="1" pivotButton="0" quotePrefix="0" xfId="0">
      <alignment horizontal="left"/>
    </xf>
    <xf numFmtId="165" fontId="20" fillId="13" borderId="0" applyAlignment="1" pivotButton="0" quotePrefix="0" xfId="0">
      <alignment horizontal="right"/>
    </xf>
    <xf numFmtId="165" fontId="30" fillId="13" borderId="0" applyAlignment="1" pivotButton="0" quotePrefix="0" xfId="0">
      <alignment horizontal="right"/>
    </xf>
    <xf numFmtId="165" fontId="13" fillId="13" borderId="0" applyAlignment="1" pivotButton="0" quotePrefix="0" xfId="0">
      <alignment horizontal="right"/>
    </xf>
    <xf numFmtId="165" fontId="13" fillId="7" borderId="0" applyAlignment="1" pivotButton="0" quotePrefix="0" xfId="0">
      <alignment horizontal="right"/>
    </xf>
    <xf numFmtId="164" fontId="13" fillId="0" borderId="0" pivotButton="0" quotePrefix="0" xfId="0"/>
    <xf numFmtId="164" fontId="26" fillId="13" borderId="0" pivotButton="0" quotePrefix="0" xfId="0"/>
    <xf numFmtId="164" fontId="13" fillId="7" borderId="0" pivotButton="0" quotePrefix="0" xfId="0"/>
    <xf numFmtId="164" fontId="20" fillId="0" borderId="0" pivotButton="0" quotePrefix="0" xfId="0"/>
    <xf numFmtId="164" fontId="20" fillId="13" borderId="0" pivotButton="0" quotePrefix="0" xfId="0"/>
    <xf numFmtId="164" fontId="20" fillId="0" borderId="0" applyAlignment="1" pivotButton="0" quotePrefix="0" xfId="0">
      <alignment horizontal="right"/>
    </xf>
    <xf numFmtId="168" fontId="32" fillId="5" borderId="19" applyAlignment="1" pivotButton="0" quotePrefix="0" xfId="0">
      <alignment horizontal="center" vertical="center"/>
    </xf>
    <xf numFmtId="168" fontId="13" fillId="0" borderId="0" pivotButton="0" quotePrefix="0" xfId="0"/>
    <xf numFmtId="171" fontId="0" fillId="0" borderId="0" pivotButton="0" quotePrefix="0" xfId="0"/>
    <xf numFmtId="166" fontId="29" fillId="8" borderId="0" applyAlignment="1" pivotButton="0" quotePrefix="0" xfId="0">
      <alignment horizontal="center" vertical="center"/>
    </xf>
    <xf numFmtId="168" fontId="29" fillId="8" borderId="0" applyAlignment="1" pivotButton="0" quotePrefix="0" xfId="0">
      <alignment horizontal="center" vertical="center"/>
    </xf>
    <xf numFmtId="167" fontId="29" fillId="8" borderId="0" applyAlignment="1" pivotButton="0" quotePrefix="0" xfId="5">
      <alignment horizontal="center" vertical="center"/>
    </xf>
    <xf numFmtId="167" fontId="29" fillId="8" borderId="0" applyAlignment="1" pivotButton="0" quotePrefix="0" xfId="0">
      <alignment horizontal="center" vertical="center"/>
    </xf>
    <xf numFmtId="167" fontId="16" fillId="8" borderId="0" applyAlignment="1" pivotButton="0" quotePrefix="0" xfId="5">
      <alignment horizontal="center" vertical="center" wrapText="1"/>
    </xf>
    <xf numFmtId="167" fontId="44" fillId="0" borderId="0" applyAlignment="1" pivotButton="0" quotePrefix="0" xfId="5">
      <alignment horizontal="center"/>
    </xf>
    <xf numFmtId="167" fontId="45" fillId="0" borderId="0" applyAlignment="1" pivotButton="0" quotePrefix="0" xfId="5">
      <alignment horizontal="center"/>
    </xf>
    <xf numFmtId="167" fontId="47" fillId="0" borderId="0" applyAlignment="1" pivotButton="0" quotePrefix="0" xfId="5">
      <alignment horizontal="center"/>
    </xf>
    <xf numFmtId="167" fontId="47" fillId="7" borderId="0" applyAlignment="1" pivotButton="0" quotePrefix="0" xfId="5">
      <alignment horizontal="center"/>
    </xf>
    <xf numFmtId="167" fontId="49" fillId="0" borderId="0" applyAlignment="1" pivotButton="0" quotePrefix="0" xfId="5">
      <alignment horizontal="center"/>
    </xf>
    <xf numFmtId="167" fontId="50" fillId="0" borderId="0" applyAlignment="1" pivotButton="0" quotePrefix="0" xfId="5">
      <alignment horizontal="center"/>
    </xf>
    <xf numFmtId="167" fontId="50" fillId="7" borderId="0" applyAlignment="1" pivotButton="0" quotePrefix="0" xfId="5">
      <alignment horizontal="center"/>
    </xf>
    <xf numFmtId="167" fontId="53" fillId="7" borderId="0" applyAlignment="1" pivotButton="0" quotePrefix="0" xfId="5">
      <alignment horizontal="center"/>
    </xf>
  </cellXfs>
  <cellStyles count="14">
    <cellStyle name="一般" xfId="0" builtinId="0"/>
    <cellStyle name="一般 5" xfId="1"/>
    <cellStyle name="一般 2" xfId="2"/>
    <cellStyle name="一般 6" xfId="3"/>
    <cellStyle name="一般 3 2" xfId="4"/>
    <cellStyle name="百分比" xfId="5" builtinId="5"/>
    <cellStyle name="超連結" xfId="6" builtinId="8"/>
    <cellStyle name="一般 2 2" xfId="7"/>
    <cellStyle name="一般 3" xfId="8"/>
    <cellStyle name="一般 4" xfId="9"/>
    <cellStyle name="一般 7" xfId="10"/>
    <cellStyle name="一般 8" xfId="11"/>
    <cellStyle name="一般 9" xfId="12"/>
    <cellStyle name="一般 10" xfId="13"/>
  </cellStyles>
  <dxfs count="140"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79" formatCode="0.0%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79" formatCode="0.0%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79" formatCode="0.0%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0" formatCode="General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0" formatCode="General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80" formatCode="0_);[Red]\(0\)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78" formatCode="[$-404]aaa;@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9" formatCode="yyyy/m/d"/>
      <alignment horizontal="center" vertical="bottom"/>
    </dxf>
    <dxf>
      <font>
        <name val="Candara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bottom"/>
    </dxf>
    <dxf>
      <font>
        <name val="Candara"/>
        <strike val="0"/>
        <outline val="0"/>
        <shadow val="0"/>
        <sz val="11"/>
        <vertAlign val="baseline"/>
      </font>
      <fill>
        <patternFill>
          <fgColor indexed="64"/>
          <bgColor theme="9" tint="-0.249977111117893"/>
        </patternFill>
      </fill>
      <alignment vertical="center"/>
    </dxf>
    <dxf>
      <font>
        <name val="微軟正黑體"/>
        <strike val="0"/>
        <outline val="0"/>
        <shadow val="0"/>
        <color indexed="8"/>
        <sz val="11"/>
        <vertAlign val="baseline"/>
      </font>
      <numFmt numFmtId="0" formatCode="General"/>
    </dxf>
    <dxf>
      <font>
        <name val="微軟正黑體"/>
        <strike val="0"/>
        <outline val="0"/>
        <shadow val="0"/>
        <color indexed="8"/>
        <sz val="11"/>
        <vertAlign val="baseline"/>
      </font>
      <numFmt numFmtId="0" formatCode="General"/>
    </dxf>
    <dxf>
      <font>
        <name val="微軟正黑體"/>
        <strike val="0"/>
        <outline val="0"/>
        <shadow val="0"/>
        <color indexed="8"/>
        <sz val="11"/>
        <vertAlign val="baseline"/>
      </font>
      <alignment horizontal="center" vertical="center"/>
    </dxf>
    <dxf>
      <font>
        <name val="微軟正黑體"/>
        <strike val="0"/>
        <outline val="0"/>
        <shadow val="0"/>
        <color indexed="8"/>
        <sz val="11"/>
        <vertAlign val="baseline"/>
      </font>
      <alignment horizontal="center" vertical="center"/>
    </dxf>
    <dxf>
      <font>
        <name val="微軟正黑體"/>
        <strike val="0"/>
        <outline val="0"/>
        <shadow val="0"/>
        <color indexed="8"/>
        <sz val="11"/>
        <vertAlign val="baseline"/>
      </font>
    </dxf>
    <dxf>
      <font>
        <name val="微軟正黑體"/>
        <strike val="0"/>
        <outline val="0"/>
        <shadow val="0"/>
        <color indexed="8"/>
        <sz val="11"/>
        <vertAlign val="baseline"/>
      </font>
      <alignment horizontal="center" vertical="center"/>
    </dxf>
    <dxf>
      <font>
        <name val="微軟正黑體"/>
        <strike val="0"/>
        <outline val="0"/>
        <shadow val="0"/>
        <color rgb="FF000000"/>
        <sz val="11"/>
        <vertAlign val="baseline"/>
      </font>
    </dxf>
    <dxf>
      <font>
        <name val="微軟正黑體"/>
        <strike val="0"/>
        <outline val="0"/>
        <shadow val="0"/>
        <color indexed="8"/>
        <sz val="11"/>
        <vertAlign val="baseline"/>
      </font>
      <alignment horizontal="center" vertical="center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80" formatCode="0_);[Red]\(0\)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80" formatCode="0_);[Red]\(0\)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9" formatCode="yyyy/m/d"/>
      <alignment horizontal="center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left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19" formatCode="yyyy/m/d"/>
      <alignment horizontal="center" vertical="top"/>
    </dxf>
    <dxf>
      <font>
        <name val="標楷體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top"/>
    </dxf>
    <dxf>
      <font>
        <name val="標楷體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6"/>
        <vertAlign val="baseline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alignment horizontal="general" vertical="top"/>
    </dxf>
    <dxf>
      <font>
        <name val="標楷體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auto="1"/>
        </patternFill>
      </fill>
      <alignment horizontal="general" vertical="top"/>
    </dxf>
    <dxf>
      <font>
        <name val="Candara"/>
        <strike val="0"/>
        <outline val="0"/>
        <shadow val="0"/>
        <condense val="0"/>
        <color theme="1"/>
        <extend val="0"/>
        <sz val="8"/>
        <vertAlign val="baseline"/>
      </font>
      <numFmt numFmtId="179" formatCode="0.0%"/>
      <alignment horizontal="general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79" formatCode="0.0%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79" formatCode="0.0%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0" formatCode="General"/>
      <fill>
        <patternFill patternType="solid">
          <fgColor indexed="64"/>
          <bgColor theme="9" tint="0.7999816888943144"/>
        </patternFill>
      </fill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0" formatCode="General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0" formatCode="General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0" formatCode="General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0" formatCode="General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80" formatCode="0_);[Red]\(0\)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78" formatCode="[$-404]aaa;@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numFmt numFmtId="19" formatCode="yyyy/m/d"/>
      <alignment horizontal="center" vertical="bottom"/>
    </dxf>
    <dxf>
      <font>
        <name val="Candara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</dxf>
    <dxf>
      <font>
        <name val="Candara"/>
        <strike val="0"/>
        <outline val="0"/>
        <shadow val="0"/>
        <color auto="1"/>
        <sz val="11"/>
        <vertAlign val="baseline"/>
      </font>
      <fill>
        <patternFill patternType="solid">
          <fgColor indexed="64"/>
          <bgColor theme="9" tint="0.3999755851924192"/>
        </patternFill>
      </fill>
      <alignment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pivotCacheDefinition" Target="/xl/pivotCache/pivotCacheDefinition1.xml" Id="rId27" /><Relationship Type="http://schemas.openxmlformats.org/officeDocument/2006/relationships/pivotCacheDefinition" Target="/xl/pivotCache/pivotCacheDefinition2.xml" Id="rId28" /><Relationship Type="http://schemas.openxmlformats.org/officeDocument/2006/relationships/pivotCacheDefinition" Target="/xl/pivotCache/pivotCacheDefinition3.xml" Id="rId29" /><Relationship Type="http://schemas.openxmlformats.org/officeDocument/2006/relationships/pivotCacheDefinition" Target="/xl/pivotCache/pivotCacheDefinition4.xml" Id="rId30" /><Relationship Type="http://schemas.openxmlformats.org/officeDocument/2006/relationships/externalLink" Target="/xl/externalLinks/externalLink1.xml" Id="rId31" /><Relationship Type="http://schemas.openxmlformats.org/officeDocument/2006/relationships/externalLink" Target="/xl/externalLinks/externalLink2.xml" Id="rId32" /><Relationship Type="http://schemas.openxmlformats.org/officeDocument/2006/relationships/externalLink" Target="/xl/externalLinks/externalLink3.xml" Id="rId33" /><Relationship Type="http://schemas.openxmlformats.org/officeDocument/2006/relationships/externalLink" Target="/xl/externalLinks/externalLink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v06v2\Desktop\Presentation\0.&#33836;&#20107;&#23452;&#36890;&#35338;&#37636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v06v2\Documents\0.&#33836;&#20107;&#23452;&#36890;&#35338;&#37636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v06v2\Desktop\SIT&#28204;&#35430;&#21151;&#33021;&#28165;&#21934;-20210906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C:\Users\v06v2\Documents\SKL-URS&#20132;&#23529;-20211005(&#21407;SKL-URS&#20132;&#20184;&#31805;&#26680;-20211001_v20211005)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20211001"/>
    </sheetNames>
    <sheetDataSet>
      <sheetData sheetId="0"/>
    </sheetDataSet>
  </externalBook>
</externalLink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4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usan Ho" refreshedDate="44508.66060486111" createdVersion="7" refreshedVersion="7" minRefreshableVersion="3" recordCount="511" r:id="rId1">
  <cacheSource type="worksheet">
    <worksheetSource ref="A1:AN1048576" sheet="URS確認"/>
  </cacheSource>
  <cacheFields count="40">
    <cacheField name="Eric" uniqueList="1" numFmtId="0" sqlType="0" hierarchy="0" level="0" databaseField="1">
      <sharedItems count="0" containsBlank="1" containsInteger="1" containsNumber="1" containsString="0" minValue="1" maxValue="376"/>
    </cacheField>
    <cacheField name="業務流程" uniqueList="1" numFmtId="0" sqlType="0" hierarchy="0" level="0" databaseField="1">
      <sharedItems count="0" containsBlank="1"/>
    </cacheField>
    <cacheField name="業務大類" uniqueList="1" numFmtId="0" sqlType="0" hierarchy="0" level="0" databaseField="1">
      <sharedItems count="9" containsBlank="1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uniqueList="1" numFmtId="0" sqlType="0" hierarchy="0" level="0" databaseField="1">
      <sharedItems count="0" containsBlank="1"/>
    </cacheField>
    <cacheField name="功能代號" uniqueList="1" numFmtId="0" sqlType="0" hierarchy="0" level="0" databaseField="1">
      <sharedItems count="0" containsBlank="1"/>
    </cacheField>
    <cacheField name="功能名稱/說明" uniqueList="1" numFmtId="0" sqlType="0" hierarchy="0" level="0" databaseField="1">
      <sharedItems count="0" containsBlank="1"/>
    </cacheField>
    <cacheField name="刪除整併說明" uniqueList="1" numFmtId="0" sqlType="0" hierarchy="0" level="0" databaseField="1">
      <sharedItems count="0" containsBlank="1"/>
    </cacheField>
    <cacheField name="SA" uniqueList="1" numFmtId="0" sqlType="0" hierarchy="0" level="0" databaseField="1">
      <sharedItems count="0" containsBlank="1"/>
    </cacheField>
    <cacheField name="展示協助" uniqueList="1" numFmtId="0" sqlType="0" hierarchy="0" level="0" databaseField="1">
      <sharedItems count="0" containsBlank="1"/>
    </cacheField>
    <cacheField name="URS版本" uniqueList="1" numFmtId="0" sqlType="0" hierarchy="0" level="0" databaseField="1">
      <sharedItems count="0" containsBlank="1"/>
    </cacheField>
    <cacheField name="預計展示" uniqueList="1" numFmtId="0" sqlType="0" hierarchy="0" level="0" databaseField="1">
      <sharedItems count="55" containsBlank="1" containsDate="1" containsNonDate="0" containsString="0" minDate="2021-07-22T00:00:00" maxDate="2021-11-27T00:00:0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26T00:00:00"/>
        <d v="2021-11-03T00:00:00"/>
        <d v="2021-10-29T00:00:00"/>
        <d v="2021-11-04T00:00:00"/>
        <d v="2021-11-05T00:00:00"/>
        <d v="2021-11-17T00:00:00"/>
        <d v="2021-11-18T00:00:00"/>
        <d v="2021-11-19T00:00:00"/>
        <d v="2021-11-23T00:00:00"/>
        <d v="2021-11-24T00:00:00"/>
        <m/>
      </sharedItems>
      <fieldGroup base="10">
        <rangePr autoStart="0" autoEnd="0" groupBy="days" startDate="2021-07-18T00:00:00" endDate="2022-01-01T00:00:00" groupInterval="14"/>
        <groupItems count="14">
          <s v="&lt;2021/7/18 或 (空白)"/>
          <s v="2021/7/18 - 2021/7/31"/>
          <s v="2021/8/1 - 2021/8/14"/>
          <s v="2021/8/15 - 2021/8/28"/>
          <s v="2021/8/29 - 2021/9/11"/>
          <s v="2021/9/12 - 2021/9/25"/>
          <s v="2021/9/26 - 2021/10/9"/>
          <s v="2021/10/10 - 2021/10/23"/>
          <s v="2021/10/24 - 2021/11/6"/>
          <s v="2021/11/7 - 2021/11/20"/>
          <s v="2021/11/21 - 2021/12/4"/>
          <s v="2021/12/5 - 2021/12/18"/>
          <s v="2021/12/19 - 2022/1/1"/>
          <s v="&gt;2022/1/1"/>
        </groupItems>
      </fieldGroup>
    </cacheField>
    <cacheField name="實際展示" uniqueList="1" numFmtId="0" sqlType="0" hierarchy="0" level="0" databaseField="1">
      <sharedItems count="0" containsBlank="1" containsDate="1" containsNonDate="0" containsString="0" minDate="2021-07-22T00:00:00" maxDate="2021-11-04T00:00:00"/>
    </cacheField>
    <cacheField name="URS調整" uniqueList="1" numFmtId="0" sqlType="0" hierarchy="0" level="0" databaseField="1">
      <sharedItems count="0" containsBlank="1" containsDate="1" containsMixedTypes="1" minDate="2021-07-22T00:00:00" maxDate="2021-11-05T00:00:00"/>
    </cacheField>
    <cacheField name="IT" uniqueList="1" numFmtId="0" sqlType="0" hierarchy="0" level="0" databaseField="1">
      <sharedItems count="0" containsBlank="1"/>
    </cacheField>
    <cacheField name="User" uniqueList="1" numFmtId="0" sqlType="0" hierarchy="0" level="0" databaseField="1">
      <sharedItems count="0" containsBlank="1"/>
    </cacheField>
    <cacheField name="User2" uniqueList="1" numFmtId="0" sqlType="0" hierarchy="0" level="0" databaseField="1">
      <sharedItems count="0" containsBlank="1"/>
    </cacheField>
    <cacheField name="段式" uniqueList="1" numFmtId="0" sqlType="0" hierarchy="0" level="0" databaseField="1">
      <sharedItems count="0" containsBlank="1" containsInteger="1" containsMixedTypes="1" containsNumber="1" minValue="1" maxValue="1"/>
    </cacheField>
    <cacheField name="經辦等級" uniqueList="1" numFmtId="0" sqlType="0" hierarchy="0" level="0" databaseField="1">
      <sharedItems count="0" containsBlank="1"/>
    </cacheField>
    <cacheField name="授權" uniqueList="1" numFmtId="0" sqlType="0" hierarchy="0" level="0" databaseField="1">
      <sharedItems count="0" containsBlank="1" containsNonDate="0" containsString="0"/>
    </cacheField>
    <cacheField name="訂正" uniqueList="1" numFmtId="0" sqlType="0" hierarchy="0" level="0" databaseField="1">
      <sharedItems count="0" containsBlank="1" containsNonDate="0" containsString="0"/>
    </cacheField>
    <cacheField name="修正" uniqueList="1" numFmtId="0" sqlType="0" hierarchy="0" level="0" databaseField="1">
      <sharedItems count="0" containsBlank="1" containsNonDate="0" containsString="0"/>
    </cacheField>
    <cacheField name="帳務" uniqueList="1" numFmtId="0" sqlType="0" hierarchy="0" level="0" databaseField="1">
      <sharedItems count="0" containsBlank="1" containsNonDate="0" containsString="0"/>
    </cacheField>
    <cacheField name="額度" uniqueList="1" numFmtId="0" sqlType="0" hierarchy="0" level="0" databaseField="1">
      <sharedItems count="0" containsBlank="1" containsNonDate="0" containsString="0"/>
    </cacheField>
    <cacheField name="執行單位" uniqueList="1" numFmtId="0" sqlType="0" hierarchy="0" level="0" databaseField="1">
      <sharedItems count="0" containsBlank="1"/>
    </cacheField>
    <cacheField name="完成URS程式_x000a_(審閱+2W)" uniqueList="1" numFmtId="0" sqlType="0" hierarchy="0" level="0" databaseField="1">
      <sharedItems count="0" containsBlank="1" containsDate="1" containsMixedTypes="1" minDate="2021-08-05T00:00:00" maxDate="2021-11-18T00:00:00"/>
    </cacheField>
    <cacheField name="URS交二審" uniqueList="1" numFmtId="0" sqlType="0" hierarchy="0" level="0" databaseField="1">
      <sharedItems count="0" containsBlank="1" containsDate="1" containsNonDate="0" containsString="0" minDate="2021-09-24T00:00:00" maxDate="2021-10-20T00:00:00"/>
    </cacheField>
    <cacheField name="二審預排" uniqueList="1" numFmtId="0" sqlType="0" hierarchy="0" level="0" databaseField="1">
      <sharedItems count="0" containsBlank="1" containsDate="1" containsMixedTypes="1" minDate="2021-09-22T00:00:00" maxDate="2021-11-17T00:00:00"/>
    </cacheField>
    <cacheField name="二審實際" uniqueList="1" numFmtId="0" sqlType="0" hierarchy="0" level="0" databaseField="1">
      <sharedItems count="0" containsBlank="1" containsDate="1" containsMixedTypes="1" minDate="2021-09-22T00:00:00" maxDate="2021-10-29T00:00:00"/>
    </cacheField>
    <cacheField name="正式_x000a_交付審查" uniqueList="1" numFmtId="0" sqlType="0" hierarchy="0" level="0" databaseField="1">
      <sharedItems count="0" containsBlank="1" containsDate="1" containsNonDate="0" containsString="0" minDate="2021-10-01T00:00:00" maxDate="2021-11-10T00:00:00"/>
    </cacheField>
    <cacheField name="IT審核人" uniqueList="1" numFmtId="0" sqlType="0" hierarchy="0" level="0" databaseField="1">
      <sharedItems count="0" containsBlank="1"/>
    </cacheField>
    <cacheField name="收到IT_x000a_審查意見" uniqueList="1" numFmtId="0" sqlType="0" hierarchy="0" level="0" databaseField="1">
      <sharedItems count="0" containsBlank="1" containsDate="1" containsMixedTypes="1" minDate="2021-10-13T09:24:00" maxDate="2021-10-14T17:13:00"/>
    </cacheField>
    <cacheField name="回覆IT_x000a_審查意見" uniqueList="1" numFmtId="0" sqlType="0" hierarchy="0" level="0" databaseField="1">
      <sharedItems count="0" containsBlank="1" containsDate="1" containsNonDate="0" containsString="0" minDate="2021-10-18T17:54:00" maxDate="2021-10-18T17:54:00"/>
    </cacheField>
    <cacheField name="User審閱人" uniqueList="1" numFmtId="0" sqlType="0" hierarchy="0" level="0" databaseField="1">
      <sharedItems count="0" containsBlank="1"/>
    </cacheField>
    <cacheField name="收到User_x000a_審查意見" uniqueList="1" numFmtId="0" sqlType="0" hierarchy="0" level="0" databaseField="1">
      <sharedItems count="0" containsBlank="1" containsDate="1" containsMixedTypes="1" containsString="0" minDate="2021-10-12T00:00:00" maxDate="1900-01-05T09:43:04"/>
    </cacheField>
    <cacheField name="回覆User審查意見" uniqueList="1" numFmtId="0" sqlType="0" hierarchy="0" level="0" databaseField="1">
      <sharedItems count="0" containsBlank="1"/>
    </cacheField>
    <cacheField name="送出簽核檢核日" uniqueList="1" numFmtId="0" sqlType="0" hierarchy="0" level="0" databaseField="1">
      <sharedItems count="0" containsBlank="1" containsNonDate="0" containsString="0"/>
    </cacheField>
    <cacheField name="覆測日" uniqueList="1" numFmtId="0" sqlType="0" hierarchy="0" level="0" databaseField="1">
      <sharedItems count="0" containsBlank="1" containsDate="1" containsMixedTypes="1" minDate="2021-07-19T00:00:00" maxDate="2021-10-30T00:00:00"/>
    </cacheField>
    <cacheField name="AS400入口" uniqueList="1" numFmtId="0" sqlType="0" hierarchy="0" level="0" databaseField="1">
      <sharedItems count="0" containsBlank="1" containsInteger="1" containsMixedTypes="1" containsNumber="1" minValue="1" maxValue="1"/>
    </cacheField>
    <cacheField name="AS400名稱" uniqueList="1" numFmtId="0" sqlType="0" hierarchy="0" level="0" databaseField="1">
      <sharedItems count="0" containsBlank="1"/>
    </cacheField>
    <cacheField name="暫用" uniqueList="1" numFmtId="0" sqlType="0" hierarchy="0" level="0" databaseField="1">
      <sharedItems count="0" containsBlank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Susan Ho" refreshedDate="44508.66022407408" createdVersion="7" refreshedVersion="7" minRefreshableVersion="3" recordCount="511" r:id="rId1">
  <cacheSource type="worksheet">
    <worksheetSource ref="A1:V1048576" sheet="URS確認"/>
  </cacheSource>
  <cacheFields count="22">
    <cacheField name="Eric" uniqueList="1" numFmtId="0" sqlType="0" hierarchy="0" level="0" databaseField="1">
      <sharedItems count="0" containsBlank="1" containsInteger="1" containsNumber="1" containsString="0" minValue="1" maxValue="376"/>
    </cacheField>
    <cacheField name="業務流程" uniqueList="1" numFmtId="0" sqlType="0" hierarchy="0" level="0" databaseField="1">
      <sharedItems count="0" containsBlank="1"/>
    </cacheField>
    <cacheField name="業務大類" uniqueList="1" numFmtId="0" sqlType="0" hierarchy="0" level="0" databaseField="1">
      <sharedItems count="9" containsBlank="1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uniqueList="1" numFmtId="0" sqlType="0" hierarchy="0" level="0" databaseField="1">
      <sharedItems count="0" containsBlank="1"/>
    </cacheField>
    <cacheField name="功能代號" uniqueList="1" numFmtId="0" sqlType="0" hierarchy="0" level="0" databaseField="1">
      <sharedItems count="0" containsBlank="1"/>
    </cacheField>
    <cacheField name="功能名稱/說明" uniqueList="1" numFmtId="0" sqlType="0" hierarchy="0" level="0" databaseField="1">
      <sharedItems count="0" containsBlank="1"/>
    </cacheField>
    <cacheField name="刪除整併說明" uniqueList="1" numFmtId="0" sqlType="0" hierarchy="0" level="0" databaseField="1">
      <sharedItems count="0" containsBlank="1"/>
    </cacheField>
    <cacheField name="SA" uniqueList="1" numFmtId="0" sqlType="0" hierarchy="0" level="0" databaseField="1">
      <sharedItems count="0" containsBlank="1"/>
    </cacheField>
    <cacheField name="展示協助" uniqueList="1" numFmtId="0" sqlType="0" hierarchy="0" level="0" databaseField="1">
      <sharedItems count="0" containsBlank="1"/>
    </cacheField>
    <cacheField name="URS版本" uniqueList="1" numFmtId="0" sqlType="0" hierarchy="0" level="0" databaseField="1">
      <sharedItems count="0" containsBlank="1"/>
    </cacheField>
    <cacheField name="預計展示" uniqueList="1" numFmtId="0" sqlType="0" hierarchy="0" level="0" databaseField="1">
      <sharedItems count="55" containsBlank="1" containsDate="1" containsNonDate="0" containsString="0" minDate="2021-07-22T00:00:00" maxDate="2021-11-27T00:00:0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26T00:00:00"/>
        <d v="2021-11-03T00:00:00"/>
        <d v="2021-10-29T00:00:00"/>
        <d v="2021-11-04T00:00:00"/>
        <d v="2021-11-05T00:00:00"/>
        <d v="2021-11-17T00:00:00"/>
        <d v="2021-11-18T00:00:00"/>
        <d v="2021-11-19T00:00:00"/>
        <d v="2021-11-23T00:00:00"/>
        <d v="2021-11-24T00:00:00"/>
        <m/>
      </sharedItems>
      <fieldGroup base="10">
        <rangePr autoStart="0" autoEnd="0" groupBy="days" startDate="2021-07-20T00:00:00" endDate="2021-09-04T00:00:00" groupInterval="1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uniqueList="1" numFmtId="0" sqlType="0" hierarchy="0" level="0" databaseField="1">
      <sharedItems count="0" containsBlank="1" containsDate="1" containsNonDate="0" containsString="0" minDate="2021-07-22T00:00:00" maxDate="2021-11-04T00:00:00"/>
    </cacheField>
    <cacheField name="URS調整" uniqueList="1" numFmtId="0" sqlType="0" hierarchy="0" level="0" databaseField="1">
      <sharedItems count="0" containsBlank="1" containsDate="1" containsMixedTypes="1" minDate="2021-07-22T00:00:00" maxDate="2021-11-05T00:00:00"/>
    </cacheField>
    <cacheField name="IT" uniqueList="1" numFmtId="0" sqlType="0" hierarchy="0" level="0" databaseField="1">
      <sharedItems count="0" containsBlank="1"/>
    </cacheField>
    <cacheField name="User" uniqueList="1" numFmtId="0" sqlType="0" hierarchy="0" level="0" databaseField="1">
      <sharedItems count="0" containsBlank="1"/>
    </cacheField>
    <cacheField name="User2" uniqueList="1" numFmtId="0" sqlType="0" hierarchy="0" level="0" databaseField="1">
      <sharedItems count="0" containsBlank="1"/>
    </cacheField>
    <cacheField name="段式" uniqueList="1" numFmtId="0" sqlType="0" hierarchy="0" level="0" databaseField="1">
      <sharedItems count="0" containsBlank="1" containsInteger="1" containsMixedTypes="1" containsNumber="1" minValue="1" maxValue="1"/>
    </cacheField>
    <cacheField name="經辦等級" uniqueList="1" numFmtId="0" sqlType="0" hierarchy="0" level="0" databaseField="1">
      <sharedItems count="0" containsBlank="1"/>
    </cacheField>
    <cacheField name="授權" uniqueList="1" numFmtId="0" sqlType="0" hierarchy="0" level="0" databaseField="1">
      <sharedItems count="0" containsBlank="1" containsNonDate="0" containsString="0"/>
    </cacheField>
    <cacheField name="訂正" uniqueList="1" numFmtId="0" sqlType="0" hierarchy="0" level="0" databaseField="1">
      <sharedItems count="0" containsBlank="1" containsNonDate="0" containsString="0"/>
    </cacheField>
    <cacheField name="修正" uniqueList="1" numFmtId="0" sqlType="0" hierarchy="0" level="0" databaseField="1">
      <sharedItems count="0" containsBlank="1" containsNonDate="0" containsString="0"/>
    </cacheField>
    <cacheField name="帳務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edBy="Susan Ho" refreshedDate="44508.66022361111" createdVersion="7" refreshedVersion="7" minRefreshableVersion="3" recordCount="513" r:id="rId1">
  <cacheSource type="worksheet">
    <worksheetSource ref="A1:G1048576" sheet="討論項目"/>
  </cacheSource>
  <cacheFields count="7">
    <cacheField name="交易" uniqueList="1" numFmtId="0" sqlType="0" hierarchy="0" level="0" databaseField="1">
      <sharedItems count="187" containsBlank="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</sharedItems>
    </cacheField>
    <cacheField name="交易說明" uniqueList="1" numFmtId="0" sqlType="0" hierarchy="0" level="0" databaseField="1">
      <sharedItems count="0" containsBlank="1"/>
    </cacheField>
    <cacheField name="序_x000a_號" uniqueList="1" numFmtId="0" sqlType="0" hierarchy="0" level="0" databaseField="1">
      <sharedItems count="0" containsBlank="1" containsInteger="1" containsNumber="1" containsString="0" minValue="1" maxValue="20"/>
    </cacheField>
    <cacheField name="調整說明" uniqueList="1" numFmtId="0" sqlType="0" hierarchy="0" level="0" databaseField="1">
      <sharedItems count="0" containsBlank="1" longText="1"/>
    </cacheField>
    <cacheField name="會議日期" uniqueList="1" numFmtId="0" sqlType="0" hierarchy="0" level="0" databaseField="1">
      <sharedItems count="40" containsBlank="1" containsDate="1" containsNonDate="0" containsString="0" minDate="2021-07-19T00:00:00" maxDate="2021-10-28T00:00:00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</sharedItems>
    </cacheField>
    <cacheField name="預定完成日" uniqueList="1" numFmtId="0" sqlType="0" hierarchy="0" level="0" databaseField="1">
      <sharedItems count="0" containsBlank="1" containsDate="1" containsMixedTypes="1" minDate="2021-07-22T00:00:00" maxDate="2021-11-13T00:00:00"/>
    </cacheField>
    <cacheField name="完成日期" uniqueList="1" numFmtId="0" sqlType="0" hierarchy="0" level="0" databaseField="1">
      <sharedItems count="0" containsBlank="1" containsDate="1" containsMixedTypes="1" minDate="2021-07-21T00:00:00" maxDate="2021-11-09T00:00:00"/>
    </cacheField>
  </cacheFields>
</pivotCacheDefinition>
</file>

<file path=xl/pivotCache/pivotCacheDefinition4.xml><?xml version="1.0" encoding="utf-8"?>
<pivotCacheDefinition xmlns:r="http://schemas.openxmlformats.org/officeDocument/2006/relationships" xmlns="http://schemas.openxmlformats.org/spreadsheetml/2006/main" refreshedBy="Susan Ho" refreshedDate="44508.66022384259" createdVersion="7" refreshedVersion="7" minRefreshableVersion="3" recordCount="82" r:id="rId1">
  <cacheSource type="worksheet">
    <worksheetSource ref="A1:G1048576" sheet="待辦事項"/>
  </cacheSource>
  <cacheFields count="7">
    <cacheField name="會議日期" uniqueList="1" numFmtId="0" sqlType="0" hierarchy="0" level="0" databaseField="1">
      <sharedItems count="29" containsBlank="1" containsDate="1" containsNonDate="0" containsString="0" minDate="2021-07-19T00:00:00" maxDate="2021-11-04T00:00:0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m/>
      </sharedItems>
    </cacheField>
    <cacheField name="seq" uniqueList="1" numFmtId="0" sqlType="0" hierarchy="0" level="0" databaseField="1">
      <sharedItems count="0" containsBlank="1" containsInteger="1" containsNumber="1" containsString="0" minValue="1" maxValue="9"/>
    </cacheField>
    <cacheField name="待辦事項" uniqueList="1" numFmtId="0" sqlType="0" hierarchy="0" level="0" databaseField="1">
      <sharedItems count="0" containsBlank="1"/>
    </cacheField>
    <cacheField name="負責人" uniqueList="1" numFmtId="0" sqlType="0" hierarchy="0" level="0" databaseField="1">
      <sharedItems count="0" containsBlank="1"/>
    </cacheField>
    <cacheField name="預計完工日" uniqueList="1" numFmtId="14" sqlType="0" hierarchy="0" level="0" databaseField="1">
      <sharedItems count="31" containsBlank="1" containsDate="1" containsMixedTypes="1" minDate="2021-07-21T00:00:00" maxDate="2022-03-01T00:00:00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07-21T00:00:00" u="1"/>
      </sharedItems>
    </cacheField>
    <cacheField name="執行狀況" uniqueList="1" numFmtId="0" sqlType="0" hierarchy="0" level="0" databaseField="1">
      <sharedItems count="0" containsBlank="1" longText="1"/>
    </cacheField>
    <cacheField name="實際完工日" uniqueList="1" numFmtId="14" sqlType="0" hierarchy="0" level="0" databaseField="1">
      <sharedItems count="0" containsBlank="1" containsDate="1" containsNonDate="0" containsString="0" minDate="2021-07-23T00:00:00" maxDate="2021-10-27T00:00:00"/>
    </cacheField>
  </cacheFields>
</pivotCacheDefinition>
</file>

<file path=xl/pivotCache/pivotCacheRecords1.xml><?xml version="1.0" encoding="utf-8"?>
<pivotCacheRecords xmlns="http://schemas.openxmlformats.org/spreadsheetml/2006/main" count="511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N/A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N/A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N/A"/>
  </r>
  <r>
    <n v="4"/>
    <s v=""/>
    <x v="0"/>
    <s v="客戶作業1"/>
    <s v="L1103"/>
    <s v="顧客基本資料變更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N/A"/>
  </r>
  <r>
    <n v="5"/>
    <s v=""/>
    <x v="0"/>
    <s v="客戶作業1"/>
    <s v="L1104"/>
    <s v="顧客基本資料變更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N/A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N/A"/>
  </r>
  <r>
    <n v="8"/>
    <s v=""/>
    <x v="0"/>
    <m/>
    <s v="L190A"/>
    <s v="員工檔資料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N/A"/>
  </r>
  <r>
    <n v="122"/>
    <s v="1-2公司戶財務狀況"/>
    <x v="0"/>
    <s v="客戶作業1"/>
    <s v="L1907"/>
    <s v="公司戶財務狀況明細資料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狀況管理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m/>
    <m/>
    <m/>
    <s v="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m/>
    <s v=""/>
    <m/>
    <m/>
    <m/>
    <m/>
    <m/>
    <s v="蔡珮瑜"/>
    <m/>
    <m/>
    <m/>
    <m/>
    <m/>
    <m/>
    <e v="#N/A"/>
  </r>
  <r>
    <n v="14"/>
    <s v=""/>
    <x v="1"/>
    <s v="商品參數1"/>
    <s v="L2101"/>
    <s v="商品參數維護(Eloan17.informatica)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m/>
    <m/>
    <m/>
    <s v="蔡珮瑜"/>
    <m/>
    <m/>
    <m/>
    <m/>
    <m/>
    <m/>
    <e v="#N/A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16"/>
    <s v=""/>
    <x v="1"/>
    <s v="案件申請1"/>
    <s v="L2111"/>
    <s v="案件申請登錄(Eloan3)                   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9"/>
    <s v=""/>
    <x v="1"/>
    <s v="案件申請2"/>
    <s v="L2153"/>
    <s v="核准額度登錄(Eloan4)                 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8"/>
    <s v=""/>
    <x v="1"/>
    <s v="案件申請2"/>
    <s v="L2151"/>
    <s v="駁回額度登錄                            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m/>
    <s v=""/>
    <m/>
    <m/>
    <m/>
    <m/>
    <m/>
    <s v="李珮君"/>
    <m/>
    <m/>
    <m/>
    <m/>
    <m/>
    <m/>
    <e v="#N/A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m/>
    <m/>
    <m/>
    <s v="李珮君"/>
    <m/>
    <m/>
    <m/>
    <m/>
    <m/>
    <m/>
    <e v="#N/A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8"/>
    <s v=""/>
    <x v="1"/>
    <s v="保證人"/>
    <s v="L2250"/>
    <s v="保證人資料登錄(Eloan5)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m/>
    <m/>
    <m/>
    <s v="陳政皓"/>
    <m/>
    <m/>
    <m/>
    <m/>
    <m/>
    <m/>
    <e v="#N/A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1"/>
    <s v=""/>
    <x v="1"/>
    <s v="擔保品2"/>
    <s v="L2411"/>
    <s v="不動產擔保品資料登錄(Eloan6)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43"/>
    <s v=""/>
    <x v="1"/>
    <s v="擔保品2"/>
    <s v="L2041"/>
    <s v="不動產擔保品土地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7"/>
    <s v=""/>
    <x v="1"/>
    <s v="擔保品2"/>
    <s v="L2415"/>
    <s v="不動產建物擔保品資料登錄(Eloan8)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6"/>
    <s v=""/>
    <x v="1"/>
    <s v="擔保品2"/>
    <s v="L2042"/>
    <s v="不動產擔保品房屋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4"/>
    <s v=""/>
    <x v="1"/>
    <s v="擔保品2"/>
    <s v="L2416"/>
    <s v="不動產土地擔保品資料登錄(Eloan7)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m/>
    <m/>
    <m/>
    <s v="尹少玄"/>
    <m/>
    <m/>
    <m/>
    <m/>
    <m/>
    <m/>
    <e v="#N/A"/>
  </r>
  <r>
    <n v="53"/>
    <s v=""/>
    <x v="1"/>
    <s v="擔保品2"/>
    <s v="L2418"/>
    <s v="他項權利資料登錄(Eloan16)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d v="2021-10-29T00:00:00"/>
    <m/>
    <m/>
    <e v="#N/A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50"/>
    <s v=""/>
    <x v="1"/>
    <s v="擔保品2,額度控管2"/>
    <s v="L2417"/>
    <s v="額度與擔保品關聯登錄(Eloan10)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51"/>
    <s v=""/>
    <x v="1"/>
    <s v="擔保品2"/>
    <s v="L2049"/>
    <s v="擔保品關聯設定明細資料查詢              "/>
    <m/>
    <s v="賴文育"/>
    <s v="余家興"/>
    <m/>
    <x v="6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4"/>
    <s v=""/>
    <x v="1"/>
    <s v="擔保品2"/>
    <s v="L2919"/>
    <s v="提供人之擔保品查詢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5"/>
    <s v=""/>
    <x v="1"/>
    <s v="擔保品2"/>
    <s v="L2922"/>
    <s v="土地坐落索引查詢  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6"/>
    <s v=""/>
    <x v="1"/>
    <s v="擔保品2"/>
    <s v="L2412"/>
    <s v="動產擔保品資料登錄(Eloan11)       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m/>
    <m/>
    <m/>
    <e v="#N/A"/>
  </r>
  <r>
    <n v="58"/>
    <s v=""/>
    <x v="1"/>
    <s v="擔保品2"/>
    <s v="L2047"/>
    <s v="動產擔保品明細資料查詢-依牌照號碼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9"/>
    <s v=""/>
    <x v="1"/>
    <s v="擔保品2"/>
    <s v="L2413"/>
    <s v="股票擔保品資料登錄(Eloan12)       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1"/>
    <s v=""/>
    <x v="1"/>
    <s v="擔保品2"/>
    <s v="L2414"/>
    <s v="其他擔保品資料登錄(Eloan13) 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m/>
    <s v=""/>
    <m/>
    <m/>
    <m/>
    <m/>
    <m/>
    <s v="李穎"/>
    <m/>
    <m/>
    <m/>
    <m/>
    <m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08T00:00:00"/>
    <m/>
    <m/>
    <m/>
    <s v="陳政皓"/>
    <m/>
    <m/>
    <m/>
    <m/>
    <m/>
    <m/>
    <s v="L3901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m/>
    <m/>
    <e v="#N/A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003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20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N/A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尹少玄"/>
    <m/>
    <m/>
    <m/>
    <s v="2021/10/19, 2021/10/18, 2021/8/30"/>
    <m/>
    <m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916"/>
  </r>
  <r>
    <n v="70"/>
    <s v="3-2撥款"/>
    <x v="2"/>
    <m/>
    <s v="L3001"/>
    <s v="放款明細資料查詢(撥款)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08T00:00:00"/>
    <m/>
    <m/>
    <m/>
    <s v="蔡珮瑜"/>
    <m/>
    <m/>
    <m/>
    <m/>
    <m/>
    <m/>
    <s v="L3001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m/>
    <m/>
    <m/>
    <s v="許慧玉"/>
    <m/>
    <m/>
    <m/>
    <m/>
    <m/>
    <m/>
    <e v="#N/A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m/>
    <m/>
    <m/>
    <s v="陳俞辛"/>
    <m/>
    <m/>
    <m/>
    <m/>
    <m/>
    <m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d v="2021-10-22T00:00:00"/>
    <m/>
    <m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932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08T00:00:00"/>
    <m/>
    <m/>
    <m/>
    <s v="蔡珮瑜"/>
    <m/>
    <m/>
    <m/>
    <m/>
    <m/>
    <m/>
    <s v="L3701"/>
  </r>
  <r>
    <n v="71"/>
    <s v="4-1撥款退款作業"/>
    <x v="5"/>
    <s v="4-1撥款退款作業"/>
    <s v="L4101"/>
    <s v="撥款匯款作業    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s v="需二審"/>
    <m/>
    <m/>
    <m/>
    <m/>
    <s v="尹少玄"/>
    <m/>
    <m/>
    <m/>
    <m/>
    <m/>
    <m/>
    <e v="#N/A"/>
  </r>
  <r>
    <n v="72"/>
    <s v="4-1撥款退款作業"/>
    <x v="5"/>
    <s v="4-1撥款退款作業"/>
    <s v="L4001"/>
    <s v="撥款匯款彙總查詢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N/A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90"/>
    <s v="4-4銀行扣款作業"/>
    <x v="5"/>
    <s v="4-4銀行扣款授權"/>
    <s v="L4041"/>
    <s v="產生郵局授權提出資料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210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08T00:00:00"/>
    <m/>
    <m/>
    <m/>
    <s v="邵淑微"/>
    <m/>
    <m/>
    <m/>
    <m/>
    <m/>
    <m/>
    <s v="L3220"/>
  </r>
  <r>
    <m/>
    <s v="4-1撥款退款作業"/>
    <x v="5"/>
    <s v="4-1撥款退款作業"/>
    <s v="L4102"/>
    <s v="匯款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1撥款退款作業"/>
    <x v="5"/>
    <s v="4-1撥款退款作業"/>
    <s v="L4103"/>
    <s v="退匯、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96"/>
    <s v="6-1控制類"/>
    <x v="4"/>
    <m/>
    <s v="L6101"/>
    <s v="業務關帳作業(撥款)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N/A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m/>
    <m/>
    <m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2"/>
    <s v=""/>
    <x v="5"/>
    <s v="?4-6火險作業"/>
    <s v="L4610"/>
    <s v="保險單明細資料登錄(Eloan9)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d v="2021-09-16T00:00:00"/>
    <m/>
    <m/>
    <e v="#N/A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d v="2021-09-16T00:00:00"/>
    <m/>
    <m/>
    <e v="#N/A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s v="2021/10/19, 2021/9/16"/>
    <m/>
    <m/>
    <e v="#N/A"/>
  </r>
  <r>
    <n v="109"/>
    <s v=""/>
    <x v="5"/>
    <s v="?4-6火險作業"/>
    <s v="L4964"/>
    <s v="不動產保險單資料查詢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s v="2021/10/15, 2021/9/17"/>
    <m/>
    <m/>
    <e v="#N/A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273"/>
    <s v="5-5債務協商作業"/>
    <x v="6"/>
    <s v="債務協商帳務"/>
    <s v="L5705"/>
    <s v="債權比例分攤資料維護(產出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撥付日期查詢        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1"/>
    <s v="5-5債務協商作業"/>
    <x v="6"/>
    <s v="債務協商帳務"/>
    <s v="L5074"/>
    <s v="應處理清單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2"/>
    <s v=""/>
    <x v="6"/>
    <s v="債務協商帳務"/>
    <s v="L5702"/>
    <s v="暫收入帳      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2"/>
    <s v="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7"/>
    <s v="5-5債務協商作業"/>
    <x v="6"/>
    <s v="債務協商帳務"/>
    <s v="L5972"/>
    <s v="債務協商入帳明細查詢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撥付日期設定    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356"/>
    <s v="6-7其他基本資料維護"/>
    <x v="4"/>
    <m/>
    <s v="L6085"/>
    <s v="單位及主管代碼檔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7"/>
    <s v=""/>
    <x v="4"/>
    <m/>
    <s v="L6755"/>
    <s v="單位及主管代碼檔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0"/>
    <s v="6-6各類代碼檔維護"/>
    <x v="4"/>
    <m/>
    <s v="L6062"/>
    <s v="行業別代號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6"/>
    <s v="6-6各類代碼檔維護"/>
    <x v="4"/>
    <m/>
    <s v="L6066"/>
    <s v="主管理由檔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37"/>
    <s v=""/>
    <x v="4"/>
    <m/>
    <s v="L6606"/>
    <s v="主管理由檔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2"/>
    <s v="6-5系統變數維護"/>
    <x v="4"/>
    <m/>
    <s v="L6052"/>
    <s v="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3"/>
    <s v=""/>
    <x v="4"/>
    <m/>
    <s v="L6502"/>
    <s v="變動數值設定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m/>
    <m/>
    <s v="需二審"/>
    <m/>
    <m/>
    <m/>
    <m/>
    <s v="蔡珮瑜"/>
    <m/>
    <m/>
    <m/>
    <s v="2021/10/15,2021/9/29"/>
    <m/>
    <m/>
    <e v="#N/A"/>
  </r>
  <r>
    <n v="105"/>
    <s v="4-5員工作業"/>
    <x v="5"/>
    <s v="4-5員工扣薪作業"/>
    <s v="L4520"/>
    <s v="產生員工扣薪回傳報表      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30"/>
    <s v=""/>
    <x v="5"/>
    <s v="?4-5員工扣薪作業"/>
    <s v="L4204"/>
    <s v="員工扣薪明細維護[L4920還款來源數字鍵]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231"/>
    <s v=""/>
    <x v="5"/>
    <m/>
    <s v="L4205"/>
    <s v="支票兌現明細維護[L4920還款來源數字鍵]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m/>
    <m/>
    <m/>
    <m/>
    <m/>
    <m/>
    <m/>
    <s v="邵淑微"/>
    <m/>
    <m/>
    <m/>
    <m/>
    <m/>
    <m/>
    <e v="#N/A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19"/>
    <s v=""/>
    <x v="5"/>
    <s v="?4-2整批入帳作業"/>
    <s v="L420A"/>
    <s v="整批入帳檔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0"/>
    <s v=""/>
    <x v="5"/>
    <s v="?4-2整批入帳作業"/>
    <s v="L420B"/>
    <s v="整批入帳檔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1"/>
    <s v=""/>
    <x v="5"/>
    <s v="?4-2整批入帳作業"/>
    <s v="L4920"/>
    <s v="整批入帳明細查詢[L4002數字鍵]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6"/>
    <s v=""/>
    <x v="5"/>
    <m/>
    <s v="L4930"/>
    <s v="虛擬轉暫收查詢      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m/>
    <m/>
    <s v="需二審"/>
    <m/>
    <m/>
    <m/>
    <m/>
    <s v="宋郁宏"/>
    <m/>
    <m/>
    <m/>
    <m/>
    <m/>
    <m/>
    <e v="#N/A"/>
  </r>
  <r>
    <n v="228"/>
    <s v=""/>
    <x v="5"/>
    <s v="?4-4銀行扣款作業"/>
    <s v="L4202"/>
    <s v="銀行扣款明細維護[L4920還款來源數字鍵]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9"/>
    <s v=""/>
    <x v="5"/>
    <s v="?4-4銀行扣款作業"/>
    <s v="L4203"/>
    <s v="郵局扣款明細維護[L4920還款來源數字鍵]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m/>
    <m/>
    <m/>
    <m/>
    <m/>
    <m/>
    <m/>
    <s v="尹少玄"/>
    <m/>
    <m/>
    <m/>
    <m/>
    <m/>
    <m/>
    <e v="#N/A"/>
  </r>
  <r>
    <n v="98"/>
    <s v="4-4銀行扣款作業"/>
    <x v="5"/>
    <s v="4-4銀行扣款作業"/>
    <s v="L4454"/>
    <s v="產生銀扣扣款失敗                     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d v="2021-11-08T00:00:00"/>
    <m/>
    <m/>
    <m/>
    <s v="蔡珮瑜"/>
    <m/>
    <m/>
    <m/>
    <m/>
    <m/>
    <m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m/>
    <m/>
    <m/>
    <m/>
    <s v="蔡珮瑜"/>
    <m/>
    <m/>
    <m/>
    <m/>
    <m/>
    <m/>
    <e v="#N/A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m/>
    <m/>
    <s v="需二審"/>
    <m/>
    <m/>
    <m/>
    <m/>
    <s v="蔡珮瑜"/>
    <m/>
    <m/>
    <m/>
    <m/>
    <m/>
    <m/>
    <e v="#N/A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m/>
    <m/>
    <m/>
    <m/>
    <m/>
    <m/>
    <m/>
    <s v="蔡珮瑜"/>
    <m/>
    <m/>
    <m/>
    <m/>
    <m/>
    <m/>
    <e v="#N/A"/>
  </r>
  <r>
    <n v="227"/>
    <s v=""/>
    <x v="5"/>
    <s v="?4-2整批入帳作業"/>
    <s v="L4201"/>
    <s v="匯款轉帳明細維護[L4920還款來源數字鍵]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m/>
    <m/>
    <s v="需二審"/>
    <m/>
    <m/>
    <m/>
    <m/>
    <s v="宋郁宏"/>
    <m/>
    <m/>
    <m/>
    <m/>
    <m/>
    <m/>
    <e v="#N/A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m/>
    <m/>
    <m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1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922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3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924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5"/>
  </r>
  <r>
    <n v="195"/>
    <s v="3-1試算"/>
    <x v="2"/>
    <m/>
    <s v="L3926"/>
    <s v="變更期款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004"/>
  </r>
  <r>
    <n v="202"/>
    <s v=""/>
    <x v="2"/>
    <m/>
    <s v="L3130"/>
    <s v="約定部分償還登錄         "/>
    <m/>
    <s v="賴文育"/>
    <s v="余家興"/>
    <m/>
    <x v="33"/>
    <d v="2021-10-13T00:00:00"/>
    <s v="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,2021/9/14"/>
    <m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10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420"/>
  </r>
  <r>
    <n v="213"/>
    <s v="3-5變更、延長年期"/>
    <x v="2"/>
    <m/>
    <s v="L3731"/>
    <s v="呆帳戶改呆帳結案戶"/>
    <m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"/>
    <m/>
    <m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1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2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m/>
    <d v="2021-11-16T00:00:00"/>
    <s v="需二審"/>
    <m/>
    <m/>
    <m/>
    <m/>
    <s v="張舜雯"/>
    <m/>
    <m/>
    <m/>
    <m/>
    <m/>
    <m/>
    <e v="#N/A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5"/>
    <s v="2-5法拍費用"/>
    <x v="1"/>
    <m/>
    <s v="L2941"/>
    <s v="法拍費用查詢-依借款人戶號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6"/>
    <s v="2-5法拍費用"/>
    <x v="1"/>
    <m/>
    <s v="L2942"/>
    <s v="法拍費用查詢-依帳務日期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m/>
    <s v="2-9其他"/>
    <x v="1"/>
    <m/>
    <s v="L2614"/>
    <s v="法務費轉催收傳票開立作業 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m/>
    <s v=""/>
    <m/>
    <d v="2021-11-09T00:00:00"/>
    <m/>
    <m/>
    <m/>
    <s v="邵淑微"/>
    <n v="180"/>
    <m/>
    <m/>
    <m/>
    <m/>
    <m/>
    <e v="#N/A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40"/>
  </r>
  <r>
    <m/>
    <s v=""/>
    <x v="4"/>
    <m/>
    <s v="L6985"/>
    <s v="未付火險費提存入帳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m/>
    <s v=""/>
    <m/>
    <m/>
    <m/>
    <m/>
    <m/>
    <s v="陳政皓"/>
    <m/>
    <m/>
    <m/>
    <s v="2021/10/19, 2021/10/18"/>
    <m/>
    <m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N/A"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d v="2021-10-22T00:00:00"/>
    <m/>
    <m/>
    <e v="#N/A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m/>
    <d v="2021-11-16T00:00:00"/>
    <s v="需二審"/>
    <m/>
    <m/>
    <m/>
    <m/>
    <s v="蔡珮瑜"/>
    <m/>
    <m/>
    <m/>
    <d v="2021-10-22T00:00:00"/>
    <m/>
    <m/>
    <e v="#N/A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8"/>
    <s v=""/>
    <x v="5"/>
    <m/>
    <s v="L4931"/>
    <s v="個別調整利率作業    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m/>
    <m/>
    <s v="需二審"/>
    <m/>
    <m/>
    <m/>
    <m/>
    <s v="蔡珮瑜"/>
    <m/>
    <m/>
    <m/>
    <m/>
    <m/>
    <m/>
    <e v="#N/A"/>
  </r>
  <r>
    <n v="309"/>
    <s v="6-3共同資料維護(利率、營業日)"/>
    <x v="4"/>
    <s v="商品參數2"/>
    <s v="L6031"/>
    <s v="指標利率資料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2"/>
    <s v=""/>
    <x v="4"/>
    <s v="商品參數2"/>
    <s v="L6302"/>
    <s v="指標利率登錄/維護(Eloan18.informatica) 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m/>
    <m/>
    <m/>
    <m/>
    <m/>
    <m/>
    <m/>
    <s v="張舜雯"/>
    <m/>
    <m/>
    <m/>
    <m/>
    <m/>
    <m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d v="2021-11-16T00:00:00"/>
    <s v="需二審"/>
    <m/>
    <m/>
    <m/>
    <m/>
    <s v="張舜雯"/>
    <m/>
    <m/>
    <m/>
    <m/>
    <m/>
    <m/>
    <e v="#N/A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m/>
    <d v="2021-11-16T00:00:00"/>
    <s v="需二審"/>
    <m/>
    <m/>
    <m/>
    <m/>
    <s v="李珮君"/>
    <m/>
    <m/>
    <m/>
    <m/>
    <m/>
    <m/>
    <e v="#N/A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m/>
    <s v=""/>
    <m/>
    <m/>
    <m/>
    <m/>
    <m/>
    <s v="李珮君"/>
    <m/>
    <m/>
    <m/>
    <m/>
    <m/>
    <m/>
    <e v="#N/A"/>
  </r>
  <r>
    <n v="187"/>
    <s v="2-9其他"/>
    <x v="1"/>
    <m/>
    <s v="L2980"/>
    <s v="個人房貸調整案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m/>
    <d v="2021-11-16T00:00:00"/>
    <s v="需二審"/>
    <m/>
    <m/>
    <m/>
    <m/>
    <s v="陳政皓"/>
    <m/>
    <m/>
    <m/>
    <m/>
    <m/>
    <m/>
    <e v="#N/A"/>
  </r>
  <r>
    <n v="188"/>
    <s v="2-9其他"/>
    <x v="1"/>
    <s v="客戶作業3"/>
    <s v="L2073"/>
    <s v="結清客戶個人資料控管明細資料查詢        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m/>
    <s v=""/>
    <m/>
    <m/>
    <m/>
    <m/>
    <m/>
    <s v="陳政皓"/>
    <m/>
    <m/>
    <m/>
    <m/>
    <m/>
    <m/>
    <e v="#N/A"/>
  </r>
  <r>
    <n v="189"/>
    <s v=""/>
    <x v="1"/>
    <s v="客戶作業3"/>
    <s v="L2703"/>
    <s v="結清客戶個人資料控管維護                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m/>
    <d v="2021-11-16T00:00:00"/>
    <s v="需二審"/>
    <m/>
    <m/>
    <m/>
    <m/>
    <s v="陳政皓"/>
    <m/>
    <m/>
    <m/>
    <m/>
    <m/>
    <m/>
    <e v="#N/A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N/A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362"/>
    <s v="8-1AML檢核"/>
    <x v="7"/>
    <m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N/A"/>
  </r>
  <r>
    <n v="363"/>
    <s v=""/>
    <x v="7"/>
    <m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364"/>
    <s v=""/>
    <x v="7"/>
    <m/>
    <s v="L8081"/>
    <s v="AML定審處理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101"/>
    <s v="AML定審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76"/>
    <s v="8-7公務人員報送"/>
    <x v="7"/>
    <m/>
    <s v="L8701"/>
    <s v="產製公務人員報送資料"/>
    <m/>
    <s v="賴文育"/>
    <s v="楊智誠"/>
    <m/>
    <x v="45"/>
    <m/>
    <s v=""/>
    <s v="林清河"/>
    <s v="許慧玉"/>
    <m/>
    <m/>
    <m/>
    <m/>
    <m/>
    <m/>
    <m/>
    <m/>
    <s v="放款服務課"/>
    <s v=""/>
    <m/>
    <s v=""/>
    <m/>
    <m/>
    <m/>
    <m/>
    <m/>
    <s v="許慧玉"/>
    <m/>
    <m/>
    <m/>
    <m/>
    <m/>
    <m/>
    <e v="#N/A"/>
  </r>
  <r>
    <n v="368"/>
    <s v="8-2疑似洗錢"/>
    <x v="7"/>
    <m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69"/>
    <s v="8-2疑似洗錢"/>
    <x v="7"/>
    <m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0"/>
    <s v="8-2疑似洗錢"/>
    <x v="7"/>
    <m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1"/>
    <s v="8-2疑似洗錢"/>
    <x v="7"/>
    <m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2"/>
    <s v="8-2疑似洗錢"/>
    <x v="7"/>
    <m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3"/>
    <s v=""/>
    <x v="7"/>
    <m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4"/>
    <s v="8-2疑似洗錢"/>
    <x v="7"/>
    <m/>
    <s v="L8923"/>
    <s v="疑似洗錢交易訪談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5"/>
    <s v=""/>
    <x v="7"/>
    <m/>
    <s v="L8204"/>
    <s v="疑似洗錢交易訪談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m/>
    <m/>
    <e v="#N/A"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5"/>
    <s v=""/>
    <x v="6"/>
    <m/>
    <s v="L5812"/>
    <s v="國稅局申報檔維護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6"/>
    <s v="5-7國稅局申報作業"/>
    <x v="6"/>
    <m/>
    <s v="L5811"/>
    <s v="產生國稅局申報下載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7"/>
    <s v="5-7國稅局申報作業"/>
    <x v="6"/>
    <m/>
    <s v="L5813"/>
    <s v="產生國稅局申報媒體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8"/>
    <s v="5-1一般作業"/>
    <x v="6"/>
    <m/>
    <s v="L5901"/>
    <s v="資金運用概況明細資料查詢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49"/>
    <s v=""/>
    <x v="6"/>
    <m/>
    <s v="L5101"/>
    <s v="資金運用概況維護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0"/>
    <s v="5-1一般作業"/>
    <x v="6"/>
    <s v="案件申請3"/>
    <s v="L5902"/>
    <s v="放審會記錄明細資料查詢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1"/>
    <s v=""/>
    <x v="6"/>
    <s v="案件申請3"/>
    <s v="L5102"/>
    <s v="放審會記錄維護        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2"/>
    <s v="5-1一般作業"/>
    <x v="6"/>
    <m/>
    <s v="L5903"/>
    <s v="檔案借閱明細資料查詢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3"/>
    <s v=""/>
    <x v="6"/>
    <m/>
    <s v="L5103"/>
    <s v="檔案借閱維護    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4"/>
    <s v="5-1一般作業"/>
    <x v="6"/>
    <m/>
    <s v="L5104"/>
    <s v="檔案借閱報表作業(列印)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5"/>
    <s v="5-1一般作業"/>
    <x v="6"/>
    <m/>
    <s v="L5905"/>
    <s v="覆審案件明細檔查詢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6"/>
    <s v=""/>
    <x v="6"/>
    <m/>
    <s v="L5105"/>
    <s v="覆審案件明細檔維護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7"/>
    <s v="5-1一般作業"/>
    <x v="6"/>
    <m/>
    <s v="L5106"/>
    <s v="產生覆審案件資料明細"/>
    <m/>
    <s v="賴文育"/>
    <s v="張嘉榮"/>
    <m/>
    <x v="48"/>
    <m/>
    <s v=""/>
    <s v="林清河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7"/>
    <s v="6-7其他基本資料維護"/>
    <x v="4"/>
    <m/>
    <s v="L6084"/>
    <s v="業績件數及金額核算標準設定查詢"/>
    <m/>
    <s v="賴文育"/>
    <s v="楊智誠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1T00:00:00"/>
    <m/>
    <m/>
    <e v="#N/A"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1"/>
    <s v="6-7其他基本資料維護"/>
    <x v="4"/>
    <m/>
    <s v="L6081"/>
    <s v="介紹人加碼獎勵津貼標準設定查詢"/>
    <m/>
    <s v="賴文育"/>
    <s v="楊智誠"/>
    <m/>
    <x v="49"/>
    <m/>
    <s v="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0T00:00:00"/>
    <m/>
    <m/>
    <e v="#N/A"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8"/>
    <s v="5-3業績調整作業"/>
    <x v="6"/>
    <m/>
    <s v="L5951"/>
    <s v="房貸介紹人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1"/>
    <s v="5-3業績調整作業"/>
    <x v="6"/>
    <m/>
    <s v="L5952"/>
    <s v="房貸專員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獎金發放媒體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處理清單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媒體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1"/>
    <s v="5-3業績調整作業"/>
    <x v="6"/>
    <m/>
    <s v="L5953"/>
    <s v="介紹、協辦及加碼獎勵津貼實發應發獎金查詢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62"/>
    <s v="5-3業績調整作業"/>
    <x v="6"/>
    <m/>
    <s v="L5959"/>
    <s v="房貸獎勵保費檢核檔查詢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3"/>
    <s v="5-2房貸專員業績統計作業"/>
    <x v="6"/>
    <m/>
    <s v="L5908"/>
    <s v="房貸專員撥款筆數統計表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4"/>
    <s v="5-2房貸專員業績統計作業"/>
    <x v="6"/>
    <m/>
    <s v="L5909"/>
    <s v="案件品質排行表(列印)  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6"/>
    <s v="5-2房貸專員業績統計作業"/>
    <x v="6"/>
    <m/>
    <s v="L5911"/>
    <s v="撥款件貸款成數統計資料產生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317"/>
    <s v="6-4作業控管維護"/>
    <x v="4"/>
    <m/>
    <s v="L6042"/>
    <s v="交易控制檔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N/A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9"/>
    <s v="6-4作業控管維護"/>
    <x v="4"/>
    <m/>
    <s v="L6043"/>
    <s v="權限群組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97"/>
    <s v="6-1控制類"/>
    <x v="4"/>
    <m/>
    <s v="L6103"/>
    <s v="報表查詢作業申請    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42"/>
    <s v="6-7其他基本資料維護"/>
    <x v="4"/>
    <m/>
    <s v="L6072"/>
    <s v="營業單位對照檔查詢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43"/>
    <s v=""/>
    <x v="4"/>
    <m/>
    <s v="L6702"/>
    <s v="營業單位對照檔維護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5"/>
    <s v="6-4作業控管維護"/>
    <x v="4"/>
    <m/>
    <s v="L6041"/>
    <s v="使用者資料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6"/>
    <s v=""/>
    <x v="4"/>
    <m/>
    <s v="L6401"/>
    <s v="使用者資料維護"/>
    <m/>
    <s v="張金龍"/>
    <s v="楊智誠"/>
    <m/>
    <x v="52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298"/>
    <s v="6-1控制類"/>
    <x v="4"/>
    <m/>
    <s v="L6104"/>
    <s v="代理人設定"/>
    <m/>
    <s v="張金龍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21"/>
    <s v="6-4作業控管維護"/>
    <x v="4"/>
    <m/>
    <s v="L6044"/>
    <s v="主管授權紀錄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08"/>
    <s v="6-3共同資料維護(利率、營業日)"/>
    <x v="4"/>
    <m/>
    <s v="L6932"/>
    <s v="資料變更交易查詢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m/>
    <s v="8-3債協報送作業"/>
    <x v="7"/>
    <s v="消債條列JCIC報送"/>
    <s v="L8030"/>
    <s v="消債條例JCIC報送作業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1"/>
    <s v="消債歷程查詢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2"/>
    <s v="消債歷程查詢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3"/>
    <s v="消債歷程查詢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4"/>
    <s v="消債歷程查詢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5"/>
    <s v="消債歷程查詢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6"/>
    <s v="消債歷程查詢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7"/>
    <s v="消債歷程查詢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8"/>
    <s v="消債歷程查詢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9"/>
    <s v="消債歷程查詢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0"/>
    <s v="消債歷程查詢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1"/>
    <s v="消債歷程查詢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2"/>
    <s v="消債歷程查詢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3"/>
    <s v="消債歷程查詢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4"/>
    <s v="消債歷程查詢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5"/>
    <s v="消債歷程查詢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6"/>
    <s v="消債歷程查詢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7"/>
    <s v="消債歷程查詢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8"/>
    <s v="消債歷程查詢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9"/>
    <s v="消債歷程查詢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0"/>
    <s v="消債歷程查詢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1"/>
    <s v="消債歷程查詢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2"/>
    <s v="消債歷程查詢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3"/>
    <s v="消債歷程查詢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4"/>
    <s v="消債歷程查詢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5"/>
    <s v="消債歷程查詢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6"/>
    <s v="消債歷程查詢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7"/>
    <s v="消債歷程查詢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8"/>
    <s v="消債歷程查詢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9"/>
    <s v="消債歷程查詢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0"/>
    <s v="消債歷程查詢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1"/>
    <s v="消債歷程查詢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2"/>
    <s v="消債歷程查詢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3"/>
    <s v="消債歷程查詢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4"/>
    <s v="消債歷程查詢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5"/>
    <s v="消債歷程查詢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6"/>
    <s v="消債歷程查詢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4JCIC放款報送"/>
    <x v="7"/>
    <s v="消債條列JCIC報送"/>
    <s v="L8067"/>
    <s v="消債歷程查詢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1"/>
    <s v="消債主檔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2"/>
    <s v="消債主檔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3"/>
    <s v="消債主檔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4"/>
    <s v="消債主檔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5"/>
    <s v="消債主檔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6"/>
    <s v="消債主檔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7"/>
    <s v="消債主檔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8"/>
    <s v="消債主檔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9"/>
    <s v="消債主檔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0"/>
    <s v="消債主檔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1"/>
    <s v="消債主檔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2"/>
    <s v="消債主檔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3"/>
    <s v="消債主檔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4"/>
    <s v="消債主檔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5"/>
    <s v="消債主檔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6"/>
    <s v="消債主檔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7"/>
    <s v="消債主檔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8"/>
    <s v="消債主檔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9"/>
    <s v="消債主檔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0"/>
    <s v="消債主檔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1"/>
    <s v="消債主檔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2"/>
    <s v="消債主檔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3"/>
    <s v="消債主檔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4"/>
    <s v="消債主檔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5"/>
    <s v="消債主檔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6"/>
    <s v="消債主檔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7"/>
    <s v="消債主檔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8"/>
    <s v="消債主檔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9"/>
    <s v="消債主檔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0"/>
    <s v="消債主檔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1"/>
    <s v="消債主檔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2"/>
    <s v="消債主檔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3"/>
    <s v="消債主檔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4"/>
    <s v="消債主檔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5"/>
    <s v="消債主檔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6"/>
    <s v="消債主檔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7"/>
    <s v="消債主檔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3"/>
    <s v="消債檔案匯出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4"/>
    <s v="消債檔案匯出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5"/>
    <s v="消債檔案匯出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6"/>
    <s v="消債檔案匯出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7"/>
    <s v="消債檔案匯出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8"/>
    <s v="消債檔案匯出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9"/>
    <s v="消債檔案匯出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0"/>
    <s v="消債檔案匯出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1"/>
    <s v="消債檔案匯出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2"/>
    <s v="消債檔案匯出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3"/>
    <s v="消債檔案匯出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4"/>
    <s v="消債檔案匯出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5"/>
    <s v="消債檔案匯出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6"/>
    <s v="消債檔案匯出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7"/>
    <s v="消債檔案匯出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8"/>
    <s v="消債檔案匯出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9"/>
    <s v="消債檔案匯出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0"/>
    <s v="消債檔案匯出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1"/>
    <s v="消債檔案匯出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2"/>
    <s v="消債檔案匯出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3"/>
    <s v="消債檔案匯出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4"/>
    <s v="消債檔案匯出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5"/>
    <s v="消債檔案匯出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6"/>
    <s v="消債檔案匯出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7"/>
    <s v="消債檔案匯出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8"/>
    <s v="消債檔案匯出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9"/>
    <s v="消債檔案匯出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0"/>
    <s v="消債檔案匯出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1"/>
    <s v="消債檔案匯出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2"/>
    <s v="消債檔案匯出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3"/>
    <s v="消債檔案匯出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4"/>
    <s v="消債檔案匯出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5"/>
    <s v="消債檔案匯出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6"/>
    <s v="消債檔案匯出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7"/>
    <s v="消債檔案匯出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8"/>
    <s v="消債檔案匯出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9"/>
    <s v="消債檔案匯出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5聯徵產品報送"/>
    <x v="7"/>
    <s v="消債條列JCIC報送"/>
    <s v="L8950"/>
    <s v="MU1人員名冊查詢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0"/>
    <s v="MU1人員名冊報送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1"/>
    <s v="聯徵產品檔案匯出作業(MU1查詢人員名稱報送)"/>
    <s v="新增2021/10/26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m/>
    <x v="8"/>
    <m/>
    <m/>
    <m/>
    <m/>
    <m/>
    <m/>
    <m/>
    <x v="54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count="511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N/A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N/A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N/A"/>
  </r>
  <r>
    <n v="4"/>
    <s v=""/>
    <x v="0"/>
    <s v="客戶作業1"/>
    <s v="L1103"/>
    <s v="顧客基本資料變更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N/A"/>
  </r>
  <r>
    <n v="5"/>
    <s v=""/>
    <x v="0"/>
    <s v="客戶作業1"/>
    <s v="L1104"/>
    <s v="顧客基本資料變更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N/A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N/A"/>
  </r>
  <r>
    <n v="8"/>
    <s v=""/>
    <x v="0"/>
    <m/>
    <s v="L190A"/>
    <s v="員工檔資料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N/A"/>
  </r>
  <r>
    <n v="122"/>
    <s v="1-2公司戶財務狀況"/>
    <x v="0"/>
    <s v="客戶作業1"/>
    <s v="L1907"/>
    <s v="公司戶財務狀況明細資料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狀況管理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m/>
    <m/>
    <m/>
    <s v="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m/>
    <s v=""/>
    <m/>
    <m/>
    <m/>
    <m/>
    <m/>
    <s v="蔡珮瑜"/>
    <m/>
    <m/>
    <m/>
    <m/>
    <m/>
    <m/>
    <e v="#N/A"/>
  </r>
  <r>
    <n v="14"/>
    <s v=""/>
    <x v="1"/>
    <s v="商品參數1"/>
    <s v="L2101"/>
    <s v="商品參數維護(Eloan17.informatica)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m/>
    <m/>
    <m/>
    <s v="蔡珮瑜"/>
    <m/>
    <m/>
    <m/>
    <m/>
    <m/>
    <m/>
    <e v="#N/A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16"/>
    <s v=""/>
    <x v="1"/>
    <s v="案件申請1"/>
    <s v="L2111"/>
    <s v="案件申請登錄(Eloan3)                   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9"/>
    <s v=""/>
    <x v="1"/>
    <s v="案件申請2"/>
    <s v="L2153"/>
    <s v="核准額度登錄(Eloan4)                 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8"/>
    <s v=""/>
    <x v="1"/>
    <s v="案件申請2"/>
    <s v="L2151"/>
    <s v="駁回額度登錄                            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m/>
    <s v=""/>
    <m/>
    <m/>
    <m/>
    <m/>
    <m/>
    <s v="李珮君"/>
    <m/>
    <m/>
    <m/>
    <m/>
    <m/>
    <m/>
    <e v="#N/A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m/>
    <m/>
    <m/>
    <s v="李珮君"/>
    <m/>
    <m/>
    <m/>
    <m/>
    <m/>
    <m/>
    <e v="#N/A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8"/>
    <s v=""/>
    <x v="1"/>
    <s v="保證人"/>
    <s v="L2250"/>
    <s v="保證人資料登錄(Eloan5)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m/>
    <m/>
    <m/>
    <s v="陳政皓"/>
    <m/>
    <m/>
    <m/>
    <m/>
    <m/>
    <m/>
    <e v="#N/A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1"/>
    <s v=""/>
    <x v="1"/>
    <s v="擔保品2"/>
    <s v="L2411"/>
    <s v="不動產擔保品資料登錄(Eloan6)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43"/>
    <s v=""/>
    <x v="1"/>
    <s v="擔保品2"/>
    <s v="L2041"/>
    <s v="不動產擔保品土地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7"/>
    <s v=""/>
    <x v="1"/>
    <s v="擔保品2"/>
    <s v="L2415"/>
    <s v="不動產建物擔保品資料登錄(Eloan8)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6"/>
    <s v=""/>
    <x v="1"/>
    <s v="擔保品2"/>
    <s v="L2042"/>
    <s v="不動產擔保品房屋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4"/>
    <s v=""/>
    <x v="1"/>
    <s v="擔保品2"/>
    <s v="L2416"/>
    <s v="不動產土地擔保品資料登錄(Eloan7)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m/>
    <m/>
    <m/>
    <s v="尹少玄"/>
    <m/>
    <m/>
    <m/>
    <m/>
    <m/>
    <m/>
    <e v="#N/A"/>
  </r>
  <r>
    <n v="53"/>
    <s v=""/>
    <x v="1"/>
    <s v="擔保品2"/>
    <s v="L2418"/>
    <s v="他項權利資料登錄(Eloan16)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d v="2021-10-29T00:00:00"/>
    <m/>
    <m/>
    <e v="#N/A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50"/>
    <s v=""/>
    <x v="1"/>
    <s v="擔保品2,額度控管2"/>
    <s v="L2417"/>
    <s v="額度與擔保品關聯登錄(Eloan10)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51"/>
    <s v=""/>
    <x v="1"/>
    <s v="擔保品2"/>
    <s v="L2049"/>
    <s v="擔保品關聯設定明細資料查詢              "/>
    <m/>
    <s v="賴文育"/>
    <s v="余家興"/>
    <m/>
    <x v="6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4"/>
    <s v=""/>
    <x v="1"/>
    <s v="擔保品2"/>
    <s v="L2919"/>
    <s v="提供人之擔保品查詢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5"/>
    <s v=""/>
    <x v="1"/>
    <s v="擔保品2"/>
    <s v="L2922"/>
    <s v="土地坐落索引查詢  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6"/>
    <s v=""/>
    <x v="1"/>
    <s v="擔保品2"/>
    <s v="L2412"/>
    <s v="動產擔保品資料登錄(Eloan11)       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m/>
    <m/>
    <m/>
    <e v="#N/A"/>
  </r>
  <r>
    <n v="58"/>
    <s v=""/>
    <x v="1"/>
    <s v="擔保品2"/>
    <s v="L2047"/>
    <s v="動產擔保品明細資料查詢-依牌照號碼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9"/>
    <s v=""/>
    <x v="1"/>
    <s v="擔保品2"/>
    <s v="L2413"/>
    <s v="股票擔保品資料登錄(Eloan12)       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1"/>
    <s v=""/>
    <x v="1"/>
    <s v="擔保品2"/>
    <s v="L2414"/>
    <s v="其他擔保品資料登錄(Eloan13) 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m/>
    <s v=""/>
    <m/>
    <m/>
    <m/>
    <m/>
    <m/>
    <s v="李穎"/>
    <m/>
    <m/>
    <m/>
    <m/>
    <m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08T00:00:00"/>
    <m/>
    <m/>
    <m/>
    <s v="陳政皓"/>
    <m/>
    <m/>
    <m/>
    <m/>
    <m/>
    <m/>
    <s v="L3901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m/>
    <m/>
    <e v="#N/A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003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20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N/A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尹少玄"/>
    <m/>
    <m/>
    <m/>
    <s v="2021/10/19, 2021/10/18, 2021/8/30"/>
    <m/>
    <m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916"/>
  </r>
  <r>
    <n v="70"/>
    <s v="3-2撥款"/>
    <x v="2"/>
    <m/>
    <s v="L3001"/>
    <s v="放款明細資料查詢(撥款)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08T00:00:00"/>
    <m/>
    <m/>
    <m/>
    <s v="蔡珮瑜"/>
    <m/>
    <m/>
    <m/>
    <m/>
    <m/>
    <m/>
    <s v="L3001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m/>
    <m/>
    <m/>
    <s v="許慧玉"/>
    <m/>
    <m/>
    <m/>
    <m/>
    <m/>
    <m/>
    <e v="#N/A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m/>
    <m/>
    <m/>
    <s v="陳俞辛"/>
    <m/>
    <m/>
    <m/>
    <m/>
    <m/>
    <m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d v="2021-10-22T00:00:00"/>
    <m/>
    <m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932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08T00:00:00"/>
    <m/>
    <m/>
    <m/>
    <s v="蔡珮瑜"/>
    <m/>
    <m/>
    <m/>
    <m/>
    <m/>
    <m/>
    <s v="L3701"/>
  </r>
  <r>
    <n v="71"/>
    <s v="4-1撥款退款作業"/>
    <x v="5"/>
    <s v="4-1撥款退款作業"/>
    <s v="L4101"/>
    <s v="撥款匯款作業    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s v="需二審"/>
    <m/>
    <m/>
    <m/>
    <m/>
    <s v="尹少玄"/>
    <m/>
    <m/>
    <m/>
    <m/>
    <m/>
    <m/>
    <e v="#N/A"/>
  </r>
  <r>
    <n v="72"/>
    <s v="4-1撥款退款作業"/>
    <x v="5"/>
    <s v="4-1撥款退款作業"/>
    <s v="L4001"/>
    <s v="撥款匯款彙總查詢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N/A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90"/>
    <s v="4-4銀行扣款作業"/>
    <x v="5"/>
    <s v="4-4銀行扣款授權"/>
    <s v="L4041"/>
    <s v="產生郵局授權提出資料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210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08T00:00:00"/>
    <m/>
    <m/>
    <m/>
    <s v="邵淑微"/>
    <m/>
    <m/>
    <m/>
    <m/>
    <m/>
    <m/>
    <s v="L3220"/>
  </r>
  <r>
    <m/>
    <s v="4-1撥款退款作業"/>
    <x v="5"/>
    <s v="4-1撥款退款作業"/>
    <s v="L4102"/>
    <s v="匯款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1撥款退款作業"/>
    <x v="5"/>
    <s v="4-1撥款退款作業"/>
    <s v="L4103"/>
    <s v="退匯、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96"/>
    <s v="6-1控制類"/>
    <x v="4"/>
    <m/>
    <s v="L6101"/>
    <s v="業務關帳作業(撥款)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N/A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m/>
    <m/>
    <m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2"/>
    <s v=""/>
    <x v="5"/>
    <s v="?4-6火險作業"/>
    <s v="L4610"/>
    <s v="保險單明細資料登錄(Eloan9)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d v="2021-09-16T00:00:00"/>
    <m/>
    <m/>
    <e v="#N/A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d v="2021-09-16T00:00:00"/>
    <m/>
    <m/>
    <e v="#N/A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s v="2021/10/19, 2021/9/16"/>
    <m/>
    <m/>
    <e v="#N/A"/>
  </r>
  <r>
    <n v="109"/>
    <s v=""/>
    <x v="5"/>
    <s v="?4-6火險作業"/>
    <s v="L4964"/>
    <s v="不動產保險單資料查詢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s v="2021/10/15, 2021/9/17"/>
    <m/>
    <m/>
    <e v="#N/A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273"/>
    <s v="5-5債務協商作業"/>
    <x v="6"/>
    <s v="債務協商帳務"/>
    <s v="L5705"/>
    <s v="債權比例分攤資料維護(產出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撥付日期查詢        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1"/>
    <s v="5-5債務協商作業"/>
    <x v="6"/>
    <s v="債務協商帳務"/>
    <s v="L5074"/>
    <s v="應處理清單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2"/>
    <s v=""/>
    <x v="6"/>
    <s v="債務協商帳務"/>
    <s v="L5702"/>
    <s v="暫收入帳      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2"/>
    <s v="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7"/>
    <s v="5-5債務協商作業"/>
    <x v="6"/>
    <s v="債務協商帳務"/>
    <s v="L5972"/>
    <s v="債務協商入帳明細查詢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撥付日期設定    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356"/>
    <s v="6-7其他基本資料維護"/>
    <x v="4"/>
    <m/>
    <s v="L6085"/>
    <s v="單位及主管代碼檔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7"/>
    <s v=""/>
    <x v="4"/>
    <m/>
    <s v="L6755"/>
    <s v="單位及主管代碼檔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0"/>
    <s v="6-6各類代碼檔維護"/>
    <x v="4"/>
    <m/>
    <s v="L6062"/>
    <s v="行業別代號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6"/>
    <s v="6-6各類代碼檔維護"/>
    <x v="4"/>
    <m/>
    <s v="L6066"/>
    <s v="主管理由檔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37"/>
    <s v=""/>
    <x v="4"/>
    <m/>
    <s v="L6606"/>
    <s v="主管理由檔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2"/>
    <s v="6-5系統變數維護"/>
    <x v="4"/>
    <m/>
    <s v="L6052"/>
    <s v="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3"/>
    <s v=""/>
    <x v="4"/>
    <m/>
    <s v="L6502"/>
    <s v="變動數值設定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m/>
    <m/>
    <s v="需二審"/>
    <m/>
    <m/>
    <m/>
    <m/>
    <s v="蔡珮瑜"/>
    <m/>
    <m/>
    <m/>
    <s v="2021/10/15,2021/9/29"/>
    <m/>
    <m/>
    <e v="#N/A"/>
  </r>
  <r>
    <n v="105"/>
    <s v="4-5員工作業"/>
    <x v="5"/>
    <s v="4-5員工扣薪作業"/>
    <s v="L4520"/>
    <s v="產生員工扣薪回傳報表      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30"/>
    <s v=""/>
    <x v="5"/>
    <s v="?4-5員工扣薪作業"/>
    <s v="L4204"/>
    <s v="員工扣薪明細維護[L4920還款來源數字鍵]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231"/>
    <s v=""/>
    <x v="5"/>
    <m/>
    <s v="L4205"/>
    <s v="支票兌現明細維護[L4920還款來源數字鍵]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m/>
    <m/>
    <m/>
    <m/>
    <m/>
    <m/>
    <m/>
    <s v="邵淑微"/>
    <m/>
    <m/>
    <m/>
    <m/>
    <m/>
    <m/>
    <e v="#N/A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19"/>
    <s v=""/>
    <x v="5"/>
    <s v="?4-2整批入帳作業"/>
    <s v="L420A"/>
    <s v="整批入帳檔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0"/>
    <s v=""/>
    <x v="5"/>
    <s v="?4-2整批入帳作業"/>
    <s v="L420B"/>
    <s v="整批入帳檔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1"/>
    <s v=""/>
    <x v="5"/>
    <s v="?4-2整批入帳作業"/>
    <s v="L4920"/>
    <s v="整批入帳明細查詢[L4002數字鍵]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6"/>
    <s v=""/>
    <x v="5"/>
    <m/>
    <s v="L4930"/>
    <s v="虛擬轉暫收查詢      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m/>
    <m/>
    <s v="需二審"/>
    <m/>
    <m/>
    <m/>
    <m/>
    <s v="宋郁宏"/>
    <m/>
    <m/>
    <m/>
    <m/>
    <m/>
    <m/>
    <e v="#N/A"/>
  </r>
  <r>
    <n v="228"/>
    <s v=""/>
    <x v="5"/>
    <s v="?4-4銀行扣款作業"/>
    <s v="L4202"/>
    <s v="銀行扣款明細維護[L4920還款來源數字鍵]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9"/>
    <s v=""/>
    <x v="5"/>
    <s v="?4-4銀行扣款作業"/>
    <s v="L4203"/>
    <s v="郵局扣款明細維護[L4920還款來源數字鍵]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m/>
    <m/>
    <m/>
    <m/>
    <m/>
    <m/>
    <m/>
    <s v="尹少玄"/>
    <m/>
    <m/>
    <m/>
    <m/>
    <m/>
    <m/>
    <e v="#N/A"/>
  </r>
  <r>
    <n v="98"/>
    <s v="4-4銀行扣款作業"/>
    <x v="5"/>
    <s v="4-4銀行扣款作業"/>
    <s v="L4454"/>
    <s v="產生銀扣扣款失敗                     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d v="2021-11-08T00:00:00"/>
    <m/>
    <m/>
    <m/>
    <s v="蔡珮瑜"/>
    <m/>
    <m/>
    <m/>
    <m/>
    <m/>
    <m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m/>
    <m/>
    <m/>
    <m/>
    <s v="蔡珮瑜"/>
    <m/>
    <m/>
    <m/>
    <m/>
    <m/>
    <m/>
    <e v="#N/A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m/>
    <m/>
    <s v="需二審"/>
    <m/>
    <m/>
    <m/>
    <m/>
    <s v="蔡珮瑜"/>
    <m/>
    <m/>
    <m/>
    <m/>
    <m/>
    <m/>
    <e v="#N/A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m/>
    <m/>
    <m/>
    <m/>
    <m/>
    <m/>
    <m/>
    <s v="蔡珮瑜"/>
    <m/>
    <m/>
    <m/>
    <m/>
    <m/>
    <m/>
    <e v="#N/A"/>
  </r>
  <r>
    <n v="227"/>
    <s v=""/>
    <x v="5"/>
    <s v="?4-2整批入帳作業"/>
    <s v="L4201"/>
    <s v="匯款轉帳明細維護[L4920還款來源數字鍵]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m/>
    <m/>
    <s v="需二審"/>
    <m/>
    <m/>
    <m/>
    <m/>
    <s v="宋郁宏"/>
    <m/>
    <m/>
    <m/>
    <m/>
    <m/>
    <m/>
    <e v="#N/A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m/>
    <m/>
    <m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1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922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3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924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5"/>
  </r>
  <r>
    <n v="195"/>
    <s v="3-1試算"/>
    <x v="2"/>
    <m/>
    <s v="L3926"/>
    <s v="變更期款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004"/>
  </r>
  <r>
    <n v="202"/>
    <s v=""/>
    <x v="2"/>
    <m/>
    <s v="L3130"/>
    <s v="約定部分償還登錄         "/>
    <m/>
    <s v="賴文育"/>
    <s v="余家興"/>
    <m/>
    <x v="33"/>
    <d v="2021-10-13T00:00:00"/>
    <s v="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,2021/9/14"/>
    <m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10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420"/>
  </r>
  <r>
    <n v="213"/>
    <s v="3-5變更、延長年期"/>
    <x v="2"/>
    <m/>
    <s v="L3731"/>
    <s v="呆帳戶改呆帳結案戶"/>
    <m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"/>
    <m/>
    <m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1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2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m/>
    <d v="2021-11-16T00:00:00"/>
    <s v="需二審"/>
    <m/>
    <m/>
    <m/>
    <m/>
    <s v="張舜雯"/>
    <m/>
    <m/>
    <m/>
    <m/>
    <m/>
    <m/>
    <e v="#N/A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5"/>
    <s v="2-5法拍費用"/>
    <x v="1"/>
    <m/>
    <s v="L2941"/>
    <s v="法拍費用查詢-依借款人戶號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6"/>
    <s v="2-5法拍費用"/>
    <x v="1"/>
    <m/>
    <s v="L2942"/>
    <s v="法拍費用查詢-依帳務日期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m/>
    <s v="2-9其他"/>
    <x v="1"/>
    <m/>
    <s v="L2614"/>
    <s v="法務費轉催收傳票開立作業 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m/>
    <s v=""/>
    <m/>
    <d v="2021-11-09T00:00:00"/>
    <m/>
    <m/>
    <m/>
    <s v="邵淑微"/>
    <n v="180"/>
    <m/>
    <m/>
    <m/>
    <m/>
    <m/>
    <e v="#N/A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40"/>
  </r>
  <r>
    <m/>
    <s v=""/>
    <x v="4"/>
    <m/>
    <s v="L6985"/>
    <s v="未付火險費提存入帳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m/>
    <s v=""/>
    <m/>
    <m/>
    <m/>
    <m/>
    <m/>
    <s v="陳政皓"/>
    <m/>
    <m/>
    <m/>
    <s v="2021/10/19, 2021/10/18"/>
    <m/>
    <m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N/A"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d v="2021-10-22T00:00:00"/>
    <m/>
    <m/>
    <e v="#N/A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m/>
    <d v="2021-11-16T00:00:00"/>
    <s v="需二審"/>
    <m/>
    <m/>
    <m/>
    <m/>
    <s v="蔡珮瑜"/>
    <m/>
    <m/>
    <m/>
    <d v="2021-10-22T00:00:00"/>
    <m/>
    <m/>
    <e v="#N/A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8"/>
    <s v=""/>
    <x v="5"/>
    <m/>
    <s v="L4931"/>
    <s v="個別調整利率作業    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m/>
    <m/>
    <s v="需二審"/>
    <m/>
    <m/>
    <m/>
    <m/>
    <s v="蔡珮瑜"/>
    <m/>
    <m/>
    <m/>
    <m/>
    <m/>
    <m/>
    <e v="#N/A"/>
  </r>
  <r>
    <n v="309"/>
    <s v="6-3共同資料維護(利率、營業日)"/>
    <x v="4"/>
    <s v="商品參數2"/>
    <s v="L6031"/>
    <s v="指標利率資料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2"/>
    <s v=""/>
    <x v="4"/>
    <s v="商品參數2"/>
    <s v="L6302"/>
    <s v="指標利率登錄/維護(Eloan18.informatica) 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m/>
    <m/>
    <m/>
    <m/>
    <m/>
    <m/>
    <m/>
    <s v="張舜雯"/>
    <m/>
    <m/>
    <m/>
    <m/>
    <m/>
    <m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d v="2021-11-16T00:00:00"/>
    <s v="需二審"/>
    <m/>
    <m/>
    <m/>
    <m/>
    <s v="張舜雯"/>
    <m/>
    <m/>
    <m/>
    <m/>
    <m/>
    <m/>
    <e v="#N/A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m/>
    <d v="2021-11-16T00:00:00"/>
    <s v="需二審"/>
    <m/>
    <m/>
    <m/>
    <m/>
    <s v="李珮君"/>
    <m/>
    <m/>
    <m/>
    <m/>
    <m/>
    <m/>
    <e v="#N/A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m/>
    <s v=""/>
    <m/>
    <m/>
    <m/>
    <m/>
    <m/>
    <s v="李珮君"/>
    <m/>
    <m/>
    <m/>
    <m/>
    <m/>
    <m/>
    <e v="#N/A"/>
  </r>
  <r>
    <n v="187"/>
    <s v="2-9其他"/>
    <x v="1"/>
    <m/>
    <s v="L2980"/>
    <s v="個人房貸調整案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m/>
    <d v="2021-11-16T00:00:00"/>
    <s v="需二審"/>
    <m/>
    <m/>
    <m/>
    <m/>
    <s v="陳政皓"/>
    <m/>
    <m/>
    <m/>
    <m/>
    <m/>
    <m/>
    <e v="#N/A"/>
  </r>
  <r>
    <n v="188"/>
    <s v="2-9其他"/>
    <x v="1"/>
    <s v="客戶作業3"/>
    <s v="L2073"/>
    <s v="結清客戶個人資料控管明細資料查詢        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m/>
    <s v=""/>
    <m/>
    <m/>
    <m/>
    <m/>
    <m/>
    <s v="陳政皓"/>
    <m/>
    <m/>
    <m/>
    <m/>
    <m/>
    <m/>
    <e v="#N/A"/>
  </r>
  <r>
    <n v="189"/>
    <s v=""/>
    <x v="1"/>
    <s v="客戶作業3"/>
    <s v="L2703"/>
    <s v="結清客戶個人資料控管維護                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m/>
    <d v="2021-11-16T00:00:00"/>
    <s v="需二審"/>
    <m/>
    <m/>
    <m/>
    <m/>
    <s v="陳政皓"/>
    <m/>
    <m/>
    <m/>
    <m/>
    <m/>
    <m/>
    <e v="#N/A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N/A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362"/>
    <s v="8-1AML檢核"/>
    <x v="7"/>
    <m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N/A"/>
  </r>
  <r>
    <n v="363"/>
    <s v=""/>
    <x v="7"/>
    <m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364"/>
    <s v=""/>
    <x v="7"/>
    <m/>
    <s v="L8081"/>
    <s v="AML定審處理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101"/>
    <s v="AML定審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76"/>
    <s v="8-7公務人員報送"/>
    <x v="7"/>
    <m/>
    <s v="L8701"/>
    <s v="產製公務人員報送資料"/>
    <m/>
    <s v="賴文育"/>
    <s v="楊智誠"/>
    <m/>
    <x v="45"/>
    <m/>
    <s v=""/>
    <s v="林清河"/>
    <s v="許慧玉"/>
    <m/>
    <m/>
    <m/>
    <m/>
    <m/>
    <m/>
    <m/>
    <m/>
    <s v="放款服務課"/>
    <s v=""/>
    <m/>
    <s v=""/>
    <m/>
    <m/>
    <m/>
    <m/>
    <m/>
    <s v="許慧玉"/>
    <m/>
    <m/>
    <m/>
    <m/>
    <m/>
    <m/>
    <e v="#N/A"/>
  </r>
  <r>
    <n v="368"/>
    <s v="8-2疑似洗錢"/>
    <x v="7"/>
    <m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69"/>
    <s v="8-2疑似洗錢"/>
    <x v="7"/>
    <m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0"/>
    <s v="8-2疑似洗錢"/>
    <x v="7"/>
    <m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1"/>
    <s v="8-2疑似洗錢"/>
    <x v="7"/>
    <m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2"/>
    <s v="8-2疑似洗錢"/>
    <x v="7"/>
    <m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3"/>
    <s v=""/>
    <x v="7"/>
    <m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4"/>
    <s v="8-2疑似洗錢"/>
    <x v="7"/>
    <m/>
    <s v="L8923"/>
    <s v="疑似洗錢交易訪談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5"/>
    <s v=""/>
    <x v="7"/>
    <m/>
    <s v="L8204"/>
    <s v="疑似洗錢交易訪談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m/>
    <m/>
    <e v="#N/A"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5"/>
    <s v=""/>
    <x v="6"/>
    <m/>
    <s v="L5812"/>
    <s v="國稅局申報檔維護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6"/>
    <s v="5-7國稅局申報作業"/>
    <x v="6"/>
    <m/>
    <s v="L5811"/>
    <s v="產生國稅局申報下載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7"/>
    <s v="5-7國稅局申報作業"/>
    <x v="6"/>
    <m/>
    <s v="L5813"/>
    <s v="產生國稅局申報媒體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8"/>
    <s v="5-1一般作業"/>
    <x v="6"/>
    <m/>
    <s v="L5901"/>
    <s v="資金運用概況明細資料查詢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49"/>
    <s v=""/>
    <x v="6"/>
    <m/>
    <s v="L5101"/>
    <s v="資金運用概況維護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0"/>
    <s v="5-1一般作業"/>
    <x v="6"/>
    <s v="案件申請3"/>
    <s v="L5902"/>
    <s v="放審會記錄明細資料查詢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1"/>
    <s v=""/>
    <x v="6"/>
    <s v="案件申請3"/>
    <s v="L5102"/>
    <s v="放審會記錄維護        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2"/>
    <s v="5-1一般作業"/>
    <x v="6"/>
    <m/>
    <s v="L5903"/>
    <s v="檔案借閱明細資料查詢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3"/>
    <s v=""/>
    <x v="6"/>
    <m/>
    <s v="L5103"/>
    <s v="檔案借閱維護    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4"/>
    <s v="5-1一般作業"/>
    <x v="6"/>
    <m/>
    <s v="L5104"/>
    <s v="檔案借閱報表作業(列印)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5"/>
    <s v="5-1一般作業"/>
    <x v="6"/>
    <m/>
    <s v="L5905"/>
    <s v="覆審案件明細檔查詢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6"/>
    <s v=""/>
    <x v="6"/>
    <m/>
    <s v="L5105"/>
    <s v="覆審案件明細檔維護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7"/>
    <s v="5-1一般作業"/>
    <x v="6"/>
    <m/>
    <s v="L5106"/>
    <s v="產生覆審案件資料明細"/>
    <m/>
    <s v="賴文育"/>
    <s v="張嘉榮"/>
    <m/>
    <x v="48"/>
    <m/>
    <s v=""/>
    <s v="林清河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7"/>
    <s v="6-7其他基本資料維護"/>
    <x v="4"/>
    <m/>
    <s v="L6084"/>
    <s v="業績件數及金額核算標準設定查詢"/>
    <m/>
    <s v="賴文育"/>
    <s v="楊智誠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1T00:00:00"/>
    <m/>
    <m/>
    <e v="#N/A"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1"/>
    <s v="6-7其他基本資料維護"/>
    <x v="4"/>
    <m/>
    <s v="L6081"/>
    <s v="介紹人加碼獎勵津貼標準設定查詢"/>
    <m/>
    <s v="賴文育"/>
    <s v="楊智誠"/>
    <m/>
    <x v="49"/>
    <m/>
    <s v="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0T00:00:00"/>
    <m/>
    <m/>
    <e v="#N/A"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8"/>
    <s v="5-3業績調整作業"/>
    <x v="6"/>
    <m/>
    <s v="L5951"/>
    <s v="房貸介紹人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1"/>
    <s v="5-3業績調整作業"/>
    <x v="6"/>
    <m/>
    <s v="L5952"/>
    <s v="房貸專員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獎金發放媒體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處理清單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媒體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1"/>
    <s v="5-3業績調整作業"/>
    <x v="6"/>
    <m/>
    <s v="L5953"/>
    <s v="介紹、協辦及加碼獎勵津貼實發應發獎金查詢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62"/>
    <s v="5-3業績調整作業"/>
    <x v="6"/>
    <m/>
    <s v="L5959"/>
    <s v="房貸獎勵保費檢核檔查詢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3"/>
    <s v="5-2房貸專員業績統計作業"/>
    <x v="6"/>
    <m/>
    <s v="L5908"/>
    <s v="房貸專員撥款筆數統計表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4"/>
    <s v="5-2房貸專員業績統計作業"/>
    <x v="6"/>
    <m/>
    <s v="L5909"/>
    <s v="案件品質排行表(列印)  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6"/>
    <s v="5-2房貸專員業績統計作業"/>
    <x v="6"/>
    <m/>
    <s v="L5911"/>
    <s v="撥款件貸款成數統計資料產生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317"/>
    <s v="6-4作業控管維護"/>
    <x v="4"/>
    <m/>
    <s v="L6042"/>
    <s v="交易控制檔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N/A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9"/>
    <s v="6-4作業控管維護"/>
    <x v="4"/>
    <m/>
    <s v="L6043"/>
    <s v="權限群組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97"/>
    <s v="6-1控制類"/>
    <x v="4"/>
    <m/>
    <s v="L6103"/>
    <s v="報表查詢作業申請    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42"/>
    <s v="6-7其他基本資料維護"/>
    <x v="4"/>
    <m/>
    <s v="L6072"/>
    <s v="營業單位對照檔查詢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43"/>
    <s v=""/>
    <x v="4"/>
    <m/>
    <s v="L6702"/>
    <s v="營業單位對照檔維護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5"/>
    <s v="6-4作業控管維護"/>
    <x v="4"/>
    <m/>
    <s v="L6041"/>
    <s v="使用者資料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6"/>
    <s v=""/>
    <x v="4"/>
    <m/>
    <s v="L6401"/>
    <s v="使用者資料維護"/>
    <m/>
    <s v="張金龍"/>
    <s v="楊智誠"/>
    <m/>
    <x v="52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298"/>
    <s v="6-1控制類"/>
    <x v="4"/>
    <m/>
    <s v="L6104"/>
    <s v="代理人設定"/>
    <m/>
    <s v="張金龍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21"/>
    <s v="6-4作業控管維護"/>
    <x v="4"/>
    <m/>
    <s v="L6044"/>
    <s v="主管授權紀錄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08"/>
    <s v="6-3共同資料維護(利率、營業日)"/>
    <x v="4"/>
    <m/>
    <s v="L6932"/>
    <s v="資料變更交易查詢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m/>
    <s v="8-3債協報送作業"/>
    <x v="7"/>
    <s v="消債條列JCIC報送"/>
    <s v="L8030"/>
    <s v="消債條例JCIC報送作業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1"/>
    <s v="消債歷程查詢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2"/>
    <s v="消債歷程查詢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3"/>
    <s v="消債歷程查詢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4"/>
    <s v="消債歷程查詢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5"/>
    <s v="消債歷程查詢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6"/>
    <s v="消債歷程查詢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7"/>
    <s v="消債歷程查詢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8"/>
    <s v="消債歷程查詢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9"/>
    <s v="消債歷程查詢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0"/>
    <s v="消債歷程查詢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1"/>
    <s v="消債歷程查詢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2"/>
    <s v="消債歷程查詢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3"/>
    <s v="消債歷程查詢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4"/>
    <s v="消債歷程查詢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5"/>
    <s v="消債歷程查詢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6"/>
    <s v="消債歷程查詢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7"/>
    <s v="消債歷程查詢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8"/>
    <s v="消債歷程查詢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9"/>
    <s v="消債歷程查詢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0"/>
    <s v="消債歷程查詢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1"/>
    <s v="消債歷程查詢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2"/>
    <s v="消債歷程查詢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3"/>
    <s v="消債歷程查詢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4"/>
    <s v="消債歷程查詢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5"/>
    <s v="消債歷程查詢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6"/>
    <s v="消債歷程查詢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7"/>
    <s v="消債歷程查詢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8"/>
    <s v="消債歷程查詢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9"/>
    <s v="消債歷程查詢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0"/>
    <s v="消債歷程查詢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1"/>
    <s v="消債歷程查詢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2"/>
    <s v="消債歷程查詢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3"/>
    <s v="消債歷程查詢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4"/>
    <s v="消債歷程查詢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5"/>
    <s v="消債歷程查詢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6"/>
    <s v="消債歷程查詢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4JCIC放款報送"/>
    <x v="7"/>
    <s v="消債條列JCIC報送"/>
    <s v="L8067"/>
    <s v="消債歷程查詢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1"/>
    <s v="消債主檔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2"/>
    <s v="消債主檔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3"/>
    <s v="消債主檔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4"/>
    <s v="消債主檔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5"/>
    <s v="消債主檔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6"/>
    <s v="消債主檔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7"/>
    <s v="消債主檔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8"/>
    <s v="消債主檔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9"/>
    <s v="消債主檔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0"/>
    <s v="消債主檔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1"/>
    <s v="消債主檔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2"/>
    <s v="消債主檔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3"/>
    <s v="消債主檔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4"/>
    <s v="消債主檔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5"/>
    <s v="消債主檔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6"/>
    <s v="消債主檔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7"/>
    <s v="消債主檔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8"/>
    <s v="消債主檔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9"/>
    <s v="消債主檔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0"/>
    <s v="消債主檔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1"/>
    <s v="消債主檔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2"/>
    <s v="消債主檔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3"/>
    <s v="消債主檔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4"/>
    <s v="消債主檔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5"/>
    <s v="消債主檔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6"/>
    <s v="消債主檔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7"/>
    <s v="消債主檔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8"/>
    <s v="消債主檔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9"/>
    <s v="消債主檔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0"/>
    <s v="消債主檔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1"/>
    <s v="消債主檔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2"/>
    <s v="消債主檔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3"/>
    <s v="消債主檔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4"/>
    <s v="消債主檔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5"/>
    <s v="消債主檔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6"/>
    <s v="消債主檔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7"/>
    <s v="消債主檔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3"/>
    <s v="消債檔案匯出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4"/>
    <s v="消債檔案匯出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5"/>
    <s v="消債檔案匯出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6"/>
    <s v="消債檔案匯出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7"/>
    <s v="消債檔案匯出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8"/>
    <s v="消債檔案匯出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9"/>
    <s v="消債檔案匯出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0"/>
    <s v="消債檔案匯出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1"/>
    <s v="消債檔案匯出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2"/>
    <s v="消債檔案匯出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3"/>
    <s v="消債檔案匯出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4"/>
    <s v="消債檔案匯出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5"/>
    <s v="消債檔案匯出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6"/>
    <s v="消債檔案匯出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7"/>
    <s v="消債檔案匯出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8"/>
    <s v="消債檔案匯出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9"/>
    <s v="消債檔案匯出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0"/>
    <s v="消債檔案匯出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1"/>
    <s v="消債檔案匯出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2"/>
    <s v="消債檔案匯出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3"/>
    <s v="消債檔案匯出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4"/>
    <s v="消債檔案匯出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5"/>
    <s v="消債檔案匯出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6"/>
    <s v="消債檔案匯出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7"/>
    <s v="消債檔案匯出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8"/>
    <s v="消債檔案匯出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9"/>
    <s v="消債檔案匯出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0"/>
    <s v="消債檔案匯出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1"/>
    <s v="消債檔案匯出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2"/>
    <s v="消債檔案匯出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3"/>
    <s v="消債檔案匯出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4"/>
    <s v="消債檔案匯出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5"/>
    <s v="消債檔案匯出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6"/>
    <s v="消債檔案匯出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7"/>
    <s v="消債檔案匯出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8"/>
    <s v="消債檔案匯出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9"/>
    <s v="消債檔案匯出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5聯徵產品報送"/>
    <x v="7"/>
    <s v="消債條列JCIC報送"/>
    <s v="L8950"/>
    <s v="MU1人員名冊查詢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0"/>
    <s v="MU1人員名冊報送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1"/>
    <s v="聯徵產品檔案匯出作業(MU1查詢人員名稱報送)"/>
    <s v="新增2021/10/26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m/>
    <x v="8"/>
    <m/>
    <m/>
    <m/>
    <m/>
    <m/>
    <m/>
    <m/>
    <x v="54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count="511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N/A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N/A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N/A"/>
  </r>
  <r>
    <n v="4"/>
    <s v=""/>
    <x v="0"/>
    <s v="客戶作業1"/>
    <s v="L1103"/>
    <s v="顧客基本資料變更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N/A"/>
  </r>
  <r>
    <n v="5"/>
    <s v=""/>
    <x v="0"/>
    <s v="客戶作業1"/>
    <s v="L1104"/>
    <s v="顧客基本資料變更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N/A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N/A"/>
  </r>
  <r>
    <n v="8"/>
    <s v=""/>
    <x v="0"/>
    <m/>
    <s v="L190A"/>
    <s v="員工檔資料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N/A"/>
  </r>
  <r>
    <n v="122"/>
    <s v="1-2公司戶財務狀況"/>
    <x v="0"/>
    <s v="客戶作業1"/>
    <s v="L1907"/>
    <s v="公司戶財務狀況明細資料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狀況管理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m/>
    <m/>
    <m/>
    <s v="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m/>
    <s v=""/>
    <m/>
    <m/>
    <m/>
    <m/>
    <m/>
    <s v="蔡珮瑜"/>
    <m/>
    <m/>
    <m/>
    <m/>
    <m/>
    <m/>
    <e v="#N/A"/>
  </r>
  <r>
    <n v="14"/>
    <s v=""/>
    <x v="1"/>
    <s v="商品參數1"/>
    <s v="L2101"/>
    <s v="商品參數維護(Eloan17.informatica)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m/>
    <m/>
    <m/>
    <s v="蔡珮瑜"/>
    <m/>
    <m/>
    <m/>
    <m/>
    <m/>
    <m/>
    <e v="#N/A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16"/>
    <s v=""/>
    <x v="1"/>
    <s v="案件申請1"/>
    <s v="L2111"/>
    <s v="案件申請登錄(Eloan3)                   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9"/>
    <s v=""/>
    <x v="1"/>
    <s v="案件申請2"/>
    <s v="L2153"/>
    <s v="核准額度登錄(Eloan4)                 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8"/>
    <s v=""/>
    <x v="1"/>
    <s v="案件申請2"/>
    <s v="L2151"/>
    <s v="駁回額度登錄                            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m/>
    <s v=""/>
    <m/>
    <m/>
    <m/>
    <m/>
    <m/>
    <s v="李珮君"/>
    <m/>
    <m/>
    <m/>
    <m/>
    <m/>
    <m/>
    <e v="#N/A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m/>
    <m/>
    <m/>
    <s v="李珮君"/>
    <m/>
    <m/>
    <m/>
    <m/>
    <m/>
    <m/>
    <e v="#N/A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8"/>
    <s v=""/>
    <x v="1"/>
    <s v="保證人"/>
    <s v="L2250"/>
    <s v="保證人資料登錄(Eloan5)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m/>
    <m/>
    <m/>
    <s v="陳政皓"/>
    <m/>
    <m/>
    <m/>
    <m/>
    <m/>
    <m/>
    <e v="#N/A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1"/>
    <s v=""/>
    <x v="1"/>
    <s v="擔保品2"/>
    <s v="L2411"/>
    <s v="不動產擔保品資料登錄(Eloan6)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43"/>
    <s v=""/>
    <x v="1"/>
    <s v="擔保品2"/>
    <s v="L2041"/>
    <s v="不動產擔保品土地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7"/>
    <s v=""/>
    <x v="1"/>
    <s v="擔保品2"/>
    <s v="L2415"/>
    <s v="不動產建物擔保品資料登錄(Eloan8)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6"/>
    <s v=""/>
    <x v="1"/>
    <s v="擔保品2"/>
    <s v="L2042"/>
    <s v="不動產擔保品房屋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4"/>
    <s v=""/>
    <x v="1"/>
    <s v="擔保品2"/>
    <s v="L2416"/>
    <s v="不動產土地擔保品資料登錄(Eloan7)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m/>
    <m/>
    <m/>
    <s v="尹少玄"/>
    <m/>
    <m/>
    <m/>
    <m/>
    <m/>
    <m/>
    <e v="#N/A"/>
  </r>
  <r>
    <n v="53"/>
    <s v=""/>
    <x v="1"/>
    <s v="擔保品2"/>
    <s v="L2418"/>
    <s v="他項權利資料登錄(Eloan16)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d v="2021-10-29T00:00:00"/>
    <m/>
    <m/>
    <e v="#N/A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50"/>
    <s v=""/>
    <x v="1"/>
    <s v="擔保品2,額度控管2"/>
    <s v="L2417"/>
    <s v="額度與擔保品關聯登錄(Eloan10)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51"/>
    <s v=""/>
    <x v="1"/>
    <s v="擔保品2"/>
    <s v="L2049"/>
    <s v="擔保品關聯設定明細資料查詢              "/>
    <m/>
    <s v="賴文育"/>
    <s v="余家興"/>
    <m/>
    <x v="6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4"/>
    <s v=""/>
    <x v="1"/>
    <s v="擔保品2"/>
    <s v="L2919"/>
    <s v="提供人之擔保品查詢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5"/>
    <s v=""/>
    <x v="1"/>
    <s v="擔保品2"/>
    <s v="L2922"/>
    <s v="土地坐落索引查詢  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6"/>
    <s v=""/>
    <x v="1"/>
    <s v="擔保品2"/>
    <s v="L2412"/>
    <s v="動產擔保品資料登錄(Eloan11)       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m/>
    <m/>
    <m/>
    <e v="#N/A"/>
  </r>
  <r>
    <n v="58"/>
    <s v=""/>
    <x v="1"/>
    <s v="擔保品2"/>
    <s v="L2047"/>
    <s v="動產擔保品明細資料查詢-依牌照號碼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9"/>
    <s v=""/>
    <x v="1"/>
    <s v="擔保品2"/>
    <s v="L2413"/>
    <s v="股票擔保品資料登錄(Eloan12)       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1"/>
    <s v=""/>
    <x v="1"/>
    <s v="擔保品2"/>
    <s v="L2414"/>
    <s v="其他擔保品資料登錄(Eloan13) 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m/>
    <s v=""/>
    <m/>
    <m/>
    <m/>
    <m/>
    <m/>
    <s v="李穎"/>
    <m/>
    <m/>
    <m/>
    <m/>
    <m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08T00:00:00"/>
    <m/>
    <m/>
    <m/>
    <s v="陳政皓"/>
    <m/>
    <m/>
    <m/>
    <m/>
    <m/>
    <m/>
    <s v="L3901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m/>
    <m/>
    <e v="#N/A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003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20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N/A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尹少玄"/>
    <m/>
    <m/>
    <m/>
    <s v="2021/10/19, 2021/10/18, 2021/8/30"/>
    <m/>
    <m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916"/>
  </r>
  <r>
    <n v="70"/>
    <s v="3-2撥款"/>
    <x v="2"/>
    <m/>
    <s v="L3001"/>
    <s v="放款明細資料查詢(撥款)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08T00:00:00"/>
    <m/>
    <m/>
    <m/>
    <s v="蔡珮瑜"/>
    <m/>
    <m/>
    <m/>
    <m/>
    <m/>
    <m/>
    <s v="L3001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m/>
    <m/>
    <m/>
    <s v="許慧玉"/>
    <m/>
    <m/>
    <m/>
    <m/>
    <m/>
    <m/>
    <e v="#N/A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m/>
    <m/>
    <m/>
    <s v="陳俞辛"/>
    <m/>
    <m/>
    <m/>
    <m/>
    <m/>
    <m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d v="2021-10-22T00:00:00"/>
    <m/>
    <m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932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08T00:00:00"/>
    <m/>
    <m/>
    <m/>
    <s v="蔡珮瑜"/>
    <m/>
    <m/>
    <m/>
    <m/>
    <m/>
    <m/>
    <s v="L3701"/>
  </r>
  <r>
    <n v="71"/>
    <s v="4-1撥款退款作業"/>
    <x v="5"/>
    <s v="4-1撥款退款作業"/>
    <s v="L4101"/>
    <s v="撥款匯款作業    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s v="需二審"/>
    <m/>
    <m/>
    <m/>
    <m/>
    <s v="尹少玄"/>
    <m/>
    <m/>
    <m/>
    <m/>
    <m/>
    <m/>
    <e v="#N/A"/>
  </r>
  <r>
    <n v="72"/>
    <s v="4-1撥款退款作業"/>
    <x v="5"/>
    <s v="4-1撥款退款作業"/>
    <s v="L4001"/>
    <s v="撥款匯款彙總查詢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N/A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90"/>
    <s v="4-4銀行扣款作業"/>
    <x v="5"/>
    <s v="4-4銀行扣款授權"/>
    <s v="L4041"/>
    <s v="產生郵局授權提出資料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210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08T00:00:00"/>
    <m/>
    <m/>
    <m/>
    <s v="邵淑微"/>
    <m/>
    <m/>
    <m/>
    <m/>
    <m/>
    <m/>
    <s v="L3220"/>
  </r>
  <r>
    <m/>
    <s v="4-1撥款退款作業"/>
    <x v="5"/>
    <s v="4-1撥款退款作業"/>
    <s v="L4102"/>
    <s v="匯款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1撥款退款作業"/>
    <x v="5"/>
    <s v="4-1撥款退款作業"/>
    <s v="L4103"/>
    <s v="退匯、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96"/>
    <s v="6-1控制類"/>
    <x v="4"/>
    <m/>
    <s v="L6101"/>
    <s v="業務關帳作業(撥款)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N/A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m/>
    <m/>
    <m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2"/>
    <s v=""/>
    <x v="5"/>
    <s v="?4-6火險作業"/>
    <s v="L4610"/>
    <s v="保險單明細資料登錄(Eloan9)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d v="2021-09-16T00:00:00"/>
    <m/>
    <m/>
    <e v="#N/A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d v="2021-09-16T00:00:00"/>
    <m/>
    <m/>
    <e v="#N/A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s v="2021/10/19, 2021/9/16"/>
    <m/>
    <m/>
    <e v="#N/A"/>
  </r>
  <r>
    <n v="109"/>
    <s v=""/>
    <x v="5"/>
    <s v="?4-6火險作業"/>
    <s v="L4964"/>
    <s v="不動產保險單資料查詢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s v="2021/10/15, 2021/9/17"/>
    <m/>
    <m/>
    <e v="#N/A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273"/>
    <s v="5-5債務協商作業"/>
    <x v="6"/>
    <s v="債務協商帳務"/>
    <s v="L5705"/>
    <s v="債權比例分攤資料維護(產出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撥付日期查詢        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1"/>
    <s v="5-5債務協商作業"/>
    <x v="6"/>
    <s v="債務協商帳務"/>
    <s v="L5074"/>
    <s v="應處理清單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2"/>
    <s v=""/>
    <x v="6"/>
    <s v="債務協商帳務"/>
    <s v="L5702"/>
    <s v="暫收入帳      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2"/>
    <s v="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7"/>
    <s v="5-5債務協商作業"/>
    <x v="6"/>
    <s v="債務協商帳務"/>
    <s v="L5972"/>
    <s v="債務協商入帳明細查詢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撥付日期設定    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356"/>
    <s v="6-7其他基本資料維護"/>
    <x v="4"/>
    <m/>
    <s v="L6085"/>
    <s v="單位及主管代碼檔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7"/>
    <s v=""/>
    <x v="4"/>
    <m/>
    <s v="L6755"/>
    <s v="單位及主管代碼檔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0"/>
    <s v="6-6各類代碼檔維護"/>
    <x v="4"/>
    <m/>
    <s v="L6062"/>
    <s v="行業別代號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6"/>
    <s v="6-6各類代碼檔維護"/>
    <x v="4"/>
    <m/>
    <s v="L6066"/>
    <s v="主管理由檔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37"/>
    <s v=""/>
    <x v="4"/>
    <m/>
    <s v="L6606"/>
    <s v="主管理由檔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2"/>
    <s v="6-5系統變數維護"/>
    <x v="4"/>
    <m/>
    <s v="L6052"/>
    <s v="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3"/>
    <s v=""/>
    <x v="4"/>
    <m/>
    <s v="L6502"/>
    <s v="變動數值設定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m/>
    <m/>
    <s v="需二審"/>
    <m/>
    <m/>
    <m/>
    <m/>
    <s v="蔡珮瑜"/>
    <m/>
    <m/>
    <m/>
    <s v="2021/10/15,2021/9/29"/>
    <m/>
    <m/>
    <e v="#N/A"/>
  </r>
  <r>
    <n v="105"/>
    <s v="4-5員工作業"/>
    <x v="5"/>
    <s v="4-5員工扣薪作業"/>
    <s v="L4520"/>
    <s v="產生員工扣薪回傳報表      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30"/>
    <s v=""/>
    <x v="5"/>
    <s v="?4-5員工扣薪作業"/>
    <s v="L4204"/>
    <s v="員工扣薪明細維護[L4920還款來源數字鍵]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231"/>
    <s v=""/>
    <x v="5"/>
    <m/>
    <s v="L4205"/>
    <s v="支票兌現明細維護[L4920還款來源數字鍵]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m/>
    <m/>
    <m/>
    <m/>
    <m/>
    <m/>
    <m/>
    <s v="邵淑微"/>
    <m/>
    <m/>
    <m/>
    <m/>
    <m/>
    <m/>
    <e v="#N/A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19"/>
    <s v=""/>
    <x v="5"/>
    <s v="?4-2整批入帳作業"/>
    <s v="L420A"/>
    <s v="整批入帳檔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0"/>
    <s v=""/>
    <x v="5"/>
    <s v="?4-2整批入帳作業"/>
    <s v="L420B"/>
    <s v="整批入帳檔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1"/>
    <s v=""/>
    <x v="5"/>
    <s v="?4-2整批入帳作業"/>
    <s v="L4920"/>
    <s v="整批入帳明細查詢[L4002數字鍵]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6"/>
    <s v=""/>
    <x v="5"/>
    <m/>
    <s v="L4930"/>
    <s v="虛擬轉暫收查詢      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m/>
    <m/>
    <s v="需二審"/>
    <m/>
    <m/>
    <m/>
    <m/>
    <s v="宋郁宏"/>
    <m/>
    <m/>
    <m/>
    <m/>
    <m/>
    <m/>
    <e v="#N/A"/>
  </r>
  <r>
    <n v="228"/>
    <s v=""/>
    <x v="5"/>
    <s v="?4-4銀行扣款作業"/>
    <s v="L4202"/>
    <s v="銀行扣款明細維護[L4920還款來源數字鍵]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9"/>
    <s v=""/>
    <x v="5"/>
    <s v="?4-4銀行扣款作業"/>
    <s v="L4203"/>
    <s v="郵局扣款明細維護[L4920還款來源數字鍵]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m/>
    <m/>
    <m/>
    <m/>
    <m/>
    <m/>
    <m/>
    <s v="尹少玄"/>
    <m/>
    <m/>
    <m/>
    <m/>
    <m/>
    <m/>
    <e v="#N/A"/>
  </r>
  <r>
    <n v="98"/>
    <s v="4-4銀行扣款作業"/>
    <x v="5"/>
    <s v="4-4銀行扣款作業"/>
    <s v="L4454"/>
    <s v="產生銀扣扣款失敗                     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d v="2021-11-08T00:00:00"/>
    <m/>
    <m/>
    <m/>
    <s v="蔡珮瑜"/>
    <m/>
    <m/>
    <m/>
    <m/>
    <m/>
    <m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m/>
    <m/>
    <m/>
    <m/>
    <s v="蔡珮瑜"/>
    <m/>
    <m/>
    <m/>
    <m/>
    <m/>
    <m/>
    <e v="#N/A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m/>
    <m/>
    <s v="需二審"/>
    <m/>
    <m/>
    <m/>
    <m/>
    <s v="蔡珮瑜"/>
    <m/>
    <m/>
    <m/>
    <m/>
    <m/>
    <m/>
    <e v="#N/A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m/>
    <m/>
    <m/>
    <m/>
    <m/>
    <m/>
    <m/>
    <s v="蔡珮瑜"/>
    <m/>
    <m/>
    <m/>
    <m/>
    <m/>
    <m/>
    <e v="#N/A"/>
  </r>
  <r>
    <n v="227"/>
    <s v=""/>
    <x v="5"/>
    <s v="?4-2整批入帳作業"/>
    <s v="L4201"/>
    <s v="匯款轉帳明細維護[L4920還款來源數字鍵]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m/>
    <m/>
    <s v="需二審"/>
    <m/>
    <m/>
    <m/>
    <m/>
    <s v="宋郁宏"/>
    <m/>
    <m/>
    <m/>
    <m/>
    <m/>
    <m/>
    <e v="#N/A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m/>
    <m/>
    <m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1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922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3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924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5"/>
  </r>
  <r>
    <n v="195"/>
    <s v="3-1試算"/>
    <x v="2"/>
    <m/>
    <s v="L3926"/>
    <s v="變更期款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004"/>
  </r>
  <r>
    <n v="202"/>
    <s v=""/>
    <x v="2"/>
    <m/>
    <s v="L3130"/>
    <s v="約定部分償還登錄         "/>
    <m/>
    <s v="賴文育"/>
    <s v="余家興"/>
    <m/>
    <x v="33"/>
    <d v="2021-10-13T00:00:00"/>
    <s v="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,2021/9/14"/>
    <m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10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420"/>
  </r>
  <r>
    <n v="213"/>
    <s v="3-5變更、延長年期"/>
    <x v="2"/>
    <m/>
    <s v="L3731"/>
    <s v="呆帳戶改呆帳結案戶"/>
    <m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"/>
    <m/>
    <m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1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2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m/>
    <d v="2021-11-16T00:00:00"/>
    <s v="需二審"/>
    <m/>
    <m/>
    <m/>
    <m/>
    <s v="張舜雯"/>
    <m/>
    <m/>
    <m/>
    <m/>
    <m/>
    <m/>
    <e v="#N/A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5"/>
    <s v="2-5法拍費用"/>
    <x v="1"/>
    <m/>
    <s v="L2941"/>
    <s v="法拍費用查詢-依借款人戶號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6"/>
    <s v="2-5法拍費用"/>
    <x v="1"/>
    <m/>
    <s v="L2942"/>
    <s v="法拍費用查詢-依帳務日期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m/>
    <s v="2-9其他"/>
    <x v="1"/>
    <m/>
    <s v="L2614"/>
    <s v="法務費轉催收傳票開立作業 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m/>
    <s v=""/>
    <m/>
    <d v="2021-11-09T00:00:00"/>
    <m/>
    <m/>
    <m/>
    <s v="邵淑微"/>
    <n v="180"/>
    <m/>
    <m/>
    <m/>
    <m/>
    <m/>
    <e v="#N/A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40"/>
  </r>
  <r>
    <m/>
    <s v=""/>
    <x v="4"/>
    <m/>
    <s v="L6985"/>
    <s v="未付火險費提存入帳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m/>
    <s v=""/>
    <m/>
    <m/>
    <m/>
    <m/>
    <m/>
    <s v="陳政皓"/>
    <m/>
    <m/>
    <m/>
    <s v="2021/10/19, 2021/10/18"/>
    <m/>
    <m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N/A"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d v="2021-10-22T00:00:00"/>
    <m/>
    <m/>
    <e v="#N/A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m/>
    <d v="2021-11-16T00:00:00"/>
    <s v="需二審"/>
    <m/>
    <m/>
    <m/>
    <m/>
    <s v="蔡珮瑜"/>
    <m/>
    <m/>
    <m/>
    <d v="2021-10-22T00:00:00"/>
    <m/>
    <m/>
    <e v="#N/A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8"/>
    <s v=""/>
    <x v="5"/>
    <m/>
    <s v="L4931"/>
    <s v="個別調整利率作業    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m/>
    <m/>
    <s v="需二審"/>
    <m/>
    <m/>
    <m/>
    <m/>
    <s v="蔡珮瑜"/>
    <m/>
    <m/>
    <m/>
    <m/>
    <m/>
    <m/>
    <e v="#N/A"/>
  </r>
  <r>
    <n v="309"/>
    <s v="6-3共同資料維護(利率、營業日)"/>
    <x v="4"/>
    <s v="商品參數2"/>
    <s v="L6031"/>
    <s v="指標利率資料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2"/>
    <s v=""/>
    <x v="4"/>
    <s v="商品參數2"/>
    <s v="L6302"/>
    <s v="指標利率登錄/維護(Eloan18.informatica) 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m/>
    <m/>
    <m/>
    <m/>
    <m/>
    <m/>
    <m/>
    <s v="張舜雯"/>
    <m/>
    <m/>
    <m/>
    <m/>
    <m/>
    <m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d v="2021-11-16T00:00:00"/>
    <s v="需二審"/>
    <m/>
    <m/>
    <m/>
    <m/>
    <s v="張舜雯"/>
    <m/>
    <m/>
    <m/>
    <m/>
    <m/>
    <m/>
    <e v="#N/A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m/>
    <d v="2021-11-16T00:00:00"/>
    <s v="需二審"/>
    <m/>
    <m/>
    <m/>
    <m/>
    <s v="李珮君"/>
    <m/>
    <m/>
    <m/>
    <m/>
    <m/>
    <m/>
    <e v="#N/A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m/>
    <s v=""/>
    <m/>
    <m/>
    <m/>
    <m/>
    <m/>
    <s v="李珮君"/>
    <m/>
    <m/>
    <m/>
    <m/>
    <m/>
    <m/>
    <e v="#N/A"/>
  </r>
  <r>
    <n v="187"/>
    <s v="2-9其他"/>
    <x v="1"/>
    <m/>
    <s v="L2980"/>
    <s v="個人房貸調整案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m/>
    <d v="2021-11-16T00:00:00"/>
    <s v="需二審"/>
    <m/>
    <m/>
    <m/>
    <m/>
    <s v="陳政皓"/>
    <m/>
    <m/>
    <m/>
    <m/>
    <m/>
    <m/>
    <e v="#N/A"/>
  </r>
  <r>
    <n v="188"/>
    <s v="2-9其他"/>
    <x v="1"/>
    <s v="客戶作業3"/>
    <s v="L2073"/>
    <s v="結清客戶個人資料控管明細資料查詢        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m/>
    <s v=""/>
    <m/>
    <m/>
    <m/>
    <m/>
    <m/>
    <s v="陳政皓"/>
    <m/>
    <m/>
    <m/>
    <m/>
    <m/>
    <m/>
    <e v="#N/A"/>
  </r>
  <r>
    <n v="189"/>
    <s v=""/>
    <x v="1"/>
    <s v="客戶作業3"/>
    <s v="L2703"/>
    <s v="結清客戶個人資料控管維護                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m/>
    <d v="2021-11-16T00:00:00"/>
    <s v="需二審"/>
    <m/>
    <m/>
    <m/>
    <m/>
    <s v="陳政皓"/>
    <m/>
    <m/>
    <m/>
    <m/>
    <m/>
    <m/>
    <e v="#N/A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N/A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362"/>
    <s v="8-1AML檢核"/>
    <x v="7"/>
    <m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N/A"/>
  </r>
  <r>
    <n v="363"/>
    <s v=""/>
    <x v="7"/>
    <m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364"/>
    <s v=""/>
    <x v="7"/>
    <m/>
    <s v="L8081"/>
    <s v="AML定審處理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101"/>
    <s v="AML定審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76"/>
    <s v="8-7公務人員報送"/>
    <x v="7"/>
    <m/>
    <s v="L8701"/>
    <s v="產製公務人員報送資料"/>
    <m/>
    <s v="賴文育"/>
    <s v="楊智誠"/>
    <m/>
    <x v="45"/>
    <m/>
    <s v=""/>
    <s v="林清河"/>
    <s v="許慧玉"/>
    <m/>
    <m/>
    <m/>
    <m/>
    <m/>
    <m/>
    <m/>
    <m/>
    <s v="放款服務課"/>
    <s v=""/>
    <m/>
    <s v=""/>
    <m/>
    <m/>
    <m/>
    <m/>
    <m/>
    <s v="許慧玉"/>
    <m/>
    <m/>
    <m/>
    <m/>
    <m/>
    <m/>
    <e v="#N/A"/>
  </r>
  <r>
    <n v="368"/>
    <s v="8-2疑似洗錢"/>
    <x v="7"/>
    <m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69"/>
    <s v="8-2疑似洗錢"/>
    <x v="7"/>
    <m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0"/>
    <s v="8-2疑似洗錢"/>
    <x v="7"/>
    <m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1"/>
    <s v="8-2疑似洗錢"/>
    <x v="7"/>
    <m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2"/>
    <s v="8-2疑似洗錢"/>
    <x v="7"/>
    <m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3"/>
    <s v=""/>
    <x v="7"/>
    <m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4"/>
    <s v="8-2疑似洗錢"/>
    <x v="7"/>
    <m/>
    <s v="L8923"/>
    <s v="疑似洗錢交易訪談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5"/>
    <s v=""/>
    <x v="7"/>
    <m/>
    <s v="L8204"/>
    <s v="疑似洗錢交易訪談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m/>
    <m/>
    <e v="#N/A"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5"/>
    <s v=""/>
    <x v="6"/>
    <m/>
    <s v="L5812"/>
    <s v="國稅局申報檔維護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6"/>
    <s v="5-7國稅局申報作業"/>
    <x v="6"/>
    <m/>
    <s v="L5811"/>
    <s v="產生國稅局申報下載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7"/>
    <s v="5-7國稅局申報作業"/>
    <x v="6"/>
    <m/>
    <s v="L5813"/>
    <s v="產生國稅局申報媒體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8"/>
    <s v="5-1一般作業"/>
    <x v="6"/>
    <m/>
    <s v="L5901"/>
    <s v="資金運用概況明細資料查詢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49"/>
    <s v=""/>
    <x v="6"/>
    <m/>
    <s v="L5101"/>
    <s v="資金運用概況維護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0"/>
    <s v="5-1一般作業"/>
    <x v="6"/>
    <s v="案件申請3"/>
    <s v="L5902"/>
    <s v="放審會記錄明細資料查詢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1"/>
    <s v=""/>
    <x v="6"/>
    <s v="案件申請3"/>
    <s v="L5102"/>
    <s v="放審會記錄維護        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2"/>
    <s v="5-1一般作業"/>
    <x v="6"/>
    <m/>
    <s v="L5903"/>
    <s v="檔案借閱明細資料查詢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3"/>
    <s v=""/>
    <x v="6"/>
    <m/>
    <s v="L5103"/>
    <s v="檔案借閱維護    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4"/>
    <s v="5-1一般作業"/>
    <x v="6"/>
    <m/>
    <s v="L5104"/>
    <s v="檔案借閱報表作業(列印)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5"/>
    <s v="5-1一般作業"/>
    <x v="6"/>
    <m/>
    <s v="L5905"/>
    <s v="覆審案件明細檔查詢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6"/>
    <s v=""/>
    <x v="6"/>
    <m/>
    <s v="L5105"/>
    <s v="覆審案件明細檔維護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7"/>
    <s v="5-1一般作業"/>
    <x v="6"/>
    <m/>
    <s v="L5106"/>
    <s v="產生覆審案件資料明細"/>
    <m/>
    <s v="賴文育"/>
    <s v="張嘉榮"/>
    <m/>
    <x v="48"/>
    <m/>
    <s v=""/>
    <s v="林清河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7"/>
    <s v="6-7其他基本資料維護"/>
    <x v="4"/>
    <m/>
    <s v="L6084"/>
    <s v="業績件數及金額核算標準設定查詢"/>
    <m/>
    <s v="賴文育"/>
    <s v="楊智誠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1T00:00:00"/>
    <m/>
    <m/>
    <e v="#N/A"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1"/>
    <s v="6-7其他基本資料維護"/>
    <x v="4"/>
    <m/>
    <s v="L6081"/>
    <s v="介紹人加碼獎勵津貼標準設定查詢"/>
    <m/>
    <s v="賴文育"/>
    <s v="楊智誠"/>
    <m/>
    <x v="49"/>
    <m/>
    <s v="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0T00:00:00"/>
    <m/>
    <m/>
    <e v="#N/A"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8"/>
    <s v="5-3業績調整作業"/>
    <x v="6"/>
    <m/>
    <s v="L5951"/>
    <s v="房貸介紹人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1"/>
    <s v="5-3業績調整作業"/>
    <x v="6"/>
    <m/>
    <s v="L5952"/>
    <s v="房貸專員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獎金發放媒體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處理清單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媒體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1"/>
    <s v="5-3業績調整作業"/>
    <x v="6"/>
    <m/>
    <s v="L5953"/>
    <s v="介紹、協辦及加碼獎勵津貼實發應發獎金查詢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62"/>
    <s v="5-3業績調整作業"/>
    <x v="6"/>
    <m/>
    <s v="L5959"/>
    <s v="房貸獎勵保費檢核檔查詢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3"/>
    <s v="5-2房貸專員業績統計作業"/>
    <x v="6"/>
    <m/>
    <s v="L5908"/>
    <s v="房貸專員撥款筆數統計表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4"/>
    <s v="5-2房貸專員業績統計作業"/>
    <x v="6"/>
    <m/>
    <s v="L5909"/>
    <s v="案件品質排行表(列印)  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6"/>
    <s v="5-2房貸專員業績統計作業"/>
    <x v="6"/>
    <m/>
    <s v="L5911"/>
    <s v="撥款件貸款成數統計資料產生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317"/>
    <s v="6-4作業控管維護"/>
    <x v="4"/>
    <m/>
    <s v="L6042"/>
    <s v="交易控制檔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N/A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9"/>
    <s v="6-4作業控管維護"/>
    <x v="4"/>
    <m/>
    <s v="L6043"/>
    <s v="權限群組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97"/>
    <s v="6-1控制類"/>
    <x v="4"/>
    <m/>
    <s v="L6103"/>
    <s v="報表查詢作業申請    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42"/>
    <s v="6-7其他基本資料維護"/>
    <x v="4"/>
    <m/>
    <s v="L6072"/>
    <s v="營業單位對照檔查詢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43"/>
    <s v=""/>
    <x v="4"/>
    <m/>
    <s v="L6702"/>
    <s v="營業單位對照檔維護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5"/>
    <s v="6-4作業控管維護"/>
    <x v="4"/>
    <m/>
    <s v="L6041"/>
    <s v="使用者資料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6"/>
    <s v=""/>
    <x v="4"/>
    <m/>
    <s v="L6401"/>
    <s v="使用者資料維護"/>
    <m/>
    <s v="張金龍"/>
    <s v="楊智誠"/>
    <m/>
    <x v="52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298"/>
    <s v="6-1控制類"/>
    <x v="4"/>
    <m/>
    <s v="L6104"/>
    <s v="代理人設定"/>
    <m/>
    <s v="張金龍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21"/>
    <s v="6-4作業控管維護"/>
    <x v="4"/>
    <m/>
    <s v="L6044"/>
    <s v="主管授權紀錄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08"/>
    <s v="6-3共同資料維護(利率、營業日)"/>
    <x v="4"/>
    <m/>
    <s v="L6932"/>
    <s v="資料變更交易查詢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m/>
    <s v="8-3債協報送作業"/>
    <x v="7"/>
    <s v="消債條列JCIC報送"/>
    <s v="L8030"/>
    <s v="消債條例JCIC報送作業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1"/>
    <s v="消債歷程查詢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2"/>
    <s v="消債歷程查詢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3"/>
    <s v="消債歷程查詢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4"/>
    <s v="消債歷程查詢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5"/>
    <s v="消債歷程查詢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6"/>
    <s v="消債歷程查詢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7"/>
    <s v="消債歷程查詢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8"/>
    <s v="消債歷程查詢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9"/>
    <s v="消債歷程查詢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0"/>
    <s v="消債歷程查詢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1"/>
    <s v="消債歷程查詢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2"/>
    <s v="消債歷程查詢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3"/>
    <s v="消債歷程查詢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4"/>
    <s v="消債歷程查詢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5"/>
    <s v="消債歷程查詢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6"/>
    <s v="消債歷程查詢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7"/>
    <s v="消債歷程查詢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8"/>
    <s v="消債歷程查詢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9"/>
    <s v="消債歷程查詢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0"/>
    <s v="消債歷程查詢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1"/>
    <s v="消債歷程查詢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2"/>
    <s v="消債歷程查詢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3"/>
    <s v="消債歷程查詢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4"/>
    <s v="消債歷程查詢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5"/>
    <s v="消債歷程查詢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6"/>
    <s v="消債歷程查詢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7"/>
    <s v="消債歷程查詢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8"/>
    <s v="消債歷程查詢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9"/>
    <s v="消債歷程查詢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0"/>
    <s v="消債歷程查詢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1"/>
    <s v="消債歷程查詢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2"/>
    <s v="消債歷程查詢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3"/>
    <s v="消債歷程查詢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4"/>
    <s v="消債歷程查詢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5"/>
    <s v="消債歷程查詢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6"/>
    <s v="消債歷程查詢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4JCIC放款報送"/>
    <x v="7"/>
    <s v="消債條列JCIC報送"/>
    <s v="L8067"/>
    <s v="消債歷程查詢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1"/>
    <s v="消債主檔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2"/>
    <s v="消債主檔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3"/>
    <s v="消債主檔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4"/>
    <s v="消債主檔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5"/>
    <s v="消債主檔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6"/>
    <s v="消債主檔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7"/>
    <s v="消債主檔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8"/>
    <s v="消債主檔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9"/>
    <s v="消債主檔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0"/>
    <s v="消債主檔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1"/>
    <s v="消債主檔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2"/>
    <s v="消債主檔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3"/>
    <s v="消債主檔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4"/>
    <s v="消債主檔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5"/>
    <s v="消債主檔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6"/>
    <s v="消債主檔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7"/>
    <s v="消債主檔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8"/>
    <s v="消債主檔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9"/>
    <s v="消債主檔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0"/>
    <s v="消債主檔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1"/>
    <s v="消債主檔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2"/>
    <s v="消債主檔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3"/>
    <s v="消債主檔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4"/>
    <s v="消債主檔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5"/>
    <s v="消債主檔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6"/>
    <s v="消債主檔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7"/>
    <s v="消債主檔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8"/>
    <s v="消債主檔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9"/>
    <s v="消債主檔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0"/>
    <s v="消債主檔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1"/>
    <s v="消債主檔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2"/>
    <s v="消債主檔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3"/>
    <s v="消債主檔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4"/>
    <s v="消債主檔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5"/>
    <s v="消債主檔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6"/>
    <s v="消債主檔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7"/>
    <s v="消債主檔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3"/>
    <s v="消債檔案匯出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4"/>
    <s v="消債檔案匯出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5"/>
    <s v="消債檔案匯出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6"/>
    <s v="消債檔案匯出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7"/>
    <s v="消債檔案匯出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8"/>
    <s v="消債檔案匯出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9"/>
    <s v="消債檔案匯出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0"/>
    <s v="消債檔案匯出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1"/>
    <s v="消債檔案匯出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2"/>
    <s v="消債檔案匯出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3"/>
    <s v="消債檔案匯出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4"/>
    <s v="消債檔案匯出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5"/>
    <s v="消債檔案匯出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6"/>
    <s v="消債檔案匯出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7"/>
    <s v="消債檔案匯出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8"/>
    <s v="消債檔案匯出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9"/>
    <s v="消債檔案匯出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0"/>
    <s v="消債檔案匯出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1"/>
    <s v="消債檔案匯出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2"/>
    <s v="消債檔案匯出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3"/>
    <s v="消債檔案匯出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4"/>
    <s v="消債檔案匯出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5"/>
    <s v="消債檔案匯出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6"/>
    <s v="消債檔案匯出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7"/>
    <s v="消債檔案匯出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8"/>
    <s v="消債檔案匯出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9"/>
    <s v="消債檔案匯出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0"/>
    <s v="消債檔案匯出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1"/>
    <s v="消債檔案匯出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2"/>
    <s v="消債檔案匯出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3"/>
    <s v="消債檔案匯出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4"/>
    <s v="消債檔案匯出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5"/>
    <s v="消債檔案匯出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6"/>
    <s v="消債檔案匯出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7"/>
    <s v="消債檔案匯出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8"/>
    <s v="消債檔案匯出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9"/>
    <s v="消債檔案匯出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5聯徵產品報送"/>
    <x v="7"/>
    <s v="消債條列JCIC報送"/>
    <s v="L8950"/>
    <s v="MU1人員名冊查詢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0"/>
    <s v="MU1人員名冊報送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1"/>
    <s v="聯徵產品檔案匯出作業(MU1查詢人員名稱報送)"/>
    <s v="新增2021/10/26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m/>
    <x v="8"/>
    <m/>
    <m/>
    <m/>
    <m/>
    <m/>
    <m/>
    <m/>
    <x v="54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count="511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N/A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N/A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N/A"/>
  </r>
  <r>
    <n v="4"/>
    <s v=""/>
    <x v="0"/>
    <s v="客戶作業1"/>
    <s v="L1103"/>
    <s v="顧客基本資料變更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N/A"/>
  </r>
  <r>
    <n v="5"/>
    <s v=""/>
    <x v="0"/>
    <s v="客戶作業1"/>
    <s v="L1104"/>
    <s v="顧客基本資料變更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N/A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N/A"/>
  </r>
  <r>
    <n v="8"/>
    <s v=""/>
    <x v="0"/>
    <m/>
    <s v="L190A"/>
    <s v="員工檔資料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N/A"/>
  </r>
  <r>
    <n v="122"/>
    <s v="1-2公司戶財務狀況"/>
    <x v="0"/>
    <s v="客戶作業1"/>
    <s v="L1907"/>
    <s v="公司戶財務狀況明細資料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狀況管理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m/>
    <m/>
    <m/>
    <s v="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m/>
    <s v=""/>
    <m/>
    <m/>
    <m/>
    <m/>
    <m/>
    <s v="蔡珮瑜"/>
    <m/>
    <m/>
    <m/>
    <m/>
    <m/>
    <m/>
    <e v="#N/A"/>
  </r>
  <r>
    <n v="14"/>
    <s v=""/>
    <x v="1"/>
    <s v="商品參數1"/>
    <s v="L2101"/>
    <s v="商品參數維護(Eloan17.informatica)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m/>
    <m/>
    <m/>
    <s v="蔡珮瑜"/>
    <m/>
    <m/>
    <m/>
    <m/>
    <m/>
    <m/>
    <e v="#N/A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16"/>
    <s v=""/>
    <x v="1"/>
    <s v="案件申請1"/>
    <s v="L2111"/>
    <s v="案件申請登錄(Eloan3)                   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9"/>
    <s v=""/>
    <x v="1"/>
    <s v="案件申請2"/>
    <s v="L2153"/>
    <s v="核准額度登錄(Eloan4)                 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m/>
    <m/>
    <m/>
    <s v="李珮君"/>
    <m/>
    <m/>
    <m/>
    <m/>
    <m/>
    <m/>
    <e v="#N/A"/>
  </r>
  <r>
    <n v="18"/>
    <s v=""/>
    <x v="1"/>
    <s v="案件申請2"/>
    <s v="L2151"/>
    <s v="駁回額度登錄                            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m/>
    <s v=""/>
    <m/>
    <m/>
    <m/>
    <m/>
    <m/>
    <s v="李珮君"/>
    <m/>
    <m/>
    <m/>
    <m/>
    <m/>
    <m/>
    <e v="#N/A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m/>
    <d v="2021-11-15T00:00:00"/>
    <s v="需二審"/>
    <m/>
    <m/>
    <m/>
    <m/>
    <s v="李珮君"/>
    <m/>
    <m/>
    <m/>
    <m/>
    <m/>
    <m/>
    <e v="#N/A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m/>
    <m/>
    <m/>
    <s v="李珮君"/>
    <m/>
    <m/>
    <m/>
    <m/>
    <m/>
    <m/>
    <e v="#N/A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m/>
    <d v="2021-11-15T00:00:00"/>
    <s v="需二審"/>
    <m/>
    <m/>
    <m/>
    <m/>
    <s v="李珮君"/>
    <m/>
    <m/>
    <m/>
    <m/>
    <m/>
    <m/>
    <e v="#N/A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8"/>
    <s v=""/>
    <x v="1"/>
    <s v="保證人"/>
    <s v="L2250"/>
    <s v="保證人資料登錄(Eloan5)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m/>
    <m/>
    <m/>
    <s v="李珮君"/>
    <m/>
    <m/>
    <m/>
    <m/>
    <m/>
    <m/>
    <e v="#N/A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m/>
    <m/>
    <m/>
    <s v="陳政皓"/>
    <m/>
    <m/>
    <m/>
    <m/>
    <m/>
    <m/>
    <e v="#N/A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N/A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m/>
    <m/>
    <m/>
    <s v="徐名弘"/>
    <m/>
    <m/>
    <m/>
    <m/>
    <m/>
    <m/>
    <e v="#N/A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m/>
    <s v=""/>
    <m/>
    <m/>
    <m/>
    <m/>
    <m/>
    <s v="李珮君"/>
    <m/>
    <m/>
    <m/>
    <m/>
    <m/>
    <m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m/>
    <m/>
    <m/>
    <s v="李珮君"/>
    <m/>
    <m/>
    <m/>
    <m/>
    <m/>
    <m/>
    <e v="#N/A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1"/>
    <s v=""/>
    <x v="1"/>
    <s v="擔保品2"/>
    <s v="L2411"/>
    <s v="不動產擔保品資料登錄(Eloan6)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43"/>
    <s v=""/>
    <x v="1"/>
    <s v="擔保品2"/>
    <s v="L2041"/>
    <s v="不動產擔保品土地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7"/>
    <s v=""/>
    <x v="1"/>
    <s v="擔保品2"/>
    <s v="L2415"/>
    <s v="不動產建物擔保品資料登錄(Eloan8)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6"/>
    <s v=""/>
    <x v="1"/>
    <s v="擔保品2"/>
    <s v="L2042"/>
    <s v="不動產擔保品房屋明細資料查詢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m/>
    <m/>
    <m/>
    <e v="#N/A"/>
  </r>
  <r>
    <n v="44"/>
    <s v=""/>
    <x v="1"/>
    <s v="擔保品2"/>
    <s v="L2416"/>
    <s v="不動產土地擔保品資料登錄(Eloan7)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m/>
    <s v=""/>
    <m/>
    <m/>
    <m/>
    <m/>
    <m/>
    <s v="陳政皓"/>
    <m/>
    <m/>
    <m/>
    <m/>
    <m/>
    <m/>
    <e v="#N/A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m/>
    <m/>
    <m/>
    <s v="尹少玄"/>
    <m/>
    <m/>
    <m/>
    <m/>
    <m/>
    <m/>
    <e v="#N/A"/>
  </r>
  <r>
    <n v="53"/>
    <s v=""/>
    <x v="1"/>
    <s v="擔保品2"/>
    <s v="L2418"/>
    <s v="他項權利資料登錄(Eloan16)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d v="2021-10-29T00:00:00"/>
    <m/>
    <m/>
    <e v="#N/A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m/>
    <d v="2021-11-15T00:00:00"/>
    <s v="需二審"/>
    <m/>
    <m/>
    <m/>
    <m/>
    <s v="李珮君"/>
    <m/>
    <m/>
    <m/>
    <d v="2021-10-25T00:00:00"/>
    <m/>
    <m/>
    <e v="#N/A"/>
  </r>
  <r>
    <n v="50"/>
    <s v=""/>
    <x v="1"/>
    <s v="擔保品2,額度控管2"/>
    <s v="L2417"/>
    <s v="額度與擔保品關聯登錄(Eloan10)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m/>
    <s v=""/>
    <m/>
    <m/>
    <m/>
    <m/>
    <m/>
    <s v="李珮君"/>
    <m/>
    <m/>
    <m/>
    <m/>
    <m/>
    <m/>
    <e v="#N/A"/>
  </r>
  <r>
    <n v="51"/>
    <s v=""/>
    <x v="1"/>
    <s v="擔保品2"/>
    <s v="L2049"/>
    <s v="擔保品關聯設定明細資料查詢              "/>
    <m/>
    <s v="賴文育"/>
    <s v="余家興"/>
    <m/>
    <x v="6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4"/>
    <s v=""/>
    <x v="1"/>
    <s v="擔保品2"/>
    <s v="L2919"/>
    <s v="提供人之擔保品查詢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5"/>
    <s v=""/>
    <x v="1"/>
    <s v="擔保品2"/>
    <s v="L2922"/>
    <s v="土地坐落索引查詢                 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6"/>
    <s v=""/>
    <x v="1"/>
    <s v="擔保品2"/>
    <s v="L2412"/>
    <s v="動產擔保品資料登錄(Eloan11)       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m/>
    <s v=""/>
    <m/>
    <m/>
    <m/>
    <m/>
    <m/>
    <s v="李珮君"/>
    <m/>
    <m/>
    <m/>
    <m/>
    <m/>
    <m/>
    <e v="#N/A"/>
  </r>
  <r>
    <n v="58"/>
    <s v=""/>
    <x v="1"/>
    <s v="擔保品2"/>
    <s v="L2047"/>
    <s v="動產擔保品明細資料查詢-依牌照號碼       "/>
    <m/>
    <s v="賴文育"/>
    <s v="余家興"/>
    <m/>
    <x v="7"/>
    <d v="2021-08-25T00:00:00"/>
    <d v="2021-09-09T00:00:00"/>
    <s v="吳承憲"/>
    <s v="李珮君"/>
    <s v="企金"/>
    <m/>
    <m/>
    <m/>
    <m/>
    <m/>
    <m/>
    <m/>
    <s v="放款推展課"/>
    <d v="2021-09-08T00:00:00"/>
    <m/>
    <d v="2021-11-15T00:00:00"/>
    <s v="需二審"/>
    <m/>
    <m/>
    <m/>
    <m/>
    <s v="李珮君"/>
    <m/>
    <m/>
    <m/>
    <m/>
    <m/>
    <m/>
    <e v="#N/A"/>
  </r>
  <r>
    <n v="59"/>
    <s v=""/>
    <x v="1"/>
    <s v="擔保品2"/>
    <s v="L2413"/>
    <s v="股票擔保品資料登錄(Eloan12)       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1"/>
    <s v=""/>
    <x v="1"/>
    <s v="擔保品2"/>
    <s v="L2414"/>
    <s v="其他擔保品資料登錄(Eloan13) 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m/>
    <d v="2021-11-16T00:00:00"/>
    <s v="需二審"/>
    <m/>
    <m/>
    <m/>
    <m/>
    <s v="李穎"/>
    <m/>
    <m/>
    <m/>
    <m/>
    <m/>
    <m/>
    <e v="#N/A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m/>
    <s v=""/>
    <m/>
    <m/>
    <m/>
    <m/>
    <m/>
    <s v="李穎"/>
    <m/>
    <m/>
    <m/>
    <m/>
    <m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m/>
    <m/>
    <m/>
    <s v="陳政皓"/>
    <m/>
    <m/>
    <m/>
    <m/>
    <m/>
    <m/>
    <e v="#N/A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08T00:00:00"/>
    <m/>
    <m/>
    <m/>
    <s v="陳政皓"/>
    <m/>
    <m/>
    <m/>
    <m/>
    <m/>
    <m/>
    <s v="L3901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m/>
    <m/>
    <e v="#N/A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003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08T00:00:00"/>
    <m/>
    <m/>
    <m/>
    <s v="尹少玄"/>
    <m/>
    <m/>
    <m/>
    <m/>
    <m/>
    <m/>
    <s v="L3120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N/A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尹少玄"/>
    <m/>
    <m/>
    <m/>
    <s v="2021/10/19, 2021/10/18, 2021/8/30"/>
    <m/>
    <m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08T00:00:00"/>
    <m/>
    <m/>
    <m/>
    <s v="蔡珮瑜"/>
    <m/>
    <m/>
    <m/>
    <m/>
    <m/>
    <m/>
    <s v="L3916"/>
  </r>
  <r>
    <n v="70"/>
    <s v="3-2撥款"/>
    <x v="2"/>
    <m/>
    <s v="L3001"/>
    <s v="放款明細資料查詢(撥款)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08T00:00:00"/>
    <m/>
    <m/>
    <m/>
    <s v="蔡珮瑜"/>
    <m/>
    <m/>
    <m/>
    <m/>
    <m/>
    <m/>
    <s v="L3001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m/>
    <m/>
    <m/>
    <s v="許慧玉"/>
    <m/>
    <m/>
    <m/>
    <m/>
    <m/>
    <m/>
    <e v="#N/A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m/>
    <m/>
    <m/>
    <s v="陳俞辛"/>
    <m/>
    <m/>
    <m/>
    <m/>
    <m/>
    <m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d v="2021-10-22T00:00:00"/>
    <m/>
    <m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932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08T00:00:00"/>
    <m/>
    <m/>
    <m/>
    <s v="蔡珮瑜"/>
    <m/>
    <m/>
    <m/>
    <m/>
    <m/>
    <m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08T00:00:00"/>
    <m/>
    <m/>
    <m/>
    <s v="蔡珮瑜"/>
    <m/>
    <m/>
    <m/>
    <m/>
    <m/>
    <m/>
    <s v="L3701"/>
  </r>
  <r>
    <n v="71"/>
    <s v="4-1撥款退款作業"/>
    <x v="5"/>
    <s v="4-1撥款退款作業"/>
    <s v="L4101"/>
    <s v="撥款匯款作業    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s v="需二審"/>
    <m/>
    <m/>
    <m/>
    <m/>
    <s v="尹少玄"/>
    <m/>
    <m/>
    <m/>
    <m/>
    <m/>
    <m/>
    <e v="#N/A"/>
  </r>
  <r>
    <n v="72"/>
    <s v="4-1撥款退款作業"/>
    <x v="5"/>
    <s v="4-1撥款退款作業"/>
    <s v="L4001"/>
    <s v="撥款匯款彙總查詢  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m/>
    <d v="2021-11-16T00:00:00"/>
    <m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N/A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m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m/>
    <d v="2021-11-16T00:00:00"/>
    <s v="需二審"/>
    <m/>
    <m/>
    <m/>
    <m/>
    <s v="許慧玉"/>
    <m/>
    <m/>
    <m/>
    <m/>
    <m/>
    <m/>
    <e v="#N/A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s v="需二審"/>
    <m/>
    <m/>
    <m/>
    <m/>
    <s v="宋郁宏"/>
    <m/>
    <m/>
    <m/>
    <m/>
    <m/>
    <m/>
    <e v="#N/A"/>
  </r>
  <r>
    <n v="90"/>
    <s v="4-4銀行扣款作業"/>
    <x v="5"/>
    <s v="4-4銀行扣款授權"/>
    <s v="L4041"/>
    <s v="產生郵局授權提出資料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m/>
    <d v="2021-11-16T00:00:00"/>
    <m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210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08T00:00:00"/>
    <m/>
    <m/>
    <m/>
    <s v="邵淑微"/>
    <m/>
    <m/>
    <m/>
    <m/>
    <m/>
    <m/>
    <s v="L3220"/>
  </r>
  <r>
    <m/>
    <s v="4-1撥款退款作業"/>
    <x v="5"/>
    <s v="4-1撥款退款作業"/>
    <s v="L4102"/>
    <s v="匯款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1撥款退款作業"/>
    <x v="5"/>
    <s v="4-1撥款退款作業"/>
    <s v="L4103"/>
    <s v="退匯、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m/>
    <d v="2021-11-16T00:00:00"/>
    <s v="需二審"/>
    <m/>
    <m/>
    <m/>
    <m/>
    <s v="尹少玄"/>
    <m/>
    <m/>
    <m/>
    <m/>
    <m/>
    <m/>
    <e v="#N/A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96"/>
    <s v="6-1控制類"/>
    <x v="4"/>
    <m/>
    <s v="L6101"/>
    <s v="業務關帳作業(撥款)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N/A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m/>
    <m/>
    <m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08T00:00:00"/>
    <m/>
    <m/>
    <m/>
    <s v="邵淑微"/>
    <m/>
    <m/>
    <m/>
    <m/>
    <m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m/>
    <m/>
    <m/>
    <s v="蔡珮瑜"/>
    <m/>
    <m/>
    <m/>
    <m/>
    <m/>
    <m/>
    <e v="#N/A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2"/>
    <s v=""/>
    <x v="5"/>
    <s v="?4-6火險作業"/>
    <s v="L4610"/>
    <s v="保險單明細資料登錄(Eloan9)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d v="2021-09-16T00:00:00"/>
    <m/>
    <m/>
    <e v="#N/A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d v="2021-09-16T00:00:00"/>
    <m/>
    <m/>
    <e v="#N/A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m/>
    <m/>
    <m/>
    <e v="#N/A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s v="2021/10/19, 2021/9/16"/>
    <m/>
    <m/>
    <e v="#N/A"/>
  </r>
  <r>
    <n v="109"/>
    <s v=""/>
    <x v="5"/>
    <s v="?4-6火險作業"/>
    <s v="L4964"/>
    <s v="不動產保險單資料查詢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m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m/>
    <m/>
    <s v="需二審"/>
    <m/>
    <m/>
    <m/>
    <m/>
    <s v="邵淑微"/>
    <m/>
    <m/>
    <m/>
    <s v="2021/10/19, 2021/9/16"/>
    <m/>
    <m/>
    <e v="#N/A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s v="2021/10/15, 2021/9/17"/>
    <m/>
    <m/>
    <e v="#N/A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m/>
    <m/>
    <s v="需二審"/>
    <m/>
    <m/>
    <m/>
    <m/>
    <s v="許慧玉"/>
    <m/>
    <m/>
    <m/>
    <m/>
    <m/>
    <m/>
    <e v="#N/A"/>
  </r>
  <r>
    <n v="273"/>
    <s v="5-5債務協商作業"/>
    <x v="6"/>
    <s v="債務協商帳務"/>
    <s v="L5705"/>
    <s v="債權比例分攤資料維護(產出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撥付日期查詢        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1"/>
    <s v="5-5債務協商作業"/>
    <x v="6"/>
    <s v="債務協商帳務"/>
    <s v="L5074"/>
    <s v="應處理清單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2"/>
    <s v=""/>
    <x v="6"/>
    <s v="債務協商帳務"/>
    <s v="L5702"/>
    <s v="暫收入帳            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2"/>
    <s v="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7"/>
    <s v="5-5債務協商作業"/>
    <x v="6"/>
    <s v="債務協商帳務"/>
    <s v="L5972"/>
    <s v="債務協商入帳明細查詢                  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撥付日期設定    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356"/>
    <s v="6-7其他基本資料維護"/>
    <x v="4"/>
    <m/>
    <s v="L6085"/>
    <s v="單位及主管代碼檔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7"/>
    <s v=""/>
    <x v="4"/>
    <m/>
    <s v="L6755"/>
    <s v="單位及主管代碼檔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N/A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N/A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N/A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N/A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0"/>
    <s v="6-6各類代碼檔維護"/>
    <x v="4"/>
    <m/>
    <s v="L6062"/>
    <s v="行業別代號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m/>
    <m/>
    <e v="#N/A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m/>
    <m/>
    <e v="#N/A"/>
  </r>
  <r>
    <n v="336"/>
    <s v="6-6各類代碼檔維護"/>
    <x v="4"/>
    <m/>
    <s v="L6066"/>
    <s v="主管理由檔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37"/>
    <s v=""/>
    <x v="4"/>
    <m/>
    <s v="L6606"/>
    <s v="主管理由檔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2"/>
    <s v="6-5系統變數維護"/>
    <x v="4"/>
    <m/>
    <s v="L6052"/>
    <s v="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323"/>
    <s v=""/>
    <x v="4"/>
    <m/>
    <s v="L6502"/>
    <s v="變動數值設定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N/A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m/>
    <m/>
    <s v="需二審"/>
    <m/>
    <m/>
    <m/>
    <m/>
    <s v="蔡珮瑜"/>
    <m/>
    <m/>
    <m/>
    <s v="2021/10/15,2021/9/29"/>
    <m/>
    <m/>
    <e v="#N/A"/>
  </r>
  <r>
    <n v="105"/>
    <s v="4-5員工作業"/>
    <x v="5"/>
    <s v="4-5員工扣薪作業"/>
    <s v="L4520"/>
    <s v="產生員工扣薪回傳報表      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m/>
    <m/>
    <s v="需二審"/>
    <m/>
    <m/>
    <m/>
    <m/>
    <s v="邵淑微"/>
    <m/>
    <m/>
    <m/>
    <m/>
    <m/>
    <m/>
    <e v="#N/A"/>
  </r>
  <r>
    <n v="230"/>
    <s v=""/>
    <x v="5"/>
    <s v="?4-5員工扣薪作業"/>
    <s v="L4204"/>
    <s v="員工扣薪明細維護[L4920還款來源數字鍵]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m/>
    <m/>
    <m/>
    <m/>
    <m/>
    <m/>
    <m/>
    <s v="邵淑微"/>
    <m/>
    <m/>
    <m/>
    <m/>
    <m/>
    <m/>
    <e v="#N/A"/>
  </r>
  <r>
    <n v="231"/>
    <s v=""/>
    <x v="5"/>
    <m/>
    <s v="L4205"/>
    <s v="支票兌現明細維護[L4920還款來源數字鍵]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m/>
    <m/>
    <m/>
    <m/>
    <m/>
    <m/>
    <m/>
    <s v="邵淑微"/>
    <m/>
    <m/>
    <m/>
    <m/>
    <m/>
    <m/>
    <e v="#N/A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19"/>
    <s v=""/>
    <x v="5"/>
    <s v="?4-2整批入帳作業"/>
    <s v="L420A"/>
    <s v="整批入帳檔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0"/>
    <s v=""/>
    <x v="5"/>
    <s v="?4-2整批入帳作業"/>
    <s v="L420B"/>
    <s v="整批入帳檔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1"/>
    <s v=""/>
    <x v="5"/>
    <s v="?4-2整批入帳作業"/>
    <s v="L4920"/>
    <s v="整批入帳明細查詢[L4002數字鍵]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m/>
    <m/>
    <s v="需二審"/>
    <m/>
    <m/>
    <m/>
    <m/>
    <s v="蔡珮瑜"/>
    <m/>
    <m/>
    <m/>
    <s v="2021/10/15, 2021/10/12"/>
    <m/>
    <m/>
    <e v="#N/A"/>
  </r>
  <r>
    <n v="226"/>
    <s v=""/>
    <x v="5"/>
    <m/>
    <s v="L4930"/>
    <s v="虛擬轉暫收查詢      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m/>
    <m/>
    <s v="需二審"/>
    <m/>
    <m/>
    <m/>
    <m/>
    <s v="宋郁宏"/>
    <m/>
    <m/>
    <m/>
    <m/>
    <m/>
    <m/>
    <e v="#N/A"/>
  </r>
  <r>
    <n v="228"/>
    <s v=""/>
    <x v="5"/>
    <s v="?4-4銀行扣款作業"/>
    <s v="L4202"/>
    <s v="銀行扣款明細維護[L4920還款來源數字鍵]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m/>
    <m/>
    <m/>
    <m/>
    <m/>
    <m/>
    <m/>
    <s v="許慧玉"/>
    <m/>
    <m/>
    <m/>
    <m/>
    <m/>
    <m/>
    <e v="#N/A"/>
  </r>
  <r>
    <n v="229"/>
    <s v=""/>
    <x v="5"/>
    <s v="?4-4銀行扣款作業"/>
    <s v="L4203"/>
    <s v="郵局扣款明細維護[L4920還款來源數字鍵]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m/>
    <m/>
    <m/>
    <m/>
    <m/>
    <m/>
    <m/>
    <s v="尹少玄"/>
    <m/>
    <m/>
    <m/>
    <m/>
    <m/>
    <m/>
    <e v="#N/A"/>
  </r>
  <r>
    <n v="98"/>
    <s v="4-4銀行扣款作業"/>
    <x v="5"/>
    <s v="4-4銀行扣款作業"/>
    <s v="L4454"/>
    <s v="產生銀扣扣款失敗                     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m/>
    <m/>
    <s v="需二審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d v="2021-11-08T00:00:00"/>
    <m/>
    <m/>
    <m/>
    <s v="蔡珮瑜"/>
    <m/>
    <m/>
    <m/>
    <m/>
    <m/>
    <m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m/>
    <m/>
    <m/>
    <m/>
    <s v="蔡珮瑜"/>
    <m/>
    <m/>
    <m/>
    <m/>
    <m/>
    <m/>
    <e v="#N/A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m/>
    <m/>
    <s v="需二審"/>
    <m/>
    <m/>
    <m/>
    <m/>
    <s v="蔡珮瑜"/>
    <m/>
    <m/>
    <m/>
    <m/>
    <m/>
    <m/>
    <e v="#N/A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m/>
    <m/>
    <m/>
    <m/>
    <m/>
    <m/>
    <m/>
    <s v="蔡珮瑜"/>
    <m/>
    <m/>
    <m/>
    <m/>
    <m/>
    <m/>
    <e v="#N/A"/>
  </r>
  <r>
    <n v="227"/>
    <s v=""/>
    <x v="5"/>
    <s v="?4-2整批入帳作業"/>
    <s v="L4201"/>
    <s v="匯款轉帳明細維護[L4920還款來源數字鍵]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m/>
    <m/>
    <s v="需二審"/>
    <m/>
    <m/>
    <m/>
    <m/>
    <s v="宋郁宏"/>
    <m/>
    <m/>
    <m/>
    <m/>
    <m/>
    <m/>
    <e v="#N/A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m/>
    <m/>
    <m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m/>
    <m/>
    <s v="需二審"/>
    <m/>
    <m/>
    <m/>
    <m/>
    <s v="邵淑微"/>
    <m/>
    <m/>
    <m/>
    <m/>
    <m/>
    <m/>
    <e v="#N/A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1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922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3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924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925"/>
  </r>
  <r>
    <n v="195"/>
    <s v="3-1試算"/>
    <x v="2"/>
    <m/>
    <s v="L3926"/>
    <s v="變更期款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004"/>
  </r>
  <r>
    <n v="202"/>
    <s v=""/>
    <x v="2"/>
    <m/>
    <s v="L3130"/>
    <s v="約定部分償還登錄         "/>
    <m/>
    <s v="賴文育"/>
    <s v="余家興"/>
    <m/>
    <x v="33"/>
    <d v="2021-10-13T00:00:00"/>
    <s v="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m/>
    <m/>
    <m/>
    <s v="蔡珮瑜"/>
    <m/>
    <m/>
    <m/>
    <m/>
    <m/>
    <m/>
    <e v="#N/A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,2021/9/14"/>
    <m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10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s v="2021/10/19, 2021/10/18, 2021/10/13"/>
    <m/>
    <m/>
    <s v="L3420"/>
  </r>
  <r>
    <n v="213"/>
    <s v="3-5變更、延長年期"/>
    <x v="2"/>
    <m/>
    <s v="L3731"/>
    <s v="呆帳戶改呆帳結案戶"/>
    <m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08T00:00:00"/>
    <m/>
    <m/>
    <m/>
    <s v="邵淑微"/>
    <m/>
    <m/>
    <m/>
    <s v="2021/10/19, 2021/10/18, 2021/10/13"/>
    <m/>
    <m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1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08T00:00:00"/>
    <m/>
    <m/>
    <m/>
    <s v="蔡珮瑜"/>
    <m/>
    <m/>
    <m/>
    <m/>
    <m/>
    <m/>
    <s v="L3712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m/>
    <d v="2021-11-16T00:00:00"/>
    <s v="需二審"/>
    <m/>
    <m/>
    <m/>
    <m/>
    <s v="張舜雯"/>
    <m/>
    <m/>
    <m/>
    <m/>
    <m/>
    <m/>
    <e v="#N/A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5"/>
    <s v="2-5法拍費用"/>
    <x v="1"/>
    <m/>
    <s v="L2941"/>
    <s v="法拍費用查詢-依借款人戶號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6"/>
    <s v="2-5法拍費用"/>
    <x v="1"/>
    <m/>
    <s v="L2942"/>
    <s v="法拍費用查詢-依帳務日期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m/>
    <s v=""/>
    <m/>
    <m/>
    <m/>
    <m/>
    <m/>
    <s v="張舜雯"/>
    <m/>
    <m/>
    <m/>
    <m/>
    <m/>
    <m/>
    <e v="#N/A"/>
  </r>
  <r>
    <m/>
    <s v="2-9其他"/>
    <x v="1"/>
    <m/>
    <s v="L2614"/>
    <s v="法務費轉催收傳票開立作業 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m/>
    <s v=""/>
    <m/>
    <d v="2021-11-09T00:00:00"/>
    <m/>
    <m/>
    <m/>
    <s v="邵淑微"/>
    <n v="180"/>
    <m/>
    <m/>
    <m/>
    <m/>
    <m/>
    <e v="#N/A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m/>
    <m/>
    <s v="需二審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08T00:00:00"/>
    <m/>
    <m/>
    <m/>
    <s v="邵淑微"/>
    <m/>
    <m/>
    <m/>
    <m/>
    <m/>
    <m/>
    <s v="L3440"/>
  </r>
  <r>
    <m/>
    <s v=""/>
    <x v="4"/>
    <m/>
    <s v="L6985"/>
    <s v="未付火險費提存入帳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m/>
    <s v=""/>
    <m/>
    <m/>
    <m/>
    <m/>
    <m/>
    <s v="陳政皓"/>
    <m/>
    <m/>
    <m/>
    <s v="2021/10/19, 2021/10/18"/>
    <m/>
    <m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N/A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N/A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N/A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N/A"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d v="2021-10-22T00:00:00"/>
    <m/>
    <m/>
    <e v="#N/A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m/>
    <d v="2021-11-16T00:00:00"/>
    <s v="需二審"/>
    <m/>
    <m/>
    <m/>
    <m/>
    <s v="蔡珮瑜"/>
    <m/>
    <m/>
    <m/>
    <d v="2021-10-22T00:00:00"/>
    <m/>
    <m/>
    <e v="#N/A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d v="2021-10-22T00:00:00"/>
    <m/>
    <m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38"/>
    <s v=""/>
    <x v="5"/>
    <m/>
    <s v="L4931"/>
    <s v="個別調整利率作業    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s v="需二審"/>
    <m/>
    <m/>
    <m/>
    <m/>
    <s v="陳政皓"/>
    <m/>
    <m/>
    <m/>
    <m/>
    <m/>
    <m/>
    <e v="#N/A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m/>
    <m/>
    <m/>
    <m/>
    <m/>
    <m/>
    <m/>
    <s v="陳政皓"/>
    <m/>
    <m/>
    <m/>
    <m/>
    <m/>
    <m/>
    <e v="#N/A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m/>
    <m/>
    <s v="需二審"/>
    <m/>
    <m/>
    <m/>
    <m/>
    <s v="蔡珮瑜"/>
    <m/>
    <m/>
    <m/>
    <m/>
    <m/>
    <m/>
    <e v="#N/A"/>
  </r>
  <r>
    <n v="309"/>
    <s v="6-3共同資料維護(利率、營業日)"/>
    <x v="4"/>
    <s v="商品參數2"/>
    <s v="L6031"/>
    <s v="指標利率資料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n v="312"/>
    <s v=""/>
    <x v="4"/>
    <s v="商品參數2"/>
    <s v="L6302"/>
    <s v="指標利率登錄/維護(Eloan18.informatica) 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N/A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m/>
    <m/>
    <m/>
    <m/>
    <m/>
    <m/>
    <m/>
    <s v="張舜雯"/>
    <m/>
    <m/>
    <m/>
    <m/>
    <m/>
    <m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m/>
    <m/>
    <m/>
    <s v="張舜雯"/>
    <m/>
    <m/>
    <m/>
    <m/>
    <m/>
    <m/>
    <e v="#N/A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N/A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d v="2021-11-16T00:00:00"/>
    <s v="需二審"/>
    <m/>
    <m/>
    <m/>
    <m/>
    <s v="張舜雯"/>
    <m/>
    <m/>
    <m/>
    <m/>
    <m/>
    <m/>
    <e v="#N/A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m/>
    <d v="2021-11-16T00:00:00"/>
    <s v="需二審"/>
    <m/>
    <m/>
    <m/>
    <m/>
    <s v="李珮君"/>
    <m/>
    <m/>
    <m/>
    <m/>
    <m/>
    <m/>
    <e v="#N/A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m/>
    <s v=""/>
    <m/>
    <m/>
    <m/>
    <m/>
    <m/>
    <s v="李珮君"/>
    <m/>
    <m/>
    <m/>
    <m/>
    <m/>
    <m/>
    <e v="#N/A"/>
  </r>
  <r>
    <n v="187"/>
    <s v="2-9其他"/>
    <x v="1"/>
    <m/>
    <s v="L2980"/>
    <s v="個人房貸調整案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m/>
    <d v="2021-11-16T00:00:00"/>
    <s v="需二審"/>
    <m/>
    <m/>
    <m/>
    <m/>
    <s v="陳政皓"/>
    <m/>
    <m/>
    <m/>
    <m/>
    <m/>
    <m/>
    <e v="#N/A"/>
  </r>
  <r>
    <n v="188"/>
    <s v="2-9其他"/>
    <x v="1"/>
    <s v="客戶作業3"/>
    <s v="L2073"/>
    <s v="結清客戶個人資料控管明細資料查詢        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m/>
    <s v=""/>
    <m/>
    <m/>
    <m/>
    <m/>
    <m/>
    <s v="陳政皓"/>
    <m/>
    <m/>
    <m/>
    <m/>
    <m/>
    <m/>
    <e v="#N/A"/>
  </r>
  <r>
    <n v="189"/>
    <s v=""/>
    <x v="1"/>
    <s v="客戶作業3"/>
    <s v="L2703"/>
    <s v="結清客戶個人資料控管維護                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m/>
    <d v="2021-11-16T00:00:00"/>
    <s v="需二審"/>
    <m/>
    <m/>
    <m/>
    <m/>
    <s v="陳政皓"/>
    <m/>
    <m/>
    <m/>
    <m/>
    <m/>
    <m/>
    <e v="#N/A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m/>
    <d v="2021-11-16T00:00:00"/>
    <s v="需二審"/>
    <m/>
    <m/>
    <m/>
    <m/>
    <s v="邱怡婷"/>
    <m/>
    <m/>
    <m/>
    <m/>
    <m/>
    <m/>
    <e v="#N/A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N/A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N/A"/>
  </r>
  <r>
    <n v="362"/>
    <s v="8-1AML檢核"/>
    <x v="7"/>
    <m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N/A"/>
  </r>
  <r>
    <n v="363"/>
    <s v=""/>
    <x v="7"/>
    <m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364"/>
    <s v=""/>
    <x v="7"/>
    <m/>
    <s v="L8081"/>
    <s v="AML定審處理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101"/>
    <s v="AML定審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5"/>
    <s v=""/>
    <x v="7"/>
    <m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N/A"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76"/>
    <s v="8-7公務人員報送"/>
    <x v="7"/>
    <m/>
    <s v="L8701"/>
    <s v="產製公務人員報送資料"/>
    <m/>
    <s v="賴文育"/>
    <s v="楊智誠"/>
    <m/>
    <x v="45"/>
    <m/>
    <s v=""/>
    <s v="林清河"/>
    <s v="許慧玉"/>
    <m/>
    <m/>
    <m/>
    <m/>
    <m/>
    <m/>
    <m/>
    <m/>
    <s v="放款服務課"/>
    <s v=""/>
    <m/>
    <s v=""/>
    <m/>
    <m/>
    <m/>
    <m/>
    <m/>
    <s v="許慧玉"/>
    <m/>
    <m/>
    <m/>
    <m/>
    <m/>
    <m/>
    <e v="#N/A"/>
  </r>
  <r>
    <n v="368"/>
    <s v="8-2疑似洗錢"/>
    <x v="7"/>
    <m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69"/>
    <s v="8-2疑似洗錢"/>
    <x v="7"/>
    <m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0"/>
    <s v="8-2疑似洗錢"/>
    <x v="7"/>
    <m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1"/>
    <s v="8-2疑似洗錢"/>
    <x v="7"/>
    <m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2"/>
    <s v="8-2疑似洗錢"/>
    <x v="7"/>
    <m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3"/>
    <s v=""/>
    <x v="7"/>
    <m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N/A"/>
  </r>
  <r>
    <n v="374"/>
    <s v="8-2疑似洗錢"/>
    <x v="7"/>
    <m/>
    <s v="L8923"/>
    <s v="疑似洗錢交易訪談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m/>
    <m/>
    <e v="#N/A"/>
  </r>
  <r>
    <n v="375"/>
    <s v=""/>
    <x v="7"/>
    <m/>
    <s v="L8204"/>
    <s v="疑似洗錢交易訪談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m/>
    <m/>
    <e v="#N/A"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5"/>
    <s v=""/>
    <x v="6"/>
    <m/>
    <s v="L5812"/>
    <s v="國稅局申報檔維護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6"/>
    <s v="5-7國稅局申報作業"/>
    <x v="6"/>
    <m/>
    <s v="L5811"/>
    <s v="產生國稅局申報下載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7"/>
    <s v="5-7國稅局申報作業"/>
    <x v="6"/>
    <m/>
    <s v="L5813"/>
    <s v="產生國稅局申報媒體檔"/>
    <m/>
    <s v="賴文育"/>
    <s v="楊智誠"/>
    <m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N/A"/>
  </r>
  <r>
    <n v="248"/>
    <s v="5-1一般作業"/>
    <x v="6"/>
    <m/>
    <s v="L5901"/>
    <s v="資金運用概況明細資料查詢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49"/>
    <s v=""/>
    <x v="6"/>
    <m/>
    <s v="L5101"/>
    <s v="資金運用概況維護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0"/>
    <s v="5-1一般作業"/>
    <x v="6"/>
    <s v="案件申請3"/>
    <s v="L5902"/>
    <s v="放審會記錄明細資料查詢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1"/>
    <s v=""/>
    <x v="6"/>
    <s v="案件申請3"/>
    <s v="L5102"/>
    <s v="放審會記錄維護                        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N/A"/>
  </r>
  <r>
    <n v="252"/>
    <s v="5-1一般作業"/>
    <x v="6"/>
    <m/>
    <s v="L5903"/>
    <s v="檔案借閱明細資料查詢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3"/>
    <s v=""/>
    <x v="6"/>
    <m/>
    <s v="L5103"/>
    <s v="檔案借閱維護          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4"/>
    <s v="5-1一般作業"/>
    <x v="6"/>
    <m/>
    <s v="L5104"/>
    <s v="檔案借閱報表作業(列印)                "/>
    <m/>
    <s v="賴文育"/>
    <s v="楊智誠"/>
    <m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55"/>
    <s v="5-1一般作業"/>
    <x v="6"/>
    <m/>
    <s v="L5905"/>
    <s v="覆審案件明細檔查詢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6"/>
    <s v=""/>
    <x v="6"/>
    <m/>
    <s v="L5105"/>
    <s v="覆審案件明細檔維護"/>
    <m/>
    <s v="賴文育"/>
    <s v="張嘉榮"/>
    <m/>
    <x v="48"/>
    <m/>
    <s v=""/>
    <s v="吳承憲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7"/>
    <s v="5-1一般作業"/>
    <x v="6"/>
    <m/>
    <s v="L5106"/>
    <s v="產生覆審案件資料明細"/>
    <m/>
    <s v="賴文育"/>
    <s v="張嘉榮"/>
    <m/>
    <x v="48"/>
    <m/>
    <s v=""/>
    <s v="林清河"/>
    <s v="邱怡婷"/>
    <s v="程慧娟"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  <m/>
    <s v="放款推展課"/>
    <s v=""/>
    <m/>
    <s v=""/>
    <m/>
    <m/>
    <m/>
    <m/>
    <m/>
    <s v="李珮君"/>
    <m/>
    <m/>
    <m/>
    <d v="2021-07-20T00:00:00"/>
    <m/>
    <m/>
    <e v="#N/A"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m/>
    <m/>
    <e v="#N/A"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m/>
    <m/>
    <m/>
    <e v="#N/A"/>
  </r>
  <r>
    <n v="137"/>
    <s v="6-7其他基本資料維護"/>
    <x v="4"/>
    <m/>
    <s v="L6084"/>
    <s v="業績件數及金額核算標準設定查詢"/>
    <m/>
    <s v="賴文育"/>
    <s v="楊智誠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1T00:00:00"/>
    <m/>
    <m/>
    <e v="#N/A"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1"/>
    <s v="6-7其他基本資料維護"/>
    <x v="4"/>
    <m/>
    <s v="L6081"/>
    <s v="介紹人加碼獎勵津貼標準設定查詢"/>
    <m/>
    <s v="賴文育"/>
    <s v="楊智誠"/>
    <m/>
    <x v="49"/>
    <m/>
    <s v="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0T00:00:00"/>
    <m/>
    <m/>
    <e v="#N/A"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m/>
    <m/>
    <e v="#N/A"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N/A"/>
  </r>
  <r>
    <n v="148"/>
    <s v="5-3業績調整作業"/>
    <x v="6"/>
    <m/>
    <s v="L5951"/>
    <s v="房貸介紹人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1"/>
    <s v="5-3業績調整作業"/>
    <x v="6"/>
    <m/>
    <s v="L5952"/>
    <s v="房貸專員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N/A"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獎金發放媒體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處理清單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媒體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1"/>
    <s v="5-3業績調整作業"/>
    <x v="6"/>
    <m/>
    <s v="L5953"/>
    <s v="介紹、協辦及加碼獎勵津貼實發應發獎金查詢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N/A"/>
  </r>
  <r>
    <n v="162"/>
    <s v="5-3業績調整作業"/>
    <x v="6"/>
    <m/>
    <s v="L5959"/>
    <s v="房貸獎勵保費檢核檔查詢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3"/>
    <s v="5-2房貸專員業績統計作業"/>
    <x v="6"/>
    <m/>
    <s v="L5908"/>
    <s v="房貸專員撥款筆數統計表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4"/>
    <s v="5-2房貸專員業績統計作業"/>
    <x v="6"/>
    <m/>
    <s v="L5909"/>
    <s v="案件品質排行表(列印)  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6"/>
    <s v="5-2房貸專員業績統計作業"/>
    <x v="6"/>
    <m/>
    <s v="L5911"/>
    <s v="撥款件貸款成數統計資料產生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N/A"/>
  </r>
  <r>
    <n v="317"/>
    <s v="6-4作業控管維護"/>
    <x v="4"/>
    <m/>
    <s v="L6042"/>
    <s v="交易控制檔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N/A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9"/>
    <s v="6-4作業控管維護"/>
    <x v="4"/>
    <m/>
    <s v="L6043"/>
    <s v="權限群組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297"/>
    <s v="6-1控制類"/>
    <x v="4"/>
    <m/>
    <s v="L6103"/>
    <s v="報表查詢作業申請    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42"/>
    <s v="6-7其他基本資料維護"/>
    <x v="4"/>
    <m/>
    <s v="L6072"/>
    <s v="營業單位對照檔查詢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43"/>
    <s v=""/>
    <x v="4"/>
    <m/>
    <s v="L6702"/>
    <s v="營業單位對照檔維護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5"/>
    <s v="6-4作業控管維護"/>
    <x v="4"/>
    <m/>
    <s v="L6041"/>
    <s v="使用者資料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16"/>
    <s v=""/>
    <x v="4"/>
    <m/>
    <s v="L6401"/>
    <s v="使用者資料維護"/>
    <m/>
    <s v="張金龍"/>
    <s v="楊智誠"/>
    <m/>
    <x v="52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298"/>
    <s v="6-1控制類"/>
    <x v="4"/>
    <m/>
    <s v="L6104"/>
    <s v="代理人設定"/>
    <m/>
    <s v="張金龍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n v="321"/>
    <s v="6-4作業控管維護"/>
    <x v="4"/>
    <m/>
    <s v="L6044"/>
    <s v="主管授權紀錄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N/A"/>
  </r>
  <r>
    <n v="308"/>
    <s v="6-3共同資料維護(利率、營業日)"/>
    <x v="4"/>
    <m/>
    <s v="L6932"/>
    <s v="資料變更交易查詢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N/A"/>
  </r>
  <r>
    <m/>
    <s v="8-3債協報送作業"/>
    <x v="7"/>
    <s v="消債條列JCIC報送"/>
    <s v="L8030"/>
    <s v="消債條例JCIC報送作業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1"/>
    <s v="消債歷程查詢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2"/>
    <s v="消債歷程查詢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3"/>
    <s v="消債歷程查詢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4"/>
    <s v="消債歷程查詢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5"/>
    <s v="消債歷程查詢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6"/>
    <s v="消債歷程查詢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7"/>
    <s v="消債歷程查詢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8"/>
    <s v="消債歷程查詢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39"/>
    <s v="消債歷程查詢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0"/>
    <s v="消債歷程查詢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1"/>
    <s v="消債歷程查詢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2"/>
    <s v="消債歷程查詢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3"/>
    <s v="消債歷程查詢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4"/>
    <s v="消債歷程查詢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5"/>
    <s v="消債歷程查詢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6"/>
    <s v="消債歷程查詢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7"/>
    <s v="消債歷程查詢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8"/>
    <s v="消債歷程查詢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49"/>
    <s v="消債歷程查詢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0"/>
    <s v="消債歷程查詢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1"/>
    <s v="消債歷程查詢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2"/>
    <s v="消債歷程查詢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3"/>
    <s v="消債歷程查詢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4"/>
    <s v="消債歷程查詢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5"/>
    <s v="消債歷程查詢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6"/>
    <s v="消債歷程查詢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7"/>
    <s v="消債歷程查詢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8"/>
    <s v="消債歷程查詢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59"/>
    <s v="消債歷程查詢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0"/>
    <s v="消債歷程查詢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1"/>
    <s v="消債歷程查詢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2"/>
    <s v="消債歷程查詢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3"/>
    <s v="消債歷程查詢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4"/>
    <s v="消債歷程查詢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5"/>
    <s v="消債歷程查詢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066"/>
    <s v="消債歷程查詢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4JCIC放款報送"/>
    <x v="7"/>
    <s v="消債條列JCIC報送"/>
    <s v="L8067"/>
    <s v="消債歷程查詢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1"/>
    <s v="消債主檔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2"/>
    <s v="消債主檔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3"/>
    <s v="消債主檔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4"/>
    <s v="消債主檔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5"/>
    <s v="消債主檔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6"/>
    <s v="消債主檔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7"/>
    <s v="消債主檔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8"/>
    <s v="消債主檔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09"/>
    <s v="消債主檔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0"/>
    <s v="消債主檔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1"/>
    <s v="消債主檔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2"/>
    <s v="消債主檔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3"/>
    <s v="消債主檔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4"/>
    <s v="消債主檔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5"/>
    <s v="消債主檔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6"/>
    <s v="消債主檔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7"/>
    <s v="消債主檔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8"/>
    <s v="消債主檔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19"/>
    <s v="消債主檔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0"/>
    <s v="消債主檔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1"/>
    <s v="消債主檔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2"/>
    <s v="消債主檔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3"/>
    <s v="消債主檔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4"/>
    <s v="消債主檔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5"/>
    <s v="消債主檔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6"/>
    <s v="消債主檔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7"/>
    <s v="消債主檔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8"/>
    <s v="消債主檔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29"/>
    <s v="消債主檔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0"/>
    <s v="消債主檔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1"/>
    <s v="消債主檔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2"/>
    <s v="消債主檔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3"/>
    <s v="消債主檔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4"/>
    <s v="消債主檔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5"/>
    <s v="消債主檔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6"/>
    <s v="消債主檔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"/>
    <x v="7"/>
    <s v="消債條列JCIC報送"/>
    <s v="L8337"/>
    <s v="消債主檔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3"/>
    <s v="消債檔案匯出040-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4"/>
    <s v="消債檔案匯出041-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5"/>
    <s v="消債檔案匯出042-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6"/>
    <s v="消債檔案匯出043-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7"/>
    <s v="消債檔案匯出044-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8"/>
    <s v="消債檔案匯出045-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09"/>
    <s v="消債檔案匯出046-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0"/>
    <s v="消債檔案匯出047-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1"/>
    <s v="消債檔案匯出048-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2"/>
    <s v="消債檔案匯出049-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3"/>
    <s v="消債檔案匯出050-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4"/>
    <s v="消債檔案匯出051-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5"/>
    <s v="消債檔案匯出052-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6"/>
    <s v="消債檔案匯出053-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7"/>
    <s v="消債檔案匯出054-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8"/>
    <s v="消債檔案匯出055-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19"/>
    <s v="消債檔案匯出056-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0"/>
    <s v="消債檔案匯出060-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1"/>
    <s v="消債檔案匯出061-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2"/>
    <s v="消債檔案匯出062-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3"/>
    <s v="消債檔案匯出063-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4"/>
    <s v="消債檔案匯出440-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5"/>
    <s v="消債檔案匯出442-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6"/>
    <s v="消債檔案匯出443-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7"/>
    <s v="消債檔案匯出444-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8"/>
    <s v="消債檔案匯出446-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29"/>
    <s v="消債檔案匯出447-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0"/>
    <s v="消債檔案匯出448-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1"/>
    <s v="消債檔案匯出450-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2"/>
    <s v="消債檔案匯出451-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3"/>
    <s v="消債檔案匯出454-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4"/>
    <s v="消債檔案匯出570-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5"/>
    <s v="消債檔案匯出571-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6"/>
    <s v="消債檔案匯出572-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7"/>
    <s v="消債檔案匯出573-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8"/>
    <s v="消債檔案匯出574-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3債協報送作業"/>
    <x v="7"/>
    <s v="消債條列JCIC報送"/>
    <s v="L8439"/>
    <s v="消債檔案匯出575-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s v="8-5聯徵產品報送"/>
    <x v="7"/>
    <s v="消債條列JCIC報送"/>
    <s v="L8950"/>
    <s v="MU1人員名冊查詢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0"/>
    <s v="MU1人員名冊報送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N/A"/>
  </r>
  <r>
    <m/>
    <s v="8-5聯徵產品報送"/>
    <x v="7"/>
    <s v="消債條列JCIC報送"/>
    <s v="L8351"/>
    <s v="聯徵產品檔案匯出作業(MU1查詢人員名稱報送)"/>
    <s v="新增2021/10/26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N/A"/>
  </r>
  <r>
    <m/>
    <m/>
    <x v="8"/>
    <m/>
    <m/>
    <m/>
    <m/>
    <m/>
    <m/>
    <m/>
    <x v="54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3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4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樞紐分析表1" cacheId="3" dataOnRows="0" dataCaption="值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AH15" firstHeaderRow="1" firstDataRow="3" firstDataCol="1"/>
  <pivotFields count="4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5"/>
        <item t="data" sd="1" x="6"/>
        <item t="data" sd="1" x="4"/>
        <item t="data" sd="1" x="7"/>
        <item t="data" sd="1" x="3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2"/>
  </rowFields>
  <row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rowItems>
  <colFields count="2">
    <field x="10"/>
    <field x="-2"/>
  </colFields>
  <colItems count="33">
    <i t="data" r="0" i="0">
      <x v="0"/>
      <x v="0"/>
    </i>
    <i t="data" r="1" i="1">
      <x v="1"/>
    </i>
    <i t="data" r="1" i="2">
      <x v="2"/>
    </i>
    <i t="data" r="0" i="0">
      <x v="1"/>
      <x v="0"/>
    </i>
    <i t="data" r="1" i="1">
      <x v="1"/>
    </i>
    <i t="data" r="1" i="2">
      <x v="2"/>
    </i>
    <i t="data" r="0" i="0">
      <x v="3"/>
      <x v="0"/>
    </i>
    <i t="data" r="1" i="1">
      <x v="1"/>
    </i>
    <i t="data" r="1" i="2">
      <x v="2"/>
    </i>
    <i t="data" r="0" i="0">
      <x v="4"/>
      <x v="0"/>
    </i>
    <i t="data" r="1" i="1">
      <x v="1"/>
    </i>
    <i t="data" r="1" i="2">
      <x v="2"/>
    </i>
    <i t="data" r="0" i="0">
      <x v="5"/>
      <x v="0"/>
    </i>
    <i t="data" r="1" i="1">
      <x v="1"/>
    </i>
    <i t="data" r="1" i="2">
      <x v="2"/>
    </i>
    <i t="data" r="0" i="0">
      <x v="6"/>
      <x v="0"/>
    </i>
    <i t="data" r="1" i="1">
      <x v="1"/>
    </i>
    <i t="data" r="1" i="2">
      <x v="2"/>
    </i>
    <i t="data" r="0" i="0">
      <x v="7"/>
      <x v="0"/>
    </i>
    <i t="data" r="1" i="1">
      <x v="1"/>
    </i>
    <i t="data" r="1" i="2">
      <x v="2"/>
    </i>
    <i t="data" r="0" i="0">
      <x v="8"/>
      <x v="0"/>
    </i>
    <i t="data" r="1" i="1">
      <x v="1"/>
    </i>
    <i t="data" r="1" i="2">
      <x v="2"/>
    </i>
    <i t="data" r="0" i="0">
      <x v="9"/>
      <x v="0"/>
    </i>
    <i t="data" r="1" i="1">
      <x v="1"/>
    </i>
    <i t="data" r="1" i="2">
      <x v="2"/>
    </i>
    <i t="data" r="0" i="0">
      <x v="10"/>
      <x v="0"/>
    </i>
    <i t="data" r="1" i="1">
      <x v="1"/>
    </i>
    <i t="data" r="1" i="2">
      <x v="2"/>
    </i>
    <i t="grand" r="0" i="0">
      <x v="0"/>
    </i>
    <i t="grand" r="0" i="1">
      <x v="0"/>
    </i>
    <i t="grand" r="0" i="2">
      <x v="0"/>
    </i>
  </colItems>
  <dataFields count="3">
    <dataField name="計數 - 預計展示" fld="10" subtotal="count" showDataAs="normal" baseField="0" baseItem="0"/>
    <dataField name="計數 - 實際展示" fld="11" subtotal="count" showDataAs="normal" baseField="0" baseItem="0"/>
    <dataField name="計數 - 二審實際" fld="27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樞紐分析表1" cacheId="2" dataOnRows="0" dataCaption="值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rowHeaderCaption="業務大類" colHeaderCaption="展示" fieldListSortAscending="0" mdxSubqueries="0" applyNumberFormats="0" applyBorderFormats="0" applyFontFormats="0" applyPatternFormats="0" applyAlignmentFormats="0" applyWidthHeightFormats="1" r:id="rId1">
  <location ref="A39:AE50" firstHeaderRow="1" firstDataRow="3" firstDataCol="1"/>
  <pivotFields count="22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5"/>
        <item t="data" sd="1" x="6"/>
        <item t="data" sd="1" x="4"/>
        <item t="data" sd="1" x="7"/>
        <item t="data" sd="1" x="3"/>
        <item t="data" h="1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2"/>
  </rowFields>
  <rowItems count="9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rowItems>
  <colFields count="2">
    <field x="10"/>
    <field x="-2"/>
  </colFields>
  <colItems count="30">
    <i t="data" r="0" i="0">
      <x v="204"/>
      <x v="0"/>
    </i>
    <i t="data" r="1" i="1">
      <x v="1"/>
    </i>
    <i t="data" r="0" i="0">
      <x v="208"/>
      <x v="0"/>
    </i>
    <i t="data" r="1" i="1">
      <x v="1"/>
    </i>
    <i t="data" r="0" i="0">
      <x v="209"/>
      <x v="0"/>
    </i>
    <i t="data" r="1" i="1">
      <x v="1"/>
    </i>
    <i t="data" r="0" i="0">
      <x v="236"/>
      <x v="0"/>
    </i>
    <i t="data" r="1" i="1">
      <x v="1"/>
    </i>
    <i t="data" r="0" i="0">
      <x v="237"/>
      <x v="0"/>
    </i>
    <i t="data" r="1" i="1">
      <x v="1"/>
    </i>
    <i t="data" r="0" i="0">
      <x v="238"/>
      <x v="0"/>
    </i>
    <i t="data" r="1" i="1">
      <x v="1"/>
    </i>
    <i t="data" r="0" i="0">
      <x v="239"/>
      <x v="0"/>
    </i>
    <i t="data" r="1" i="1">
      <x v="1"/>
    </i>
    <i t="data" r="0" i="0">
      <x v="240"/>
      <x v="0"/>
    </i>
    <i t="data" r="1" i="1">
      <x v="1"/>
    </i>
    <i t="data" r="0" i="0">
      <x v="243"/>
      <x v="0"/>
    </i>
    <i t="data" r="1" i="1">
      <x v="1"/>
    </i>
    <i t="data" r="0" i="0">
      <x v="244"/>
      <x v="0"/>
    </i>
    <i t="data" r="1" i="1">
      <x v="1"/>
    </i>
    <i t="data" r="0" i="0">
      <x v="245"/>
      <x v="0"/>
    </i>
    <i t="data" r="1" i="1">
      <x v="1"/>
    </i>
    <i t="data" r="0" i="0">
      <x v="246"/>
      <x v="0"/>
    </i>
    <i t="data" r="1" i="1">
      <x v="1"/>
    </i>
    <i t="data" r="0" i="0">
      <x v="247"/>
      <x v="0"/>
    </i>
    <i t="data" r="1" i="1">
      <x v="1"/>
    </i>
    <i t="data" r="0" i="0">
      <x v="367"/>
      <x v="0"/>
    </i>
    <i t="data" r="1" i="1">
      <x v="1"/>
    </i>
    <i t="grand" r="0" i="0">
      <x v="0"/>
    </i>
    <i t="grand" r="0" i="1">
      <x v="0"/>
    </i>
  </colItems>
  <dataFields count="2">
    <dataField name="預計" fld="10" subtotal="count" showDataAs="normal" baseField="0" baseItem="0"/>
    <dataField name="實際" fld="11" subtotal="count" showDataAs="normal" baseField="0" baseItem="0"/>
  </dataFields>
  <formats count="12">
    <format action="formatting" dxfId="84">
      <pivotArea type="all" dataOnly="0" outline="0" fieldPosition="0"/>
    </format>
    <format action="formatting" dxfId="83">
      <pivotArea type="normal" dataOnly="1" outline="0" collapsedLevelsAreSubtotals="1" fieldPosition="0"/>
    </format>
    <format action="formatting" dxfId="82">
      <pivotArea type="origin" dataOnly="0" labelOnly="1" outline="0" fieldPosition="0"/>
    </format>
    <format action="formatting" dxfId="81">
      <pivotArea field="10" type="button" dataOnly="0" labelOnly="1" outline="0" axis="axisCol" fieldPosition="0"/>
    </format>
    <format action="formatting" dxfId="80">
      <pivotArea field="-2" type="button" dataOnly="0" labelOnly="1" outline="0" axis="axisCol" fieldPosition="1"/>
    </format>
    <format action="formatting" dxfId="79">
      <pivotArea type="topRight" dataOnly="0" labelOnly="1" outline="0" fieldPosition="0"/>
    </format>
    <format action="formatting" dxfId="78">
      <pivotArea field="2" type="button" dataOnly="0" labelOnly="1" outline="0" axis="axisRow" fieldPosition="0"/>
    </format>
    <format action="formatting" dxfId="77">
      <pivotArea type="normal" dataOnly="0" labelOnly="1" outline="1" fieldPosition="0">
        <references count="1">
          <reference field="2">
            <x v="7"/>
          </reference>
        </references>
      </pivotArea>
    </format>
    <format action="formatting" dxfId="76">
      <pivotArea type="normal" dataOnly="0" labelOnly="1" grandRow="1" outline="0" fieldPosition="0"/>
    </format>
    <format action="formatting" dxfId="75">
      <pivotArea field="10" type="normal" dataOnly="0" labelOnly="1" grandCol="1" outline="0" axis="axisCol" fieldPosition="0">
        <references count="1">
          <reference field="4294967294" selected="0">
            <x v="0"/>
          </reference>
        </references>
      </pivotArea>
    </format>
    <format action="formatting" dxfId="74">
      <pivotArea field="10" type="normal" dataOnly="0" labelOnly="1" grandCol="1" outline="0" axis="axisCol" fieldPosition="0">
        <references count="1">
          <reference field="4294967294" selected="0">
            <x v="1"/>
          </reference>
        </references>
      </pivotArea>
    </format>
    <format action="formatting"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樞紐分析表3" cacheId="0" dataOnRows="0" dataCaption="值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rowHeaderCaption="討論日期/提列討論" fieldListSortAscending="0" mdxSubqueries="0" applyNumberFormats="0" applyBorderFormats="0" applyFontFormats="0" applyPatternFormats="0" applyAlignmentFormats="0" applyWidthHeightFormats="1" r:id="rId1">
  <location ref="A3:P56" firstHeaderRow="1" firstDataRow="2" firstDataCol="1"/>
  <pivotFields count="7">
    <pivotField axis="axisRow" showDropDowns="1" compact="1" outline="1" subtotalTop="1" dragToRow="1" dragToCol="1" dragToPage="1" dragToData="1" dragOff="1" showAll="0" topAutoShow="1" itemPageCount="10" sortType="manual" defaultSubtotal="1">
      <items count="188">
        <item t="data" sd="1" x="23"/>
        <item t="data" sd="1" x="24"/>
        <item t="data" sd="1" x="25"/>
        <item t="data" sd="1" x="26"/>
        <item t="data" sd="1" x="30"/>
        <item t="data" sd="1" x="29"/>
        <item t="data" sd="1" x="28"/>
        <item t="data" sd="1" x="27"/>
        <item t="data" sd="1" x="18"/>
        <item t="data" sd="1" x="4"/>
        <item t="data" sd="1" x="9"/>
        <item t="data" sd="1" x="7"/>
        <item t="data" sd="1" x="5"/>
        <item t="data" sd="1" x="3"/>
        <item t="data" sd="1" x="6"/>
        <item t="data" sd="1" x="8"/>
        <item t="data" sd="1" x="10"/>
        <item t="data" sd="1" x="17"/>
        <item t="data" sd="1" x="19"/>
        <item t="data" sd="1" x="20"/>
        <item t="data" sd="1" x="1"/>
        <item t="data" sd="1" x="13"/>
        <item t="data" sd="1" x="11"/>
        <item t="data" sd="1" x="2"/>
        <item t="data" sd="1" x="15"/>
        <item t="data" sd="1" x="16"/>
        <item t="data" sd="1" x="12"/>
        <item t="data" sd="1" x="21"/>
        <item t="data" sd="1" x="22"/>
        <item t="data" h="1" sd="1" x="0"/>
        <item t="data" sd="1" x="31"/>
        <item t="data" sd="1" x="32"/>
        <item t="data" sd="1" x="33"/>
        <item t="data" sd="1" x="34"/>
        <item t="data" sd="1" x="35"/>
        <item t="data" sd="1" x="37"/>
        <item t="data" sd="1" x="38"/>
        <item t="data" sd="1" x="39"/>
        <item t="data" sd="1" x="41"/>
        <item t="data" sd="1" x="40"/>
        <item t="data" sd="1" x="42"/>
        <item t="data" sd="1" x="43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14"/>
        <item t="data" sd="1" x="36"/>
        <item t="data" sd="1" x="44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0"/>
        <item t="data" h="1" sd="1" x="61"/>
        <item t="data" h="1" sd="1" x="62"/>
        <item t="data" h="1" sd="1" x="63"/>
        <item t="data" h="1" sd="1" x="64"/>
        <item t="data" h="1" sd="1" x="65"/>
        <item t="data" h="1" sd="1" x="66"/>
        <item t="data" h="1" sd="1" x="67"/>
        <item t="data" h="1" sd="1" x="68"/>
        <item t="data" h="1" sd="1" x="69"/>
        <item t="data" h="1" sd="1" x="70"/>
        <item t="data" h="1" sd="1" x="71"/>
        <item t="data" h="1" sd="1" x="72"/>
        <item t="data" h="1" sd="1" x="73"/>
        <item t="data" h="1" sd="1" x="74"/>
        <item t="data" h="1" sd="1" x="75"/>
        <item t="data" h="1" sd="1" x="76"/>
        <item t="data" h="1" sd="1" x="77"/>
        <item t="data" h="1" sd="1" x="78"/>
        <item t="data" h="1" sd="1" x="79"/>
        <item t="data" h="1" sd="1" x="80"/>
        <item t="data" h="1" sd="1" x="81"/>
        <item t="data" h="1" sd="1" x="82"/>
        <item t="data" h="1" sd="1" x="83"/>
        <item t="data" h="1" sd="1" x="84"/>
        <item t="data" h="1" sd="1" x="85"/>
        <item t="data" h="1" sd="1" x="86"/>
        <item t="data" h="1" sd="1" x="87"/>
        <item t="data" h="1" sd="1" x="88"/>
        <item t="data" h="1" sd="1" x="89"/>
        <item t="data" h="1" sd="1" x="90"/>
        <item t="data" h="1" sd="1" x="91"/>
        <item t="data" h="1" sd="1" x="92"/>
        <item t="data" h="1" sd="1" x="93"/>
        <item t="data" h="1" sd="1" x="94"/>
        <item t="data" h="1" sd="1" x="95"/>
        <item t="data" h="1" sd="1" x="96"/>
        <item t="data" h="1" sd="1" x="97"/>
        <item t="data" h="1" sd="1" x="98"/>
        <item t="data" h="1" sd="1" x="99"/>
        <item t="data" h="1" sd="1" x="100"/>
        <item t="data" h="1" sd="1" x="101"/>
        <item t="data" h="1" sd="1" x="102"/>
        <item t="data" h="1" sd="1" x="103"/>
        <item t="data" h="1" sd="1" x="104"/>
        <item t="data" h="1" sd="1" x="105"/>
        <item t="data" h="1" sd="1" x="106"/>
        <item t="data" h="1" sd="1" x="107"/>
        <item t="data" h="1" sd="1" x="108"/>
        <item t="data" h="1" sd="1" x="109"/>
        <item t="data" h="1" sd="1" x="110"/>
        <item t="data" h="1" sd="1" x="111"/>
        <item t="data" h="1" sd="1" x="112"/>
        <item t="data" h="1" sd="1" x="113"/>
        <item t="data" h="1" sd="1" x="114"/>
        <item t="data" h="1" sd="1" x="115"/>
        <item t="data" h="1" sd="1" x="116"/>
        <item t="data" h="1" sd="1" x="117"/>
        <item t="data" h="1" sd="1" x="118"/>
        <item t="data" h="1" sd="1" x="119"/>
        <item t="data" h="1" sd="1" x="120"/>
        <item t="data" h="1" sd="1" x="121"/>
        <item t="data" h="1" sd="1" x="122"/>
        <item t="data" h="1" sd="1" x="123"/>
        <item t="data" h="1" sd="1" x="124"/>
        <item t="data" h="1" sd="1" x="125"/>
        <item t="data" h="1" sd="1" x="126"/>
        <item t="data" h="1" sd="1" x="127"/>
        <item t="data" h="1" sd="1" x="128"/>
        <item t="data" h="1" sd="1" x="129"/>
        <item t="data" h="1" sd="1" x="130"/>
        <item t="data" h="1" sd="1" x="131"/>
        <item t="data" h="1" sd="1" x="132"/>
        <item t="data" h="1" sd="1" x="133"/>
        <item t="data" h="1" sd="1" x="134"/>
        <item t="data" h="1" sd="1" x="135"/>
        <item t="data" h="1" sd="1" x="136"/>
        <item t="data" h="1" sd="1" x="137"/>
        <item t="data" h="1" sd="1" x="138"/>
        <item t="data" h="1" sd="1" x="139"/>
        <item t="data" h="1" sd="1" x="140"/>
        <item t="data" h="1" sd="1" x="141"/>
        <item t="data" h="1" sd="1" x="142"/>
        <item t="data" h="1" sd="1" x="143"/>
        <item t="data" h="1" sd="1" x="144"/>
        <item t="data" h="1" sd="1" x="145"/>
        <item t="data" h="1" sd="1" x="146"/>
        <item t="data" h="1" sd="1" x="147"/>
        <item t="data" h="1" sd="1" x="148"/>
        <item t="data" h="1" sd="1" x="149"/>
        <item t="data" h="1" sd="1" x="150"/>
        <item t="data" h="1" sd="1" x="151"/>
        <item t="data" h="1" sd="1" x="152"/>
        <item t="data" h="1" sd="1" x="153"/>
        <item t="data" h="1" sd="1" x="154"/>
        <item t="data" h="1" sd="1" x="155"/>
        <item t="data" h="1" sd="1" x="156"/>
        <item t="data" h="1" sd="1" x="157"/>
        <item t="data" h="1" sd="1" x="158"/>
        <item t="data" h="1" sd="1" x="159"/>
        <item t="data" h="1" sd="1" x="160"/>
        <item t="data" h="1" sd="1" x="161"/>
        <item t="data" h="1" sd="1" x="162"/>
        <item t="data" h="1" sd="1" x="163"/>
        <item t="data" h="1" sd="1" x="164"/>
        <item t="data" h="1" sd="1" x="165"/>
        <item t="data" h="1" sd="1" x="167"/>
        <item t="data" h="1" sd="1" x="166"/>
        <item t="data" h="1" sd="1" x="175"/>
        <item t="data" h="1" sd="1" x="176"/>
        <item t="data" h="1" sd="1" x="177"/>
        <item t="data" h="1" sd="1" x="178"/>
        <item t="data" h="1" sd="1" x="179"/>
        <item t="data" h="1" sd="1" x="180"/>
        <item t="data" h="1" sd="1" x="181"/>
        <item t="data" h="1" sd="1" x="182"/>
        <item t="data" h="1" sd="1" x="183"/>
        <item t="data" h="1" sd="1" x="184"/>
        <item t="data" h="1" sd="1" x="185"/>
        <item t="data" h="1" sd="1" x="186"/>
        <item t="data" h="1" sd="1" x="168"/>
        <item t="data" h="1" sd="1" x="169"/>
        <item t="data" h="1" sd="1" x="170"/>
        <item t="data" h="1" sd="1" x="171"/>
        <item t="data" h="1" sd="1" x="172"/>
        <item t="data" h="1" sd="1" x="173"/>
        <item t="data" h="1" sd="1" x="17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41">
        <item t="data" sd="1" x="1"/>
        <item t="data" sd="1" x="2"/>
        <item t="data" sd="1" x="3"/>
        <item t="data" sd="1" x="4"/>
        <item t="data" sd="1" x="5"/>
        <item t="data" sd="1" x="0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9"/>
        <item t="data" sd="1" x="37"/>
        <item t="data" sd="1" x="3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52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grand" r="0" i="0">
      <x v="0"/>
    </i>
  </rowItems>
  <colFields count="1">
    <field x="4"/>
  </colFields>
  <colItems count="1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data" r="0" i="0">
      <x v="7"/>
    </i>
    <i t="data" r="0" i="0">
      <x v="8"/>
    </i>
    <i t="data" r="0" i="0">
      <x v="9"/>
    </i>
    <i t="data" r="0" i="0">
      <x v="14"/>
    </i>
    <i t="data" r="0" i="0">
      <x v="17"/>
    </i>
    <i t="data" r="0" i="0">
      <x v="25"/>
    </i>
    <i t="data" r="0" i="0">
      <x v="35"/>
    </i>
    <i t="data" r="0" i="0">
      <x v="39"/>
    </i>
    <i t="grand" r="0" i="0">
      <x v="0"/>
    </i>
  </colItems>
  <dataFields count="1">
    <dataField name="計數 - 會議日期" fld="4" subtotal="count" showDataAs="normal" baseField="0" baseItem="0"/>
  </dataFields>
  <formats count="12">
    <format action="formatting" dxfId="72">
      <pivotArea type="all" dataOnly="0" outline="0" fieldPosition="0"/>
    </format>
    <format action="formatting" dxfId="71">
      <pivotArea type="normal" dataOnly="1" outline="0" collapsedLevelsAreSubtotals="1" fieldPosition="0"/>
    </format>
    <format action="formatting" dxfId="70">
      <pivotArea field="4" type="button" dataOnly="0" labelOnly="1" outline="0" axis="axisCol" fieldPosition="0"/>
    </format>
    <format action="formatting" dxfId="69">
      <pivotArea type="normal" dataOnly="0" labelOnly="1" outline="1" fieldPosition="0">
        <references count="1">
          <reference field="4"/>
        </references>
      </pivotArea>
    </format>
    <format action="formatting" dxfId="68">
      <pivotArea type="normal" dataOnly="0" labelOnly="1" grandRow="1" outline="0" fieldPosition="0"/>
    </format>
    <format action="formatting" dxfId="67">
      <pivotArea type="normal" dataOnly="0" labelOnly="1" outline="1" fieldPosition="0">
        <references count="2">
          <reference field="0">
            <x v="23"/>
          </reference>
          <reference field="4" selected="0">
            <x v="0"/>
          </reference>
        </references>
      </pivotArea>
    </format>
    <format action="formatting" dxfId="66">
      <pivotArea type="normal" dataOnly="0" labelOnly="1" outline="1" fieldPosition="0">
        <references count="2">
          <reference field="0">
            <x v="26"/>
          </reference>
          <reference field="4" selected="0">
            <x v="1"/>
          </reference>
        </references>
      </pivotArea>
    </format>
    <format action="formatting" dxfId="65">
      <pivotArea type="normal" dataOnly="0" labelOnly="1" outline="1" fieldPosition="0">
        <references count="2">
          <reference field="0">
            <x v="28"/>
          </reference>
          <reference field="4" selected="0">
            <x v="2"/>
          </reference>
        </references>
      </pivotArea>
    </format>
    <format action="formatting" dxfId="64">
      <pivotArea type="normal" dataOnly="0" labelOnly="1" outline="1" fieldPosition="0">
        <references count="2">
          <reference field="0">
            <x v="7"/>
          </reference>
          <reference field="4" selected="0">
            <x v="3"/>
          </reference>
        </references>
      </pivotArea>
    </format>
    <format action="formatting" dxfId="63">
      <pivotArea type="normal" dataOnly="0" labelOnly="1" outline="1" fieldPosition="0">
        <references count="2">
          <reference field="0">
            <x v="6"/>
          </reference>
          <reference field="4" selected="0">
            <x v="4"/>
          </reference>
        </references>
      </pivotArea>
    </format>
    <format action="formatting" dxfId="62">
      <pivotArea type="normal" dataOnly="0" labelOnly="1" outline="1" fieldPosition="0">
        <references count="2">
          <reference field="0">
            <x v="29"/>
          </reference>
          <reference field="4" selected="0">
            <x v="5"/>
          </reference>
        </references>
      </pivotArea>
    </format>
    <format action="formatting" dxfId="61">
      <pivotArea type="normal" dataOnly="0" labelOnly="1" outline="0" fieldPosition="0">
        <references count="1">
          <reference field="4294967294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樞紐分析表1" cacheId="1" dataOnRows="0" dataCaption="值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rowHeaderCaption="會議日期" colHeaderCaption="追蹤議題預計完工/實際完工" fieldListSortAscending="0" mdxSubqueries="0" applyNumberFormats="0" applyBorderFormats="0" applyFontFormats="0" applyPatternFormats="0" applyAlignmentFormats="0" applyWidthHeightFormats="1" r:id="rId1">
  <location ref="A34:BK66" firstHeaderRow="1" firstDataRow="3" firstDataCol="1"/>
  <pivotFields count="7">
    <pivotField axis="axisRow" showDropDowns="1" compact="1" outline="1" subtotalTop="1" dragToRow="1" dragToCol="1" dragToPage="1" dragToData="1" dragOff="1" showAll="0" topAutoShow="1" itemPageCount="10" sortType="manual" defaultSubtotal="1">
      <items count="30">
        <item t="data" sd="1" x="7"/>
        <item t="data" sd="1" x="1"/>
        <item t="data" sd="1" x="2"/>
        <item t="data" sd="1" x="0"/>
        <item t="data" sd="1" x="3"/>
        <item t="data" sd="1" x="28"/>
        <item t="data" sd="1" x="4"/>
        <item t="data" sd="1" x="6"/>
        <item t="data" sd="1" x="5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6"/>
        <item t="data" sd="1" x="24"/>
        <item t="data" sd="1" x="25"/>
        <item t="data" sd="1" x="2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32">
        <item t="data" sd="1" x="6"/>
        <item t="data" sd="1" x="1"/>
        <item t="data" sd="1" m="1" x="30"/>
        <item t="data" sd="1" x="7"/>
        <item t="data" sd="1" x="0"/>
        <item t="data" sd="1" x="5"/>
        <item t="data" sd="1" x="2"/>
        <item t="data" sd="1" x="8"/>
        <item t="data" sd="1" x="4"/>
        <item t="data" sd="1" x="3"/>
        <item t="data" sd="1" x="29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7"/>
        <item t="data" sd="1" x="24"/>
        <item t="data" sd="1" x="25"/>
        <item t="data" sd="1" x="26"/>
        <item t="data" sd="1" x="2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3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grand" r="0" i="0">
      <x v="0"/>
    </i>
  </rowItems>
  <colFields count="2">
    <field x="4"/>
    <field x="-2"/>
  </colFields>
  <colItems count="62">
    <i t="data" r="0" i="0">
      <x v="0"/>
      <x v="0"/>
    </i>
    <i t="data" r="1" i="1">
      <x v="1"/>
    </i>
    <i t="data" r="0" i="0">
      <x v="1"/>
      <x v="0"/>
    </i>
    <i t="data" r="1" i="1">
      <x v="1"/>
    </i>
    <i t="data" r="0" i="0">
      <x v="3"/>
      <x v="0"/>
    </i>
    <i t="data" r="1" i="1">
      <x v="1"/>
    </i>
    <i t="data" r="0" i="0">
      <x v="4"/>
      <x v="0"/>
    </i>
    <i t="data" r="1" i="1">
      <x v="1"/>
    </i>
    <i t="data" r="0" i="0">
      <x v="5"/>
      <x v="0"/>
    </i>
    <i t="data" r="1" i="1">
      <x v="1"/>
    </i>
    <i t="data" r="0" i="0">
      <x v="6"/>
      <x v="0"/>
    </i>
    <i t="data" r="1" i="1">
      <x v="1"/>
    </i>
    <i t="data" r="0" i="0">
      <x v="7"/>
      <x v="0"/>
    </i>
    <i t="data" r="1" i="1">
      <x v="1"/>
    </i>
    <i t="data" r="0" i="0">
      <x v="8"/>
      <x v="0"/>
    </i>
    <i t="data" r="1" i="1">
      <x v="1"/>
    </i>
    <i t="data" r="0" i="0">
      <x v="9"/>
      <x v="0"/>
    </i>
    <i t="data" r="1" i="1">
      <x v="1"/>
    </i>
    <i t="data" r="0" i="0">
      <x v="10"/>
      <x v="0"/>
    </i>
    <i t="data" r="1" i="1">
      <x v="1"/>
    </i>
    <i t="data" r="0" i="0">
      <x v="11"/>
      <x v="0"/>
    </i>
    <i t="data" r="1" i="1">
      <x v="1"/>
    </i>
    <i t="data" r="0" i="0">
      <x v="12"/>
      <x v="0"/>
    </i>
    <i t="data" r="1" i="1">
      <x v="1"/>
    </i>
    <i t="data" r="0" i="0">
      <x v="13"/>
      <x v="0"/>
    </i>
    <i t="data" r="1" i="1">
      <x v="1"/>
    </i>
    <i t="data" r="0" i="0">
      <x v="14"/>
      <x v="0"/>
    </i>
    <i t="data" r="1" i="1">
      <x v="1"/>
    </i>
    <i t="data" r="0" i="0">
      <x v="15"/>
      <x v="0"/>
    </i>
    <i t="data" r="1" i="1">
      <x v="1"/>
    </i>
    <i t="data" r="0" i="0">
      <x v="16"/>
      <x v="0"/>
    </i>
    <i t="data" r="1" i="1">
      <x v="1"/>
    </i>
    <i t="data" r="0" i="0">
      <x v="17"/>
      <x v="0"/>
    </i>
    <i t="data" r="1" i="1">
      <x v="1"/>
    </i>
    <i t="data" r="0" i="0">
      <x v="18"/>
      <x v="0"/>
    </i>
    <i t="data" r="1" i="1">
      <x v="1"/>
    </i>
    <i t="data" r="0" i="0">
      <x v="19"/>
      <x v="0"/>
    </i>
    <i t="data" r="1" i="1">
      <x v="1"/>
    </i>
    <i t="data" r="0" i="0">
      <x v="20"/>
      <x v="0"/>
    </i>
    <i t="data" r="1" i="1">
      <x v="1"/>
    </i>
    <i t="data" r="0" i="0">
      <x v="21"/>
      <x v="0"/>
    </i>
    <i t="data" r="1" i="1">
      <x v="1"/>
    </i>
    <i t="data" r="0" i="0">
      <x v="22"/>
      <x v="0"/>
    </i>
    <i t="data" r="1" i="1">
      <x v="1"/>
    </i>
    <i t="data" r="0" i="0">
      <x v="23"/>
      <x v="0"/>
    </i>
    <i t="data" r="1" i="1">
      <x v="1"/>
    </i>
    <i t="data" r="0" i="0">
      <x v="24"/>
      <x v="0"/>
    </i>
    <i t="data" r="1" i="1">
      <x v="1"/>
    </i>
    <i t="data" r="0" i="0">
      <x v="25"/>
      <x v="0"/>
    </i>
    <i t="data" r="1" i="1">
      <x v="1"/>
    </i>
    <i t="data" r="0" i="0">
      <x v="26"/>
      <x v="0"/>
    </i>
    <i t="data" r="1" i="1">
      <x v="1"/>
    </i>
    <i t="data" r="0" i="0">
      <x v="27"/>
      <x v="0"/>
    </i>
    <i t="data" r="1" i="1">
      <x v="1"/>
    </i>
    <i t="data" r="0" i="0">
      <x v="28"/>
      <x v="0"/>
    </i>
    <i t="data" r="1" i="1">
      <x v="1"/>
    </i>
    <i t="data" r="0" i="0">
      <x v="29"/>
      <x v="0"/>
    </i>
    <i t="data" r="1" i="1">
      <x v="1"/>
    </i>
    <i t="data" r="0" i="0">
      <x v="30"/>
      <x v="0"/>
    </i>
    <i t="data" r="1" i="1">
      <x v="1"/>
    </i>
    <i t="grand" r="0" i="0">
      <x v="0"/>
    </i>
    <i t="grand" r="0" i="1">
      <x v="0"/>
    </i>
  </colItems>
  <dataFields count="2">
    <dataField name="計數 - 預計完工日" fld="4" subtotal="count" showDataAs="normal" baseField="0" baseItem="0"/>
    <dataField name="計數 - 實際完工日" fld="6" subtotal="count" showDataAs="normal" baseField="0" baseItem="0"/>
  </dataFields>
  <formats count="18">
    <format action="formatting" dxfId="60">
      <pivotArea field="4" type="button" dataOnly="0" labelOnly="1" outline="0" axis="axisCol" fieldPosition="0"/>
    </format>
    <format action="formatting" dxfId="59">
      <pivotArea type="all" dataOnly="0" outline="0" fieldPosition="0"/>
    </format>
    <format action="formatting" dxfId="58">
      <pivotArea type="origin" dataOnly="0" labelOnly="1" outline="0" fieldPosition="0"/>
    </format>
    <format action="formatting" dxfId="57">
      <pivotArea field="4" type="button" dataOnly="0" labelOnly="1" outline="0" axis="axisCol" fieldPosition="0"/>
    </format>
    <format action="formatting" dxfId="56">
      <pivotArea field="0" type="button" dataOnly="0" labelOnly="1" outline="0" axis="axisRow" fieldPosition="0"/>
    </format>
    <format action="formatting" dxfId="55">
      <pivotArea type="normal" dataOnly="0" labelOnly="1" grandRow="1" outline="0" fieldPosition="0"/>
    </format>
    <format action="formatting" dxfId="54">
      <pivotArea field="4" type="button" dataOnly="0" labelOnly="1" outline="0" axis="axisCol" fieldPosition="0"/>
    </format>
    <format action="formatting" dxfId="53">
      <pivotArea type="origin" dataOnly="0" labelOnly="1" outline="0" fieldPosition="0"/>
    </format>
    <format action="formatting" dxfId="52">
      <pivotArea field="0" type="button" dataOnly="0" labelOnly="1" outline="0" axis="axisRow" fieldPosition="0"/>
    </format>
    <format action="formatting" dxfId="51">
      <pivotArea type="normal" dataOnly="0" labelOnly="1" grandRow="1" outline="0" fieldPosition="0"/>
    </format>
    <format action="formatting" dxfId="50">
      <pivotArea type="all" dataOnly="0" outline="0" fieldPosition="0"/>
    </format>
    <format action="formatting" dxfId="49">
      <pivotArea type="normal" dataOnly="1" outline="0" collapsedLevelsAreSubtotals="1" fieldPosition="0"/>
    </format>
    <format action="formatting" dxfId="48">
      <pivotArea type="origin" dataOnly="0" labelOnly="1" outline="0" fieldPosition="0"/>
    </format>
    <format action="formatting" dxfId="47">
      <pivotArea field="4" type="button" dataOnly="0" labelOnly="1" outline="0" axis="axisCol" fieldPosition="0"/>
    </format>
    <format action="formatting" dxfId="46">
      <pivotArea field="-2" type="button" dataOnly="0" labelOnly="1" outline="0" axis="axisCol" fieldPosition="1"/>
    </format>
    <format action="formatting" dxfId="45">
      <pivotArea type="topRight" dataOnly="0" labelOnly="1" outline="0" fieldPosition="0"/>
    </format>
    <format action="formatting" dxfId="44">
      <pivotArea field="0" type="button" dataOnly="0" labelOnly="1" outline="0" axis="axisRow" fieldPosition="0"/>
    </format>
    <format action="formatting" dxfId="43">
      <pivotArea type="normal"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表格1" displayName="表格1" ref="A2:K62" headerRowCount="1" totalsRowShown="0" headerRowDxfId="139" dataDxfId="138" dataCellStyle="百分比">
  <autoFilter ref="A2:K62"/>
  <tableColumns count="11">
    <tableColumn id="1" name="日期" dataDxfId="137"/>
    <tableColumn id="2" name="週" dataDxfId="136">
      <calculatedColumnFormula>表格1[[#This Row],[日期]]</calculatedColumnFormula>
    </tableColumn>
    <tableColumn id="3" name="合計數" dataDxfId="135">
      <calculatedColumnFormula>COUNTA(URS確認!E:E)-1</calculatedColumnFormula>
    </tableColumn>
    <tableColumn id="4" name="累計預估" dataDxfId="134">
      <calculatedColumnFormula>COUNTIF(URS確認!K:K,"&lt;"&amp;A3+1)</calculatedColumnFormula>
    </tableColumn>
    <tableColumn id="5" name="累計完成" dataDxfId="133">
      <calculatedColumnFormula>COUNTIF(URS確認!L:L,"&lt;"&amp;A3+1)</calculatedColumnFormula>
    </tableColumn>
    <tableColumn id="12" name="本周預計" dataDxfId="132">
      <calculatedColumnFormula>D7-D2</calculatedColumnFormula>
    </tableColumn>
    <tableColumn id="13" name="本周完成" dataDxfId="131">
      <calculatedColumnFormula>E7-E2</calculatedColumnFormula>
    </tableColumn>
    <tableColumn id="14" name="進度" dataDxfId="13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29" dataCellStyle="百分比">
      <calculatedColumnFormula>表格1[[#This Row],[累計預估]]/表格1[[#This Row],[合計數]]</calculatedColumnFormula>
    </tableColumn>
    <tableColumn id="7" name="累計實際達成率" dataDxfId="128" dataCellStyle="百分比">
      <calculatedColumnFormula>表格1[[#This Row],[累計完成]]/表格1[[#This Row],[合計數]]</calculatedColumnFormula>
    </tableColumn>
    <tableColumn id="10" name="欄1" dataDxfId="12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N511" headerRowCount="1" totalsRowShown="0" headerRowDxfId="126" dataDxfId="125">
  <autoFilter ref="A1:AN511">
    <filterColumn colId="4">
      <filters>
        <filter val="L3001"/>
        <filter val="L3002"/>
        <filter val="L3003"/>
        <filter val="L3004"/>
        <filter val="L3005"/>
        <filter val="L3007"/>
        <filter val="L3009"/>
        <filter val="L3100"/>
        <filter val="L3110"/>
        <filter val="L3120"/>
        <filter val="L3130"/>
        <filter val="L3200"/>
        <filter val="L3210"/>
        <filter val="L3220"/>
        <filter val="L3230"/>
        <filter val="L3410"/>
        <filter val="L3420"/>
        <filter val="L3440"/>
        <filter val="L3701"/>
        <filter val="L3711"/>
        <filter val="L3712"/>
        <filter val="L3721"/>
        <filter val="L3731"/>
        <filter val="L3901"/>
        <filter val="L3911"/>
        <filter val="L3912"/>
        <filter val="L3913"/>
        <filter val="L3916"/>
        <filter val="L3921"/>
        <filter val="L3922"/>
        <filter val="L3923"/>
        <filter val="L3924"/>
        <filter val="L3925"/>
        <filter val="L3926"/>
        <filter val="L3932"/>
        <filter val="L3943"/>
      </filters>
    </filterColumn>
  </autoFilter>
  <tableColumns count="40">
    <tableColumn id="2" name="Eric" dataDxfId="124"/>
    <tableColumn id="1" name="業務流程" dataDxfId="123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name="業務大類" dataDxfId="122"/>
    <tableColumn id="26" name="流程" dataDxfId="121"/>
    <tableColumn id="5" name="功能代號" dataDxfId="120"/>
    <tableColumn id="9" name="功能名稱/說明" dataDxfId="119"/>
    <tableColumn id="38" name="刪除整併說明" dataDxfId="118"/>
    <tableColumn id="4" name="SA" dataDxfId="117"/>
    <tableColumn id="11" name="展示協助" dataDxfId="116"/>
    <tableColumn id="37" name="URS版本" dataDxfId="115"/>
    <tableColumn id="3" name="預計展示" dataDxfId="114"/>
    <tableColumn id="18" name="實際展示" dataDxfId="113"/>
    <tableColumn id="24" name="URS調整" dataDxfId="112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11"/>
    <tableColumn id="21" name="User" dataDxfId="110"/>
    <tableColumn id="7" name="User2" dataDxfId="109"/>
    <tableColumn id="8" name="段式" dataDxfId="108"/>
    <tableColumn id="10" name="經辦等級" dataDxfId="107"/>
    <tableColumn id="12" name="授權" dataDxfId="106"/>
    <tableColumn id="13" name="訂正" dataDxfId="105"/>
    <tableColumn id="14" name="修正" dataDxfId="104"/>
    <tableColumn id="16" name="帳務" dataDxfId="103"/>
    <tableColumn id="17" name="額度" dataDxfId="102"/>
    <tableColumn id="15" name="執行單位" dataDxfId="101">
      <calculatedColumnFormula>VLOOKUP(功能_33[[#This Row],[User]],SKL放款!A:G,7,FALSE)</calculatedColumnFormula>
    </tableColumn>
    <tableColumn id="32" name="完成URS程式_x000a_(審閱+2W)" dataDxfId="100">
      <calculatedColumnFormula>IF(功能_33[[#This Row],[實際展示]]="","",功能_33[[#This Row],[實際展示]]+14)</calculatedColumnFormula>
    </tableColumn>
    <tableColumn id="34" name="URS交二審" dataDxfId="99"/>
    <tableColumn id="31" name="二審預排" dataDxfId="98"/>
    <tableColumn id="36" name="二審實際" dataDxfId="97"/>
    <tableColumn id="27" name="正式_x000a_交付審查" dataDxfId="96"/>
    <tableColumn id="29" name="IT審核人" dataDxfId="95"/>
    <tableColumn id="6" name="收到IT_x000a_審查意見" dataDxfId="94"/>
    <tableColumn id="35" name="回覆IT_x000a_審查意見" dataDxfId="93"/>
    <tableColumn id="33" name="User審閱人" dataDxfId="92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91"/>
    <tableColumn id="39" name="回覆User審查意見" dataDxfId="90"/>
    <tableColumn id="25" name="送出簽核檢核日" dataDxfId="89"/>
    <tableColumn id="19" name="覆測日" dataDxfId="88"/>
    <tableColumn id="23" name="AS400入口" dataDxfId="87">
      <calculatedColumnFormula>VLOOKUP(功能_33[[#This Row],[功能代號]],'[4]20211001'!$A:$J,8,FALSE)</calculatedColumnFormula>
    </tableColumn>
    <tableColumn id="41" name="AS400名稱" dataDxfId="86">
      <calculatedColumnFormula>VLOOKUP(功能_33[[#This Row],[功能代號]],'[4]20211001'!$A:$J,9,FALSE)</calculatedColumnFormula>
    </tableColumn>
    <tableColumn id="40" name="暫用" dataDxfId="85">
      <calculatedColumnFormula>VLOOKUP(功能_33[[#This Row],[功能代號]],工作表2!A:A,1,FALSE)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0" headerRowCount="1" totalsRowShown="0" headerRowDxfId="42" dataDxfId="41">
  <autoFilter ref="A2:V20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headerRowCount="1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headerRowCount="1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https://skl.webex.com/skl/j.php?MTID=m4cad926e26e65b979305fb669cef7280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17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_rels/sheet18.xml.rels><Relationships xmlns="http://schemas.openxmlformats.org/package/2006/relationships"><Relationship Type="http://schemas.openxmlformats.org/officeDocument/2006/relationships/pivotTable" Target="/xl/pivotTables/pivotTable4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V17"/>
  <sheetViews>
    <sheetView topLeftCell="C1" workbookViewId="0">
      <selection activeCell="H15" sqref="H15"/>
    </sheetView>
  </sheetViews>
  <sheetFormatPr baseColWidth="8" defaultColWidth="8.7109375" defaultRowHeight="14.25"/>
  <cols>
    <col width="21.28515625" bestFit="1" customWidth="1" style="233" min="1" max="1"/>
    <col width="11.42578125" bestFit="1" customWidth="1" style="232" min="2" max="8"/>
    <col width="11.42578125" bestFit="1" customWidth="1" style="233" min="9" max="9"/>
    <col width="8.5703125" bestFit="1" customWidth="1" style="233" min="10" max="10"/>
    <col width="11.42578125" bestFit="1" customWidth="1" style="233" min="11" max="11"/>
    <col width="12.5703125" bestFit="1" customWidth="1" style="233" min="12" max="12"/>
    <col width="11.42578125" bestFit="1" customWidth="1" style="233" min="13" max="14"/>
    <col width="12.5703125" bestFit="1" customWidth="1" style="233" min="15" max="15"/>
    <col width="11.42578125" bestFit="1" customWidth="1" style="233" min="16" max="22"/>
    <col width="8.7109375" customWidth="1" style="233" min="23" max="16384"/>
  </cols>
  <sheetData>
    <row r="1" customFormat="1" s="235">
      <c r="A1" s="231" t="inlineStr">
        <is>
          <t>會議紀錄日期</t>
        </is>
      </c>
      <c r="B1" s="235" t="n">
        <v>44396</v>
      </c>
      <c r="C1" s="235" t="n">
        <v>44397</v>
      </c>
      <c r="D1" s="235" t="n">
        <v>44398</v>
      </c>
      <c r="E1" s="235" t="n">
        <v>44399</v>
      </c>
      <c r="F1" s="235" t="n">
        <v>44400</v>
      </c>
      <c r="G1" s="235" t="n">
        <v>44403</v>
      </c>
      <c r="H1" s="235" t="n">
        <v>44404</v>
      </c>
      <c r="I1" s="235" t="n">
        <v>44405</v>
      </c>
      <c r="J1" s="235" t="n">
        <v>44410</v>
      </c>
      <c r="K1" s="235" t="n">
        <v>44431</v>
      </c>
      <c r="L1" s="235" t="n">
        <v>44432</v>
      </c>
      <c r="M1" s="235" t="n">
        <v>44433</v>
      </c>
      <c r="N1" s="235" t="n">
        <v>44434</v>
      </c>
      <c r="O1" s="235" t="n">
        <v>44435</v>
      </c>
      <c r="P1" s="235" t="n">
        <v>44438</v>
      </c>
      <c r="Q1" s="235" t="n">
        <v>44439</v>
      </c>
      <c r="R1" s="235" t="n">
        <v>44447</v>
      </c>
      <c r="S1" s="235" t="n">
        <v>44448</v>
      </c>
      <c r="T1" s="235" t="inlineStr">
        <is>
          <t>2021/9/13上</t>
        </is>
      </c>
      <c r="U1" s="235" t="inlineStr">
        <is>
          <t>2021/9/13下</t>
        </is>
      </c>
      <c r="V1" s="235" t="n">
        <v>44453</v>
      </c>
    </row>
    <row r="2">
      <c r="A2" s="231" t="inlineStr">
        <is>
          <t>尚未回覆</t>
        </is>
      </c>
      <c r="B2" s="232" t="inlineStr">
        <is>
          <t>柯文齡經理</t>
        </is>
      </c>
      <c r="C2" s="232" t="inlineStr">
        <is>
          <t>柯文齡經理</t>
        </is>
      </c>
      <c r="D2" s="232" t="inlineStr">
        <is>
          <t>柯文齡經理</t>
        </is>
      </c>
      <c r="E2" s="232" t="inlineStr">
        <is>
          <t>柯文齡經理</t>
        </is>
      </c>
      <c r="F2" s="232" t="inlineStr">
        <is>
          <t>柯文齡經理</t>
        </is>
      </c>
      <c r="G2" s="232" t="inlineStr">
        <is>
          <t>柯文齡經理</t>
        </is>
      </c>
      <c r="H2" s="232" t="inlineStr">
        <is>
          <t>柯文齡經理</t>
        </is>
      </c>
      <c r="I2" s="232" t="inlineStr">
        <is>
          <t>柯文齡經理</t>
        </is>
      </c>
      <c r="K2" s="232" t="inlineStr">
        <is>
          <t>葛展宇經理</t>
        </is>
      </c>
      <c r="L2" s="232" t="inlineStr">
        <is>
          <t>葛展宇經理</t>
        </is>
      </c>
      <c r="M2" s="234" t="inlineStr">
        <is>
          <t>葛展宇經理</t>
        </is>
      </c>
      <c r="N2" s="234" t="inlineStr">
        <is>
          <t>葛展宇經理</t>
        </is>
      </c>
      <c r="O2" s="234" t="inlineStr">
        <is>
          <t>葛展宇經理</t>
        </is>
      </c>
      <c r="P2" s="234" t="inlineStr">
        <is>
          <t>葛展宇經理</t>
        </is>
      </c>
      <c r="Q2" s="234" t="inlineStr">
        <is>
          <t>葛展宇經理</t>
        </is>
      </c>
      <c r="R2" s="234" t="inlineStr">
        <is>
          <t>葛展宇經理</t>
        </is>
      </c>
      <c r="S2" s="234" t="inlineStr">
        <is>
          <t>葛展宇經理</t>
        </is>
      </c>
      <c r="T2" s="234" t="inlineStr">
        <is>
          <t>葛展宇經理</t>
        </is>
      </c>
      <c r="U2" s="234" t="inlineStr">
        <is>
          <t>葛展宇經理</t>
        </is>
      </c>
      <c r="V2" s="234" t="inlineStr">
        <is>
          <t>葛展宇經理</t>
        </is>
      </c>
    </row>
    <row r="3">
      <c r="A3" s="236" t="inlineStr">
        <is>
          <t>更新日期：2021/9/24</t>
        </is>
      </c>
      <c r="B3" s="232" t="inlineStr">
        <is>
          <t>林清河</t>
        </is>
      </c>
      <c r="C3" s="232" t="inlineStr">
        <is>
          <t>李珮琪</t>
        </is>
      </c>
      <c r="D3" s="232" t="inlineStr">
        <is>
          <t>李珮琪</t>
        </is>
      </c>
      <c r="E3" s="232" t="inlineStr">
        <is>
          <t>李珮琪</t>
        </is>
      </c>
      <c r="F3" s="232" t="inlineStr">
        <is>
          <t>李珮琪</t>
        </is>
      </c>
      <c r="G3" s="232" t="inlineStr">
        <is>
          <t>李珮琪</t>
        </is>
      </c>
      <c r="H3" s="232" t="inlineStr">
        <is>
          <t>李珮琪</t>
        </is>
      </c>
      <c r="I3" s="232" t="inlineStr">
        <is>
          <t>李珮琪</t>
        </is>
      </c>
      <c r="K3" s="232" t="inlineStr">
        <is>
          <t>柯文齡經理</t>
        </is>
      </c>
      <c r="L3" s="232" t="inlineStr">
        <is>
          <t>柯文齡經理</t>
        </is>
      </c>
      <c r="M3" s="234" t="inlineStr">
        <is>
          <t>柯文齡經理</t>
        </is>
      </c>
      <c r="N3" s="234" t="inlineStr">
        <is>
          <t>柯文齡經理</t>
        </is>
      </c>
      <c r="O3" s="234" t="inlineStr">
        <is>
          <t>柯文齡經理</t>
        </is>
      </c>
      <c r="P3" s="234" t="inlineStr">
        <is>
          <t>柯文齡經理</t>
        </is>
      </c>
      <c r="Q3" s="234" t="inlineStr">
        <is>
          <t>柯文齡經理</t>
        </is>
      </c>
      <c r="R3" s="234" t="inlineStr">
        <is>
          <t>柯文齡經理</t>
        </is>
      </c>
      <c r="S3" s="234" t="inlineStr">
        <is>
          <t>柯文齡經理</t>
        </is>
      </c>
      <c r="T3" s="234" t="inlineStr">
        <is>
          <t>柯文齡經理</t>
        </is>
      </c>
      <c r="U3" s="234" t="inlineStr">
        <is>
          <t>柯文齡經理</t>
        </is>
      </c>
      <c r="V3" s="234" t="inlineStr">
        <is>
          <t>柯文齡經理</t>
        </is>
      </c>
    </row>
    <row r="4">
      <c r="B4" s="232" t="inlineStr">
        <is>
          <t>陳政皓經理</t>
        </is>
      </c>
      <c r="C4" s="232" t="inlineStr">
        <is>
          <t>林清河</t>
        </is>
      </c>
      <c r="D4" s="232" t="inlineStr">
        <is>
          <t>林清河</t>
        </is>
      </c>
      <c r="E4" s="232" t="inlineStr">
        <is>
          <t>林清河</t>
        </is>
      </c>
      <c r="F4" s="232" t="inlineStr">
        <is>
          <t>林清河</t>
        </is>
      </c>
      <c r="G4" s="232" t="inlineStr">
        <is>
          <t>林清河</t>
        </is>
      </c>
      <c r="H4" s="232" t="inlineStr">
        <is>
          <t>林清河</t>
        </is>
      </c>
      <c r="I4" s="232" t="inlineStr">
        <is>
          <t>林清河</t>
        </is>
      </c>
      <c r="K4" s="232" t="inlineStr">
        <is>
          <t>李珮琪</t>
        </is>
      </c>
      <c r="L4" s="232" t="inlineStr">
        <is>
          <t>吳承憲</t>
        </is>
      </c>
      <c r="M4" s="234" t="inlineStr">
        <is>
          <t>吳承憲</t>
        </is>
      </c>
      <c r="N4" s="234" t="inlineStr">
        <is>
          <t>吳承憲</t>
        </is>
      </c>
      <c r="O4" s="234" t="inlineStr">
        <is>
          <t>吳承憲</t>
        </is>
      </c>
      <c r="P4" s="234" t="inlineStr">
        <is>
          <t>吳承憲</t>
        </is>
      </c>
      <c r="Q4" s="234" t="inlineStr">
        <is>
          <t>吳承憲</t>
        </is>
      </c>
      <c r="R4" s="234" t="inlineStr">
        <is>
          <t>李珮琪</t>
        </is>
      </c>
      <c r="S4" s="234" t="inlineStr">
        <is>
          <t>李珮琪</t>
        </is>
      </c>
      <c r="T4" s="234" t="inlineStr">
        <is>
          <t>李珮琪</t>
        </is>
      </c>
      <c r="U4" s="234" t="inlineStr">
        <is>
          <t>李珮琪</t>
        </is>
      </c>
      <c r="V4" s="234" t="inlineStr">
        <is>
          <t>李珮琪</t>
        </is>
      </c>
    </row>
    <row r="5">
      <c r="B5" s="232" t="inlineStr">
        <is>
          <t>蔡珮瑜</t>
        </is>
      </c>
      <c r="C5" s="232" t="inlineStr">
        <is>
          <t>涂宇欣</t>
        </is>
      </c>
      <c r="D5" s="232" t="inlineStr">
        <is>
          <t>涂宇欣</t>
        </is>
      </c>
      <c r="E5" s="232" t="inlineStr">
        <is>
          <t>涂宇欣</t>
        </is>
      </c>
      <c r="F5" s="232" t="inlineStr">
        <is>
          <t>涂宇欣</t>
        </is>
      </c>
      <c r="G5" s="232" t="inlineStr">
        <is>
          <t>涂宇欣</t>
        </is>
      </c>
      <c r="H5" s="232" t="inlineStr">
        <is>
          <t>涂宇欣</t>
        </is>
      </c>
      <c r="I5" s="232" t="inlineStr">
        <is>
          <t>涂宇欣</t>
        </is>
      </c>
      <c r="K5" s="232" t="inlineStr">
        <is>
          <t>林清河</t>
        </is>
      </c>
      <c r="L5" s="232" t="inlineStr">
        <is>
          <t>李珮琪</t>
        </is>
      </c>
      <c r="M5" s="234" t="inlineStr">
        <is>
          <t>李珮琪</t>
        </is>
      </c>
      <c r="N5" s="234" t="inlineStr">
        <is>
          <t>李珮琪</t>
        </is>
      </c>
      <c r="O5" s="234" t="inlineStr">
        <is>
          <t>李珮琪</t>
        </is>
      </c>
      <c r="P5" s="234" t="inlineStr">
        <is>
          <t>李珮琪</t>
        </is>
      </c>
      <c r="Q5" s="234" t="inlineStr">
        <is>
          <t>李珮琪</t>
        </is>
      </c>
      <c r="R5" s="234" t="inlineStr">
        <is>
          <t>林清河</t>
        </is>
      </c>
      <c r="S5" s="234" t="inlineStr">
        <is>
          <t>林清河</t>
        </is>
      </c>
      <c r="T5" s="234" t="inlineStr">
        <is>
          <t>林清河</t>
        </is>
      </c>
      <c r="U5" s="234" t="inlineStr">
        <is>
          <t>林清河</t>
        </is>
      </c>
      <c r="V5" s="234" t="inlineStr">
        <is>
          <t>林清河</t>
        </is>
      </c>
    </row>
    <row r="6">
      <c r="B6" s="232" t="inlineStr">
        <is>
          <t>李珮君</t>
        </is>
      </c>
      <c r="C6" s="232" t="inlineStr">
        <is>
          <t>陳政皓經理</t>
        </is>
      </c>
      <c r="D6" s="232" t="inlineStr">
        <is>
          <t>陳政皓經理</t>
        </is>
      </c>
      <c r="F6" s="232" t="inlineStr">
        <is>
          <t>蔡珮瑜</t>
        </is>
      </c>
      <c r="G6" s="232" t="inlineStr">
        <is>
          <t>陳政皓經理</t>
        </is>
      </c>
      <c r="H6" s="232" t="inlineStr">
        <is>
          <t>陳政皓經理</t>
        </is>
      </c>
      <c r="I6" s="232" t="inlineStr">
        <is>
          <t>蔡珮瑜</t>
        </is>
      </c>
      <c r="K6" s="232" t="inlineStr">
        <is>
          <t>涂宇欣</t>
        </is>
      </c>
      <c r="L6" s="232" t="inlineStr">
        <is>
          <t>林清河</t>
        </is>
      </c>
      <c r="M6" s="234" t="inlineStr">
        <is>
          <t>林清河</t>
        </is>
      </c>
      <c r="N6" s="234" t="inlineStr">
        <is>
          <t>林清河</t>
        </is>
      </c>
      <c r="O6" s="234" t="inlineStr">
        <is>
          <t>林清河</t>
        </is>
      </c>
      <c r="P6" s="234" t="inlineStr">
        <is>
          <t>林清河</t>
        </is>
      </c>
      <c r="Q6" s="234" t="inlineStr">
        <is>
          <t>林清河</t>
        </is>
      </c>
      <c r="R6" s="234" t="inlineStr">
        <is>
          <t>涂宇欣</t>
        </is>
      </c>
      <c r="S6" s="234" t="inlineStr">
        <is>
          <t>涂宇欣</t>
        </is>
      </c>
      <c r="T6" s="234" t="inlineStr">
        <is>
          <t>涂宇欣</t>
        </is>
      </c>
      <c r="U6" s="234" t="inlineStr">
        <is>
          <t>涂宇欣</t>
        </is>
      </c>
      <c r="V6" s="234" t="inlineStr">
        <is>
          <t>涂宇欣</t>
        </is>
      </c>
    </row>
    <row r="7">
      <c r="C7" s="232" t="inlineStr">
        <is>
          <t>蔡珮瑜</t>
        </is>
      </c>
      <c r="D7" s="232" t="inlineStr">
        <is>
          <t>蔡珮瑜</t>
        </is>
      </c>
      <c r="G7" s="232" t="inlineStr">
        <is>
          <t>蔡珮瑜</t>
        </is>
      </c>
      <c r="H7" s="232" t="inlineStr">
        <is>
          <t>蔡珮瑜</t>
        </is>
      </c>
      <c r="I7" s="232" t="n"/>
      <c r="K7" s="232" t="inlineStr">
        <is>
          <t>吳承憲</t>
        </is>
      </c>
      <c r="L7" s="232" t="inlineStr">
        <is>
          <t>涂宇欣</t>
        </is>
      </c>
      <c r="M7" s="234" t="inlineStr">
        <is>
          <t>涂宇欣</t>
        </is>
      </c>
      <c r="N7" s="234" t="inlineStr">
        <is>
          <t>涂宇欣</t>
        </is>
      </c>
      <c r="O7" s="234" t="inlineStr">
        <is>
          <t>涂宇欣</t>
        </is>
      </c>
      <c r="P7" s="234" t="inlineStr">
        <is>
          <t>涂宇欣</t>
        </is>
      </c>
      <c r="Q7" s="234" t="inlineStr">
        <is>
          <t>涂宇欣</t>
        </is>
      </c>
      <c r="R7" s="234" t="inlineStr">
        <is>
          <t>吳承憲</t>
        </is>
      </c>
      <c r="S7" s="234" t="inlineStr">
        <is>
          <t>吳承憲</t>
        </is>
      </c>
      <c r="T7" s="234" t="inlineStr">
        <is>
          <t>吳承憲</t>
        </is>
      </c>
      <c r="U7" s="234" t="inlineStr">
        <is>
          <t>吳承憲</t>
        </is>
      </c>
      <c r="V7" s="234" t="inlineStr">
        <is>
          <t>吳承憲</t>
        </is>
      </c>
    </row>
    <row r="8">
      <c r="K8" s="232" t="inlineStr">
        <is>
          <t>陳政皓經理</t>
        </is>
      </c>
      <c r="L8" s="232" t="inlineStr">
        <is>
          <t>陳政皓經理</t>
        </is>
      </c>
      <c r="M8" s="234" t="inlineStr">
        <is>
          <t>陳政皓經理</t>
        </is>
      </c>
      <c r="N8" s="234" t="inlineStr">
        <is>
          <t>陳政皓經理</t>
        </is>
      </c>
      <c r="O8" s="234" t="inlineStr">
        <is>
          <t>陳政皓經理</t>
        </is>
      </c>
      <c r="P8" s="234" t="inlineStr">
        <is>
          <t>陳政皓經理</t>
        </is>
      </c>
      <c r="Q8" s="234" t="inlineStr">
        <is>
          <t>陳政皓經理</t>
        </is>
      </c>
      <c r="R8" s="234" t="inlineStr">
        <is>
          <t>陳政皓經理</t>
        </is>
      </c>
      <c r="S8" s="234" t="inlineStr">
        <is>
          <t>陳政皓經理</t>
        </is>
      </c>
      <c r="T8" s="234" t="inlineStr">
        <is>
          <t>陳政皓經理</t>
        </is>
      </c>
      <c r="U8" s="234" t="inlineStr">
        <is>
          <t>陳政皓經理</t>
        </is>
      </c>
      <c r="V8" s="234" t="inlineStr">
        <is>
          <t>陳政皓經理</t>
        </is>
      </c>
    </row>
    <row r="9">
      <c r="K9" s="232" t="inlineStr">
        <is>
          <t>蔡珮瑜</t>
        </is>
      </c>
      <c r="L9" s="232" t="inlineStr">
        <is>
          <t>蔡珮瑜</t>
        </is>
      </c>
      <c r="M9" s="234" t="inlineStr">
        <is>
          <t>蔡珮瑜</t>
        </is>
      </c>
      <c r="N9" s="234" t="inlineStr">
        <is>
          <t>蔡珮瑜</t>
        </is>
      </c>
      <c r="O9" s="234" t="inlineStr">
        <is>
          <t>蔡珮瑜</t>
        </is>
      </c>
      <c r="P9" s="234" t="inlineStr">
        <is>
          <t>蔡珮瑜</t>
        </is>
      </c>
      <c r="Q9" s="234" t="inlineStr">
        <is>
          <t>張舜雯</t>
        </is>
      </c>
      <c r="R9" s="234" t="inlineStr">
        <is>
          <t>蔡珮瑜</t>
        </is>
      </c>
      <c r="S9" s="234" t="inlineStr">
        <is>
          <t>蔡珮瑜</t>
        </is>
      </c>
      <c r="T9" s="234" t="inlineStr">
        <is>
          <t>蔡珮瑜</t>
        </is>
      </c>
      <c r="U9" s="234" t="inlineStr">
        <is>
          <t>蔡珮瑜</t>
        </is>
      </c>
      <c r="V9" s="234" t="inlineStr">
        <is>
          <t>蔡珮瑜</t>
        </is>
      </c>
    </row>
    <row r="10">
      <c r="K10" s="232" t="inlineStr">
        <is>
          <t>陳俞辛</t>
        </is>
      </c>
      <c r="L10" s="232" t="inlineStr">
        <is>
          <t>蔡進健-缺席</t>
        </is>
      </c>
      <c r="M10" s="234" t="inlineStr">
        <is>
          <t>李珮君</t>
        </is>
      </c>
      <c r="N10" s="234" t="inlineStr">
        <is>
          <t>陳俞辛</t>
        </is>
      </c>
      <c r="O10" s="234" t="inlineStr">
        <is>
          <t>李秋燕-缺席</t>
        </is>
      </c>
      <c r="P10" s="234" t="inlineStr">
        <is>
          <t>尹少玄</t>
        </is>
      </c>
      <c r="Q10" s="234" t="inlineStr">
        <is>
          <t>蔡珮瑜</t>
        </is>
      </c>
      <c r="R10" s="234" t="inlineStr">
        <is>
          <t>張舜雯</t>
        </is>
      </c>
      <c r="S10" s="234" t="inlineStr">
        <is>
          <t>張舜雯</t>
        </is>
      </c>
      <c r="T10" s="234" t="inlineStr">
        <is>
          <t>張舜雯</t>
        </is>
      </c>
      <c r="U10" s="234" t="inlineStr">
        <is>
          <t>張舜雯</t>
        </is>
      </c>
      <c r="V10" s="234" t="inlineStr">
        <is>
          <t>張舜雯</t>
        </is>
      </c>
    </row>
    <row r="11">
      <c r="L11" s="232" t="inlineStr">
        <is>
          <t>陳俞辛-缺席</t>
        </is>
      </c>
      <c r="M11" s="234" t="inlineStr">
        <is>
          <t>蔡進健</t>
        </is>
      </c>
      <c r="N11" s="234" t="inlineStr">
        <is>
          <t>程慧娟</t>
        </is>
      </c>
      <c r="O11" s="234" t="inlineStr">
        <is>
          <t>李珮君</t>
        </is>
      </c>
      <c r="Q11" s="234" t="inlineStr">
        <is>
          <t>尹少玄</t>
        </is>
      </c>
      <c r="R11" s="234" t="inlineStr">
        <is>
          <t>許慧玉</t>
        </is>
      </c>
      <c r="S11" s="234" t="inlineStr">
        <is>
          <t>宋郁宏</t>
        </is>
      </c>
      <c r="T11" s="234" t="inlineStr">
        <is>
          <t>宋郁宏</t>
        </is>
      </c>
      <c r="U11" s="234" t="inlineStr">
        <is>
          <t>邵淑微</t>
        </is>
      </c>
    </row>
    <row r="12">
      <c r="K12" s="232" t="n"/>
      <c r="M12" s="234" t="inlineStr">
        <is>
          <t>陳俞辛</t>
        </is>
      </c>
      <c r="N12" s="234" t="inlineStr">
        <is>
          <t>邱怡婷</t>
        </is>
      </c>
      <c r="O12" s="232" t="inlineStr">
        <is>
          <t>陳俞辛-缺席</t>
        </is>
      </c>
      <c r="Q12" s="234" t="inlineStr">
        <is>
          <t>陳俞辛</t>
        </is>
      </c>
      <c r="S12" s="234" t="inlineStr">
        <is>
          <t>許慧玉</t>
        </is>
      </c>
      <c r="T12" s="234" t="inlineStr">
        <is>
          <t>許慧玉</t>
        </is>
      </c>
    </row>
    <row r="13">
      <c r="N13" s="234" t="inlineStr">
        <is>
          <t>李秋燕</t>
        </is>
      </c>
      <c r="O13" s="234" t="inlineStr">
        <is>
          <t>李穎</t>
        </is>
      </c>
      <c r="Q13" s="234" t="inlineStr">
        <is>
          <t>李穎</t>
        </is>
      </c>
    </row>
    <row r="14">
      <c r="K14" s="232" t="n"/>
      <c r="Q14" s="234" t="inlineStr">
        <is>
          <t>蔡進健</t>
        </is>
      </c>
    </row>
    <row r="15">
      <c r="Q15" s="234" t="inlineStr">
        <is>
          <t>許慧玉</t>
        </is>
      </c>
    </row>
    <row r="16">
      <c r="Q16" s="234" t="inlineStr">
        <is>
          <t>施美娟</t>
        </is>
      </c>
    </row>
    <row r="17">
      <c r="Q17" s="23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zoomScale="115" zoomScaleNormal="115" workbookViewId="0">
      <pane ySplit="1" topLeftCell="A2" activePane="bottomLeft" state="frozen"/>
      <selection pane="bottomLeft" activeCell="A2" sqref="A2:U14"/>
    </sheetView>
  </sheetViews>
  <sheetFormatPr baseColWidth="8" defaultColWidth="9" defaultRowHeight="15.75"/>
  <cols>
    <col width="5.7109375" customWidth="1" style="256" min="1" max="1"/>
    <col width="5.140625" customWidth="1" style="472" min="2" max="2"/>
    <col width="4.5703125" customWidth="1" style="472" min="3" max="3"/>
    <col width="6.28515625" bestFit="1" customWidth="1" style="472" min="4" max="4"/>
    <col width="5.42578125" customWidth="1" style="472" min="5" max="5"/>
    <col width="4.85546875" customWidth="1" style="472" min="6" max="6"/>
    <col width="4.42578125" customWidth="1" style="473" min="7" max="7"/>
    <col width="6.28515625" customWidth="1" style="472" min="8" max="8"/>
    <col width="11.42578125" bestFit="1" customWidth="1" style="472" min="9" max="9"/>
    <col width="11.7109375" bestFit="1" customWidth="1" style="318" min="10" max="10"/>
    <col width="10" customWidth="1" style="318" min="11" max="11"/>
    <col width="9.85546875" customWidth="1" style="318" min="12" max="12"/>
    <col width="8.140625" customWidth="1" style="318" min="13" max="13"/>
    <col width="10.42578125" customWidth="1" style="474" min="14" max="14"/>
    <col width="5.7109375" customWidth="1" style="475" min="15" max="15"/>
    <col width="5" customWidth="1" style="476" min="16" max="16"/>
    <col width="9.7109375" bestFit="1" customWidth="1" style="476" min="17" max="17"/>
    <col width="6.42578125" customWidth="1" style="476" min="18" max="18"/>
    <col width="10.28515625" customWidth="1" style="476" min="19" max="19"/>
    <col width="9.7109375" customWidth="1" style="69" min="20" max="20"/>
    <col width="8.7109375" customWidth="1" style="174" min="21" max="21"/>
    <col width="9" customWidth="1" style="174" min="22" max="16384"/>
  </cols>
  <sheetData>
    <row r="1">
      <c r="A1" s="309" t="inlineStr">
        <is>
          <t>URS審查意見回覆進度</t>
        </is>
      </c>
    </row>
    <row r="2" ht="38.25" customFormat="1" customHeight="1" s="311">
      <c r="A2" s="477" t="inlineStr">
        <is>
          <t>業務大類</t>
        </is>
      </c>
      <c r="B2" s="478" t="inlineStr">
        <is>
          <t>總數</t>
        </is>
      </c>
      <c r="C2" s="477" t="inlineStr">
        <is>
          <t>會議審閱</t>
        </is>
      </c>
      <c r="D2" s="479" t="inlineStr">
        <is>
          <t>會議完成比</t>
        </is>
      </c>
      <c r="E2" s="479" t="inlineStr">
        <is>
          <t>會議
審閱II</t>
        </is>
      </c>
      <c r="F2" s="479" t="inlineStr">
        <is>
          <t>會議II完成比</t>
        </is>
      </c>
      <c r="G2" s="479" t="inlineStr">
        <is>
          <t>二輪確認
交審</t>
        </is>
      </c>
      <c r="H2" s="477" t="inlineStr">
        <is>
          <t>交付進度</t>
        </is>
      </c>
      <c r="I2" s="477" t="inlineStr">
        <is>
          <t>二審會議</t>
        </is>
      </c>
      <c r="J2" s="477" t="inlineStr">
        <is>
          <t>交付簽核
審查</t>
        </is>
      </c>
      <c r="K2" s="411" t="inlineStr">
        <is>
          <t>意見截止</t>
        </is>
      </c>
      <c r="L2" s="411" t="inlineStr">
        <is>
          <t>最後意見
收到日</t>
        </is>
      </c>
      <c r="M2" s="411" t="inlineStr">
        <is>
          <t>收到審查意見(交易)</t>
        </is>
      </c>
      <c r="N2" s="411" t="inlineStr">
        <is>
          <t>預計
最遲回覆</t>
        </is>
      </c>
      <c r="O2" s="411" t="inlineStr">
        <is>
          <t>意見回覆</t>
        </is>
      </c>
      <c r="P2" s="411" t="inlineStr">
        <is>
          <t>意見回覆進度</t>
        </is>
      </c>
      <c r="Q2" s="411" t="inlineStr">
        <is>
          <t>意見再審</t>
        </is>
      </c>
      <c r="R2" s="411" t="inlineStr">
        <is>
          <t>意見再審數</t>
        </is>
      </c>
      <c r="S2" s="411" t="inlineStr">
        <is>
          <t>最新回覆日</t>
        </is>
      </c>
      <c r="T2" s="480" t="inlineStr">
        <is>
          <t>送出簽核截止</t>
        </is>
      </c>
      <c r="U2" s="411" t="inlineStr">
        <is>
          <t>送出SKL認可簽核</t>
        </is>
      </c>
      <c r="V2" s="310" t="n"/>
    </row>
    <row r="3" ht="25.5" customFormat="1" customHeight="1" s="65">
      <c r="A3" s="386" t="inlineStr">
        <is>
          <t>L1</t>
        </is>
      </c>
      <c r="B3" s="481" t="n">
        <v>15</v>
      </c>
      <c r="C3" s="481" t="n">
        <v>15</v>
      </c>
      <c r="D3" s="388">
        <f>C3/B3</f>
        <v/>
      </c>
      <c r="E3" s="481" t="n">
        <v>15</v>
      </c>
      <c r="F3" s="388">
        <f>E3/B3</f>
        <v/>
      </c>
      <c r="G3" s="481" t="n">
        <v>14</v>
      </c>
      <c r="H3" s="388">
        <f>G3/B3</f>
        <v/>
      </c>
      <c r="I3" s="389" t="inlineStr">
        <is>
          <t>2021/9/29、
10/6企金,覆審</t>
        </is>
      </c>
      <c r="J3" s="390" t="inlineStr">
        <is>
          <t>2021/10/1
2021/10/8異動</t>
        </is>
      </c>
      <c r="K3" s="386" t="n">
        <v>44481</v>
      </c>
      <c r="L3" s="386" t="n">
        <v>44483</v>
      </c>
      <c r="M3" s="481" t="n">
        <v>14</v>
      </c>
      <c r="N3" s="386">
        <f>K3+3</f>
        <v/>
      </c>
      <c r="O3" s="391" t="n">
        <v>14</v>
      </c>
      <c r="P3" s="388">
        <f>O3/M3</f>
        <v/>
      </c>
      <c r="Q3" s="388" t="n"/>
      <c r="R3" s="392" t="n"/>
      <c r="S3" s="386" t="n"/>
      <c r="T3" s="421" t="n">
        <v>44484</v>
      </c>
      <c r="U3" s="393" t="n"/>
      <c r="V3" s="394" t="n"/>
    </row>
    <row r="4" ht="33.75" customFormat="1" customHeight="1" s="313">
      <c r="A4" s="396" t="inlineStr">
        <is>
          <t>IT</t>
        </is>
      </c>
      <c r="B4" s="482">
        <f>COUNTIF(URS確認!B:B,"L1")</f>
        <v/>
      </c>
      <c r="C4" s="482" t="n"/>
      <c r="D4" s="482" t="n"/>
      <c r="E4" s="482" t="n"/>
      <c r="F4" s="482" t="n"/>
      <c r="G4" s="482" t="n">
        <v>14</v>
      </c>
      <c r="H4" s="482" t="n"/>
      <c r="I4" s="482" t="n"/>
      <c r="J4" s="398" t="n">
        <v>44470</v>
      </c>
      <c r="K4" s="398" t="n">
        <v>44481</v>
      </c>
      <c r="L4" s="398" t="n">
        <v>44483</v>
      </c>
      <c r="M4" s="482" t="n">
        <v>14</v>
      </c>
      <c r="N4" s="398" t="n">
        <v>44490</v>
      </c>
      <c r="O4" s="399" t="n">
        <v>14</v>
      </c>
      <c r="P4" s="400">
        <f>O4/M4</f>
        <v/>
      </c>
      <c r="Q4" s="427" t="inlineStr">
        <is>
          <t>2021/11/2
(宇欣11/1.3，珮琪11/2.4)</t>
        </is>
      </c>
      <c r="R4" s="399" t="n">
        <v>7</v>
      </c>
      <c r="S4" s="428" t="inlineStr">
        <is>
          <t>宇欣2021/11/3
珮琪預計11/5回覆</t>
        </is>
      </c>
      <c r="T4" s="401" t="n"/>
      <c r="U4" s="401" t="n"/>
      <c r="V4" s="312" t="n"/>
    </row>
    <row r="5" ht="15" customFormat="1" customHeight="1" s="313">
      <c r="A5" s="396" t="inlineStr">
        <is>
          <t>User</t>
        </is>
      </c>
      <c r="B5" s="482">
        <f>COUNTIF(URS確認!B:B,"L1")</f>
        <v/>
      </c>
      <c r="C5" s="482" t="n"/>
      <c r="D5" s="482" t="n"/>
      <c r="E5" s="482" t="n"/>
      <c r="F5" s="482" t="n"/>
      <c r="G5" s="482" t="n">
        <v>14</v>
      </c>
      <c r="H5" s="482" t="n"/>
      <c r="I5" s="482" t="n"/>
      <c r="J5" s="398" t="n">
        <v>44470</v>
      </c>
      <c r="K5" s="398" t="n">
        <v>44491</v>
      </c>
      <c r="L5" s="398" t="n">
        <v>44495</v>
      </c>
      <c r="M5" s="482" t="n">
        <v>2</v>
      </c>
      <c r="N5" s="420" t="n">
        <v>44495</v>
      </c>
      <c r="O5" s="399" t="n">
        <v>2</v>
      </c>
      <c r="P5" s="400">
        <f>O5/M5</f>
        <v/>
      </c>
      <c r="Q5" s="400" t="n"/>
      <c r="R5" s="400" t="n"/>
      <c r="S5" s="398" t="n">
        <v>44497</v>
      </c>
      <c r="T5" s="401" t="n"/>
      <c r="U5" s="401" t="n"/>
      <c r="V5" s="312" t="n"/>
    </row>
    <row r="6" ht="15" customFormat="1" customHeight="1" s="65">
      <c r="A6" s="386" t="inlineStr">
        <is>
          <t>L2</t>
        </is>
      </c>
      <c r="B6" s="481" t="n">
        <v>84</v>
      </c>
      <c r="C6" s="481" t="n">
        <v>84</v>
      </c>
      <c r="D6" s="388">
        <f>C6/B6</f>
        <v/>
      </c>
      <c r="E6" s="481" t="n">
        <v>48</v>
      </c>
      <c r="F6" s="388">
        <f>E6/B6</f>
        <v/>
      </c>
      <c r="G6" s="481" t="n"/>
      <c r="H6" s="388" t="n"/>
      <c r="I6" s="389" t="n"/>
      <c r="J6" s="386" t="n"/>
      <c r="K6" s="386" t="n"/>
      <c r="L6" s="386" t="n"/>
      <c r="M6" s="481" t="n"/>
      <c r="N6" s="386">
        <f>T6-7</f>
        <v/>
      </c>
      <c r="O6" s="391" t="n"/>
      <c r="P6" s="388" t="n"/>
      <c r="Q6" s="388" t="n"/>
      <c r="R6" s="388" t="n"/>
      <c r="S6" s="386" t="n"/>
      <c r="T6" s="393" t="n">
        <v>44550</v>
      </c>
      <c r="U6" s="393" t="n"/>
      <c r="V6" s="394" t="n"/>
    </row>
    <row r="7" ht="15" customFormat="1" customHeight="1" s="65">
      <c r="A7" s="386" t="inlineStr">
        <is>
          <t>L3</t>
        </is>
      </c>
      <c r="B7" s="481" t="n">
        <v>36</v>
      </c>
      <c r="C7" s="481" t="n">
        <v>36</v>
      </c>
      <c r="D7" s="388">
        <f>C7/B7</f>
        <v/>
      </c>
      <c r="E7" s="481" t="n">
        <v>36</v>
      </c>
      <c r="F7" s="388">
        <f>E7/B7</f>
        <v/>
      </c>
      <c r="G7" s="481" t="n"/>
      <c r="H7" s="388" t="n"/>
      <c r="I7" s="389" t="inlineStr">
        <is>
          <t>2021/10/27, 28</t>
        </is>
      </c>
      <c r="J7" s="412" t="inlineStr">
        <is>
          <t>2021/11/8 (交付33份)</t>
        </is>
      </c>
      <c r="K7" s="386" t="n"/>
      <c r="L7" s="386" t="n"/>
      <c r="M7" s="481" t="n"/>
      <c r="N7" s="386">
        <f>T7-7</f>
        <v/>
      </c>
      <c r="O7" s="391" t="n"/>
      <c r="P7" s="388" t="n"/>
      <c r="Q7" s="388" t="n"/>
      <c r="R7" s="388" t="n"/>
      <c r="S7" s="386" t="n"/>
      <c r="T7" s="421" t="n">
        <v>44515</v>
      </c>
      <c r="U7" s="393" t="n"/>
      <c r="V7" s="394" t="n"/>
    </row>
    <row r="8" ht="15" customFormat="1" customHeight="1" s="65">
      <c r="A8" s="386" t="inlineStr">
        <is>
          <t>L4</t>
        </is>
      </c>
      <c r="B8" s="481" t="n">
        <v>71</v>
      </c>
      <c r="C8" s="481" t="n">
        <v>71</v>
      </c>
      <c r="D8" s="388">
        <f>C8/B8</f>
        <v/>
      </c>
      <c r="E8" s="481" t="n">
        <v>43</v>
      </c>
      <c r="F8" s="388">
        <f>E8/B8</f>
        <v/>
      </c>
      <c r="G8" s="481" t="n"/>
      <c r="H8" s="388" t="n"/>
      <c r="I8" s="454" t="inlineStr">
        <is>
          <t>預計2021/11/16~</t>
        </is>
      </c>
      <c r="J8" s="386" t="n"/>
      <c r="K8" s="386" t="n"/>
      <c r="L8" s="386" t="n"/>
      <c r="M8" s="481" t="n"/>
      <c r="N8" s="386">
        <f>T8-7</f>
        <v/>
      </c>
      <c r="O8" s="391" t="n"/>
      <c r="P8" s="388" t="n"/>
      <c r="Q8" s="388" t="n"/>
      <c r="R8" s="388" t="n"/>
      <c r="S8" s="386" t="n"/>
      <c r="T8" s="421" t="n">
        <v>44515</v>
      </c>
      <c r="U8" s="393" t="n"/>
      <c r="V8" s="394" t="n"/>
    </row>
    <row r="9" ht="15" customFormat="1" customHeight="1" s="65">
      <c r="A9" s="386" t="inlineStr">
        <is>
          <t>L5</t>
        </is>
      </c>
      <c r="B9" s="481" t="n">
        <v>89</v>
      </c>
      <c r="C9" s="481" t="n">
        <v>43</v>
      </c>
      <c r="D9" s="388">
        <f>C9/B9</f>
        <v/>
      </c>
      <c r="E9" s="481" t="n">
        <v>26</v>
      </c>
      <c r="F9" s="388">
        <f>E9/B9</f>
        <v/>
      </c>
      <c r="G9" s="481" t="n">
        <v>26</v>
      </c>
      <c r="H9" s="388">
        <f>G9/B9</f>
        <v/>
      </c>
      <c r="I9" s="389" t="n"/>
      <c r="J9" s="412" t="inlineStr">
        <is>
          <t>債協帳務2021/10/20</t>
        </is>
      </c>
      <c r="K9" s="386" t="n"/>
      <c r="L9" s="386" t="n"/>
      <c r="M9" s="481" t="n"/>
      <c r="N9" s="386">
        <f>T9-7</f>
        <v/>
      </c>
      <c r="O9" s="391" t="n"/>
      <c r="P9" s="388" t="n"/>
      <c r="Q9" s="388" t="n"/>
      <c r="R9" s="388" t="n"/>
      <c r="S9" s="386" t="n"/>
      <c r="T9" s="393" t="n">
        <v>44550</v>
      </c>
      <c r="U9" s="393" t="n"/>
      <c r="V9" s="394" t="n"/>
    </row>
    <row r="10" ht="15" customFormat="1" customHeight="1" s="65">
      <c r="A10" s="386" t="inlineStr">
        <is>
          <t>L6</t>
        </is>
      </c>
      <c r="B10" s="481" t="n">
        <v>84</v>
      </c>
      <c r="C10" s="481" t="n">
        <v>56</v>
      </c>
      <c r="D10" s="388">
        <f>C10/B10</f>
        <v/>
      </c>
      <c r="E10" s="481" t="n">
        <v>0</v>
      </c>
      <c r="F10" s="388">
        <f>E10/B10</f>
        <v/>
      </c>
      <c r="G10" s="481" t="n"/>
      <c r="H10" s="388" t="n"/>
      <c r="I10" s="389" t="n"/>
      <c r="J10" s="386" t="n"/>
      <c r="K10" s="386" t="n"/>
      <c r="L10" s="386" t="n"/>
      <c r="M10" s="481" t="n"/>
      <c r="N10" s="386">
        <f>T10-7</f>
        <v/>
      </c>
      <c r="O10" s="391" t="n"/>
      <c r="P10" s="388" t="n"/>
      <c r="Q10" s="388" t="n"/>
      <c r="R10" s="388" t="n"/>
      <c r="S10" s="386" t="n"/>
      <c r="T10" s="393" t="n">
        <v>44550</v>
      </c>
      <c r="U10" s="393" t="n"/>
      <c r="V10" s="394" t="n"/>
    </row>
    <row r="11" ht="15" customFormat="1" customHeight="1" s="65">
      <c r="A11" s="386" t="inlineStr">
        <is>
          <t>L7</t>
        </is>
      </c>
      <c r="B11" s="481">
        <f>COUNTIF(URS確認!B:B,"L7")</f>
        <v/>
      </c>
      <c r="C11" s="481" t="n">
        <v>0</v>
      </c>
      <c r="D11" s="388" t="n">
        <v>0</v>
      </c>
      <c r="E11" s="481" t="n">
        <v>0</v>
      </c>
      <c r="F11" s="388" t="n"/>
      <c r="G11" s="481" t="n"/>
      <c r="H11" s="388" t="n"/>
      <c r="I11" s="389" t="n"/>
      <c r="J11" s="386" t="n"/>
      <c r="K11" s="386" t="n"/>
      <c r="L11" s="386" t="n"/>
      <c r="M11" s="481" t="n"/>
      <c r="N11" s="386">
        <f>T11-7</f>
        <v/>
      </c>
      <c r="O11" s="391" t="n"/>
      <c r="P11" s="388" t="n"/>
      <c r="Q11" s="388" t="n"/>
      <c r="R11" s="388" t="n"/>
      <c r="S11" s="386" t="n"/>
      <c r="T11" s="393" t="n">
        <v>44550</v>
      </c>
      <c r="U11" s="393" t="n"/>
      <c r="V11" s="394" t="n"/>
    </row>
    <row r="12" ht="15" customFormat="1" customHeight="1" s="65">
      <c r="A12" s="386" t="inlineStr">
        <is>
          <t>L8</t>
        </is>
      </c>
      <c r="B12" s="481" t="n">
        <v>130</v>
      </c>
      <c r="C12" s="481" t="n">
        <v>10</v>
      </c>
      <c r="D12" s="388">
        <f>C12/B12</f>
        <v/>
      </c>
      <c r="E12" s="481" t="n">
        <v>0</v>
      </c>
      <c r="F12" s="388">
        <f>E12/B12</f>
        <v/>
      </c>
      <c r="G12" s="481" t="n"/>
      <c r="H12" s="388" t="n"/>
      <c r="I12" s="389" t="n"/>
      <c r="J12" s="386" t="n"/>
      <c r="K12" s="386" t="n"/>
      <c r="L12" s="386" t="n"/>
      <c r="M12" s="481" t="n"/>
      <c r="N12" s="386">
        <f>T12-7</f>
        <v/>
      </c>
      <c r="O12" s="391" t="n"/>
      <c r="P12" s="388" t="n"/>
      <c r="Q12" s="388" t="n"/>
      <c r="R12" s="388" t="n"/>
      <c r="S12" s="386" t="n"/>
      <c r="T12" s="393" t="n">
        <v>44550</v>
      </c>
      <c r="U12" s="393" t="n"/>
      <c r="V12" s="394" t="n"/>
    </row>
    <row r="13" ht="15" customFormat="1" customHeight="1" s="65">
      <c r="A13" s="386" t="inlineStr">
        <is>
          <t>L9</t>
        </is>
      </c>
      <c r="B13" s="481">
        <f>COUNTIF(URS確認!B:B,"L9")</f>
        <v/>
      </c>
      <c r="C13" s="481" t="n">
        <v>1</v>
      </c>
      <c r="D13" s="388" t="n">
        <v>0</v>
      </c>
      <c r="E13" s="481">
        <f>統計tmp!AB9</f>
        <v/>
      </c>
      <c r="F13" s="388" t="n">
        <v>0</v>
      </c>
      <c r="G13" s="481" t="n"/>
      <c r="H13" s="388" t="n"/>
      <c r="I13" s="389" t="n"/>
      <c r="J13" s="386" t="n"/>
      <c r="K13" s="386" t="n"/>
      <c r="L13" s="386" t="n"/>
      <c r="M13" s="481" t="n"/>
      <c r="N13" s="386">
        <f>T13-7</f>
        <v/>
      </c>
      <c r="O13" s="391" t="n"/>
      <c r="P13" s="388" t="n"/>
      <c r="Q13" s="388" t="n"/>
      <c r="R13" s="388" t="n"/>
      <c r="S13" s="386" t="n"/>
      <c r="T13" s="393" t="n">
        <v>44550</v>
      </c>
      <c r="U13" s="393" t="n"/>
      <c r="V13" s="394" t="n"/>
    </row>
    <row r="14" ht="13.5" customFormat="1" customHeight="1" s="395">
      <c r="A14" s="402" t="inlineStr">
        <is>
          <t>總計</t>
        </is>
      </c>
      <c r="B14" s="483">
        <f>SUM(B3,B6:B13)</f>
        <v/>
      </c>
      <c r="C14" s="483">
        <f>SUM(C3,C6:C13)</f>
        <v/>
      </c>
      <c r="D14" s="404">
        <f>C14/B14</f>
        <v/>
      </c>
      <c r="E14" s="483">
        <f>SUM(E3,E6:E13)</f>
        <v/>
      </c>
      <c r="F14" s="404">
        <f>E14/B14</f>
        <v/>
      </c>
      <c r="G14" s="483">
        <f>SUM(G3,G6:G13)</f>
        <v/>
      </c>
      <c r="H14" s="404">
        <f>G14/B14</f>
        <v/>
      </c>
      <c r="I14" s="483" t="n"/>
      <c r="J14" s="483" t="n"/>
      <c r="K14" s="483" t="n"/>
      <c r="L14" s="483" t="n"/>
      <c r="M14" s="483">
        <f>SUM(M3,M6:M13)</f>
        <v/>
      </c>
      <c r="N14" s="483" t="n"/>
      <c r="O14" s="483">
        <f>SUM(O3,O6:O13)</f>
        <v/>
      </c>
      <c r="P14" s="405" t="n"/>
      <c r="Q14" s="405" t="n"/>
      <c r="R14" s="405" t="n"/>
      <c r="S14" s="405" t="n"/>
      <c r="T14" s="405" t="n"/>
      <c r="U14" s="405" t="n"/>
    </row>
    <row r="16">
      <c r="A16" s="472" t="n"/>
      <c r="B16" s="484" t="inlineStr">
        <is>
          <t>未完成</t>
        </is>
      </c>
      <c r="C16" s="485" t="inlineStr">
        <is>
          <t>應已完成</t>
        </is>
      </c>
      <c r="E16" s="485" t="inlineStr">
        <is>
          <t>可完成URS、程式</t>
        </is>
      </c>
    </row>
    <row r="17">
      <c r="A17" s="472" t="inlineStr">
        <is>
          <t>L1</t>
        </is>
      </c>
      <c r="B17" s="473">
        <f>B3-C17</f>
        <v/>
      </c>
      <c r="C17" s="473" t="n">
        <v>13</v>
      </c>
    </row>
    <row r="18">
      <c r="A18" s="472" t="inlineStr">
        <is>
          <t>L2</t>
        </is>
      </c>
      <c r="B18" s="473">
        <f>B6-C18</f>
        <v/>
      </c>
      <c r="C18" s="473" t="n"/>
    </row>
    <row r="19">
      <c r="A19" s="472" t="inlineStr">
        <is>
          <t>L3</t>
        </is>
      </c>
      <c r="B19" s="473">
        <f>B7-C19</f>
        <v/>
      </c>
      <c r="C19" s="473" t="n">
        <v>33</v>
      </c>
      <c r="E19" s="455" t="inlineStr">
        <is>
          <t>11/11</t>
        </is>
      </c>
    </row>
    <row r="20">
      <c r="A20" s="472" t="inlineStr">
        <is>
          <t>L4</t>
        </is>
      </c>
      <c r="B20" s="473">
        <f>B8-C20</f>
        <v/>
      </c>
      <c r="C20" s="473" t="n"/>
      <c r="E20" s="486" t="inlineStr">
        <is>
          <t>11/30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4"/>
  <sheetViews>
    <sheetView zoomScale="90" zoomScaleNormal="90" workbookViewId="0">
      <pane ySplit="2" topLeftCell="A32" activePane="bottomLeft" state="frozen"/>
      <selection pane="bottomLeft" activeCell="A2" sqref="A2:J59"/>
    </sheetView>
  </sheetViews>
  <sheetFormatPr baseColWidth="8" defaultColWidth="9" defaultRowHeight="15.75"/>
  <cols>
    <col width="12.7109375" bestFit="1" customWidth="1" style="256" min="1" max="1"/>
    <col width="6.7109375" customWidth="1" style="472" min="2" max="2"/>
    <col width="9.28515625" customWidth="1" style="473" min="3" max="3"/>
    <col width="10.85546875" customWidth="1" style="318" min="4" max="4"/>
    <col width="11.28515625" customWidth="1" style="453" min="5" max="5"/>
    <col width="10.7109375" customWidth="1" style="318" min="6" max="6"/>
    <col width="11.7109375" customWidth="1" style="318" min="7" max="7"/>
    <col width="8.42578125" customWidth="1" style="318" min="8" max="8"/>
    <col width="15.42578125" customWidth="1" style="318" min="9" max="9"/>
    <col width="17.85546875" customWidth="1" style="474" min="10" max="10"/>
    <col width="6.28515625" customWidth="1" style="487" min="11" max="11"/>
    <col width="22.42578125" bestFit="1" customWidth="1" style="69" min="12" max="12"/>
    <col width="9" customWidth="1" style="174" min="13" max="16384"/>
  </cols>
  <sheetData>
    <row r="1" ht="15" customHeight="1" s="453">
      <c r="A1" s="301" t="inlineStr">
        <is>
          <t>需求規格書檢視會議進度</t>
        </is>
      </c>
      <c r="E1" s="318" t="n"/>
      <c r="F1" s="318" t="n"/>
      <c r="G1" s="318" t="n"/>
      <c r="H1" s="318" t="n"/>
      <c r="I1" s="474" t="n"/>
      <c r="J1" s="475" t="n"/>
      <c r="K1" s="378" t="n"/>
      <c r="L1" s="174" t="n"/>
    </row>
    <row r="2" ht="15" customFormat="1" customHeight="1" s="65">
      <c r="A2" s="302" t="inlineStr">
        <is>
          <t>日期</t>
        </is>
      </c>
      <c r="B2" s="488" t="inlineStr">
        <is>
          <t>週</t>
        </is>
      </c>
      <c r="C2" s="489" t="inlineStr">
        <is>
          <t>合計數</t>
        </is>
      </c>
      <c r="D2" s="306" t="inlineStr">
        <is>
          <t>累計預估</t>
        </is>
      </c>
      <c r="E2" s="306" t="inlineStr">
        <is>
          <t>累計完成</t>
        </is>
      </c>
      <c r="F2" s="306" t="inlineStr">
        <is>
          <t>本周預計</t>
        </is>
      </c>
      <c r="G2" s="306" t="inlineStr">
        <is>
          <t>本周完成</t>
        </is>
      </c>
      <c r="H2" s="306" t="inlineStr">
        <is>
          <t>進度</t>
        </is>
      </c>
      <c r="I2" s="490" t="inlineStr">
        <is>
          <t>累計預估達成率</t>
        </is>
      </c>
      <c r="J2" s="491" t="inlineStr">
        <is>
          <t>累計實際達成率</t>
        </is>
      </c>
      <c r="K2" s="379" t="inlineStr">
        <is>
          <t>欄1</t>
        </is>
      </c>
    </row>
    <row r="3" hidden="1" ht="15" customHeight="1" s="453">
      <c r="A3" s="256" t="n">
        <v>44396</v>
      </c>
      <c r="B3" s="472">
        <f>表格1[[#This Row],[日期]]</f>
        <v/>
      </c>
      <c r="C3" s="473" t="n">
        <v>366</v>
      </c>
      <c r="D3" s="318">
        <f>COUNTIF(URS確認!K:K,"&lt;"&amp;A3+1)</f>
        <v/>
      </c>
      <c r="E3" s="318">
        <f>COUNTIF(URS確認!L:L,"&lt;"&amp;A3+1)</f>
        <v/>
      </c>
      <c r="F3" s="318">
        <f>D7-D2</f>
        <v/>
      </c>
      <c r="G3" s="318">
        <f>E7-E2</f>
        <v/>
      </c>
      <c r="H3" s="318">
        <f>IF(表格1[[#This Row],[本周完成]]&gt;表格1[[#This Row],[本周預計]],"提前",IF(表格1[[#This Row],[本周完成]]&lt;表格1[[#This Row],[本周預計]],"延遲","如期"))</f>
        <v/>
      </c>
      <c r="I3" s="474">
        <f>表格1[[#This Row],[累計預估]]/表格1[[#This Row],[合計數]]</f>
        <v/>
      </c>
      <c r="J3" s="474">
        <f>表格1[[#This Row],[累計完成]]/表格1[[#This Row],[合計數]]</f>
        <v/>
      </c>
      <c r="K3" s="492" t="n"/>
      <c r="L3" s="174" t="n"/>
    </row>
    <row r="4" hidden="1" ht="15" customHeight="1" s="453">
      <c r="A4" s="256" t="n">
        <v>44397</v>
      </c>
      <c r="B4" s="472">
        <f>表格1[[#This Row],[日期]]</f>
        <v/>
      </c>
      <c r="C4" s="473" t="n">
        <v>366</v>
      </c>
      <c r="D4" s="318">
        <f>COUNTIF(URS確認!K:K,"&lt;"&amp;A4+1)</f>
        <v/>
      </c>
      <c r="E4" s="318">
        <f>COUNTIF(URS確認!L:L,"&lt;"&amp;A4+1)</f>
        <v/>
      </c>
      <c r="F4" s="318">
        <f>D8-D3</f>
        <v/>
      </c>
      <c r="G4" s="318">
        <f>E8-E3</f>
        <v/>
      </c>
      <c r="H4" s="318">
        <f>IF(表格1[[#This Row],[本周完成]]&gt;表格1[[#This Row],[本周預計]],"提前",IF(表格1[[#This Row],[本周完成]]&lt;表格1[[#This Row],[本周預計]],"延遲","如期"))</f>
        <v/>
      </c>
      <c r="I4" s="474">
        <f>表格1[[#This Row],[累計預估]]/表格1[[#This Row],[合計數]]</f>
        <v/>
      </c>
      <c r="J4" s="474">
        <f>表格1[[#This Row],[累計完成]]/表格1[[#This Row],[合計數]]</f>
        <v/>
      </c>
      <c r="K4" s="492" t="n"/>
      <c r="L4" s="174" t="n"/>
    </row>
    <row r="5" hidden="1" ht="15" customHeight="1" s="453">
      <c r="A5" s="256" t="n">
        <v>44398</v>
      </c>
      <c r="B5" s="472">
        <f>表格1[[#This Row],[日期]]</f>
        <v/>
      </c>
      <c r="C5" s="473" t="n">
        <v>366</v>
      </c>
      <c r="D5" s="318">
        <f>COUNTIF(URS確認!K:K,"&lt;"&amp;A5+1)</f>
        <v/>
      </c>
      <c r="E5" s="318">
        <f>COUNTIF(URS確認!L:L,"&lt;"&amp;A5+1)</f>
        <v/>
      </c>
      <c r="F5" s="318">
        <f>D9-D4</f>
        <v/>
      </c>
      <c r="G5" s="318">
        <f>E9-E4</f>
        <v/>
      </c>
      <c r="H5" s="318">
        <f>IF(表格1[[#This Row],[本周完成]]&gt;表格1[[#This Row],[本周預計]],"提前",IF(表格1[[#This Row],[本周完成]]&lt;表格1[[#This Row],[本周預計]],"延遲","如期"))</f>
        <v/>
      </c>
      <c r="I5" s="474">
        <f>表格1[[#This Row],[累計預估]]/表格1[[#This Row],[合計數]]</f>
        <v/>
      </c>
      <c r="J5" s="474">
        <f>表格1[[#This Row],[累計完成]]/表格1[[#This Row],[合計數]]</f>
        <v/>
      </c>
      <c r="K5" s="492" t="n"/>
      <c r="L5" s="174" t="n"/>
    </row>
    <row r="6" hidden="1" ht="15" customHeight="1" s="453">
      <c r="A6" s="256" t="n">
        <v>44399</v>
      </c>
      <c r="B6" s="472">
        <f>表格1[[#This Row],[日期]]</f>
        <v/>
      </c>
      <c r="C6" s="473" t="n">
        <v>366</v>
      </c>
      <c r="D6" s="318">
        <f>COUNTIF(URS確認!K:K,"&lt;"&amp;A6+1)</f>
        <v/>
      </c>
      <c r="E6" s="318">
        <f>COUNTIF(URS確認!L:L,"&lt;"&amp;A6+1)</f>
        <v/>
      </c>
      <c r="F6" s="318">
        <f>D10-D5</f>
        <v/>
      </c>
      <c r="G6" s="318">
        <f>E10-E5</f>
        <v/>
      </c>
      <c r="H6" s="318">
        <f>IF(表格1[[#This Row],[本周完成]]&gt;表格1[[#This Row],[本周預計]],"提前",IF(表格1[[#This Row],[本周完成]]&lt;表格1[[#This Row],[本周預計]],"延遲","如期"))</f>
        <v/>
      </c>
      <c r="I6" s="474">
        <f>表格1[[#This Row],[累計預估]]/表格1[[#This Row],[合計數]]</f>
        <v/>
      </c>
      <c r="J6" s="474">
        <f>表格1[[#This Row],[累計完成]]/表格1[[#This Row],[合計數]]</f>
        <v/>
      </c>
      <c r="K6" s="492" t="n"/>
      <c r="L6" s="174" t="n"/>
    </row>
    <row r="7" ht="15" customHeight="1" s="453">
      <c r="A7" s="70" t="n">
        <v>44400</v>
      </c>
      <c r="B7" s="493">
        <f>表格1[[#This Row],[日期]]</f>
        <v/>
      </c>
      <c r="C7" s="494" t="n">
        <v>366</v>
      </c>
      <c r="D7" s="124">
        <f>COUNTIF(URS確認!K:K,"&lt;"&amp;A7+1)</f>
        <v/>
      </c>
      <c r="E7" s="124">
        <f>COUNTIF(URS確認!L:L,"&lt;"&amp;A7+1)</f>
        <v/>
      </c>
      <c r="F7" s="124">
        <f>表格1[[#This Row],[累計預估]]</f>
        <v/>
      </c>
      <c r="G7" s="124">
        <f>表格1[[#This Row],[累計完成]]</f>
        <v/>
      </c>
      <c r="H7" s="124">
        <f>IF(表格1[[#This Row],[本周完成]]&gt;表格1[[#This Row],[本周預計]],"提前",IF(表格1[[#This Row],[本周完成]]&lt;表格1[[#This Row],[本周預計]],"延遲","如期"))</f>
        <v/>
      </c>
      <c r="I7" s="495">
        <f>表格1[[#This Row],[累計預估]]/表格1[[#This Row],[合計數]]</f>
        <v/>
      </c>
      <c r="J7" s="495">
        <f>表格1[[#This Row],[累計完成]]/表格1[[#This Row],[合計數]]</f>
        <v/>
      </c>
      <c r="K7" s="492" t="n"/>
      <c r="L7" s="174" t="n"/>
    </row>
    <row r="8" hidden="1" ht="15" customHeight="1" s="453">
      <c r="A8" s="256" t="n">
        <v>44403</v>
      </c>
      <c r="B8" s="472">
        <f>表格1[[#This Row],[日期]]</f>
        <v/>
      </c>
      <c r="C8" s="473" t="n">
        <v>366</v>
      </c>
      <c r="D8" s="318">
        <f>COUNTIF(URS確認!K:K,"&lt;"&amp;A8+1)</f>
        <v/>
      </c>
      <c r="E8" s="318">
        <f>COUNTIF(URS確認!L:L,"&lt;"&amp;A8+1)</f>
        <v/>
      </c>
      <c r="F8" s="318">
        <f>D12-D7</f>
        <v/>
      </c>
      <c r="G8" s="318">
        <f>E12-E7</f>
        <v/>
      </c>
      <c r="H8" s="318">
        <f>IF(表格1[[#This Row],[本周完成]]&gt;表格1[[#This Row],[本周預計]],"提前",IF(表格1[[#This Row],[本周完成]]&lt;表格1[[#This Row],[本周預計]],"延遲","如期"))</f>
        <v/>
      </c>
      <c r="I8" s="495">
        <f>表格1[[#This Row],[累計預估]]/表格1[[#This Row],[合計數]]</f>
        <v/>
      </c>
      <c r="J8" s="495">
        <f>表格1[[#This Row],[累計完成]]/表格1[[#This Row],[合計數]]</f>
        <v/>
      </c>
      <c r="K8" s="492" t="n"/>
      <c r="L8" s="174" t="n"/>
    </row>
    <row r="9" hidden="1" ht="15" customHeight="1" s="453">
      <c r="A9" s="256" t="n">
        <v>44404</v>
      </c>
      <c r="B9" s="472">
        <f>表格1[[#This Row],[日期]]</f>
        <v/>
      </c>
      <c r="C9" s="473" t="n">
        <v>366</v>
      </c>
      <c r="D9" s="318">
        <f>COUNTIF(URS確認!K:K,"&lt;"&amp;A9+1)</f>
        <v/>
      </c>
      <c r="E9" s="318">
        <f>COUNTIF(URS確認!L:L,"&lt;"&amp;A9+1)</f>
        <v/>
      </c>
      <c r="F9" s="318">
        <f>D13-D8</f>
        <v/>
      </c>
      <c r="G9" s="318">
        <f>E13-E8</f>
        <v/>
      </c>
      <c r="H9" s="318">
        <f>IF(表格1[[#This Row],[本周完成]]&gt;表格1[[#This Row],[本周預計]],"提前",IF(表格1[[#This Row],[本周完成]]&lt;表格1[[#This Row],[本周預計]],"延遲","如期"))</f>
        <v/>
      </c>
      <c r="I9" s="495">
        <f>表格1[[#This Row],[累計預估]]/表格1[[#This Row],[合計數]]</f>
        <v/>
      </c>
      <c r="J9" s="495">
        <f>表格1[[#This Row],[累計完成]]/表格1[[#This Row],[合計數]]</f>
        <v/>
      </c>
      <c r="K9" s="492" t="n"/>
      <c r="L9" s="174" t="n"/>
    </row>
    <row r="10" hidden="1" ht="15" customHeight="1" s="453">
      <c r="A10" s="256" t="n">
        <v>44405</v>
      </c>
      <c r="B10" s="472">
        <f>表格1[[#This Row],[日期]]</f>
        <v/>
      </c>
      <c r="C10" s="473" t="n">
        <v>368</v>
      </c>
      <c r="D10" s="318">
        <f>COUNTIF(URS確認!K:K,"&lt;"&amp;A10+1)</f>
        <v/>
      </c>
      <c r="E10" s="318">
        <f>COUNTIF(URS確認!L:L,"&lt;"&amp;A10+1)</f>
        <v/>
      </c>
      <c r="F10" s="318">
        <f>D14-D9</f>
        <v/>
      </c>
      <c r="G10" s="318">
        <f>E14-E9</f>
        <v/>
      </c>
      <c r="H10" s="318">
        <f>IF(表格1[[#This Row],[本周完成]]&gt;表格1[[#This Row],[本周預計]],"提前",IF(表格1[[#This Row],[本周完成]]&lt;表格1[[#This Row],[本周預計]],"延遲","如期"))</f>
        <v/>
      </c>
      <c r="I10" s="495">
        <f>表格1[[#This Row],[累計預估]]/表格1[[#This Row],[合計數]]</f>
        <v/>
      </c>
      <c r="J10" s="495">
        <f>表格1[[#This Row],[累計完成]]/表格1[[#This Row],[合計數]]</f>
        <v/>
      </c>
      <c r="K10" s="492" t="n"/>
      <c r="L10" s="174" t="n"/>
    </row>
    <row r="11" hidden="1" ht="15" customHeight="1" s="453">
      <c r="A11" s="256" t="n">
        <v>44406</v>
      </c>
      <c r="B11" s="472">
        <f>表格1[[#This Row],[日期]]</f>
        <v/>
      </c>
      <c r="C11" s="473" t="n">
        <v>368</v>
      </c>
      <c r="D11" s="318">
        <f>COUNTIF(URS確認!K:K,"&lt;"&amp;A11+1)</f>
        <v/>
      </c>
      <c r="E11" s="318">
        <f>COUNTIF(URS確認!L:L,"&lt;"&amp;A11+1)</f>
        <v/>
      </c>
      <c r="F11" s="318">
        <f>D15-D10</f>
        <v/>
      </c>
      <c r="G11" s="318">
        <f>E15-E10</f>
        <v/>
      </c>
      <c r="H11" s="318">
        <f>IF(表格1[[#This Row],[本周完成]]&gt;表格1[[#This Row],[本周預計]],"提前",IF(表格1[[#This Row],[本周完成]]&lt;表格1[[#This Row],[本周預計]],"延遲","如期"))</f>
        <v/>
      </c>
      <c r="I11" s="495">
        <f>表格1[[#This Row],[累計預估]]/表格1[[#This Row],[合計數]]</f>
        <v/>
      </c>
      <c r="J11" s="495">
        <f>表格1[[#This Row],[累計完成]]/表格1[[#This Row],[合計數]]</f>
        <v/>
      </c>
      <c r="K11" s="492" t="n"/>
      <c r="L11" s="174" t="n"/>
    </row>
    <row r="12" ht="15" customHeight="1" s="453">
      <c r="A12" s="70" t="n">
        <v>44407</v>
      </c>
      <c r="B12" s="493">
        <f>表格1[[#This Row],[日期]]</f>
        <v/>
      </c>
      <c r="C12" s="494" t="n">
        <v>368</v>
      </c>
      <c r="D12" s="124">
        <f>COUNTIF(URS確認!K:K,"&lt;"&amp;A12+1)</f>
        <v/>
      </c>
      <c r="E12" s="124">
        <f>COUNTIF(URS確認!L:L,"&lt;"&amp;A12+1)</f>
        <v/>
      </c>
      <c r="F12" s="124">
        <f>表格1[[#This Row],[累計預估]]-D7</f>
        <v/>
      </c>
      <c r="G12" s="124">
        <f>表格1[[#This Row],[累計完成]]-E7</f>
        <v/>
      </c>
      <c r="H12" s="124">
        <f>IF(表格1[[#This Row],[本周完成]]&gt;表格1[[#This Row],[本周預計]],"提前",IF(表格1[[#This Row],[本周完成]]&lt;表格1[[#This Row],[本周預計]],"延遲","如期"))</f>
        <v/>
      </c>
      <c r="I12" s="495">
        <f>表格1[[#This Row],[累計預估]]/表格1[[#This Row],[合計數]]</f>
        <v/>
      </c>
      <c r="J12" s="495">
        <f>表格1[[#This Row],[累計完成]]/表格1[[#This Row],[合計數]]</f>
        <v/>
      </c>
      <c r="K12" s="492" t="n"/>
      <c r="L12" s="174" t="n"/>
    </row>
    <row r="13" hidden="1" ht="15" customHeight="1" s="453">
      <c r="A13" s="256" t="n">
        <v>44410</v>
      </c>
      <c r="B13" s="472">
        <f>表格1[[#This Row],[日期]]</f>
        <v/>
      </c>
      <c r="C13" s="473" t="n">
        <v>368</v>
      </c>
      <c r="D13" s="318">
        <f>COUNTIF(URS確認!K:K,"&lt;"&amp;A13+1)</f>
        <v/>
      </c>
      <c r="E13" s="318">
        <f>COUNTIF(URS確認!L:L,"&lt;"&amp;A13+1)</f>
        <v/>
      </c>
      <c r="F13" s="318">
        <f>D17-D12</f>
        <v/>
      </c>
      <c r="G13" s="318">
        <f>E17-E12</f>
        <v/>
      </c>
      <c r="H13" s="318">
        <f>IF(表格1[[#This Row],[本周完成]]&gt;表格1[[#This Row],[本周預計]],"提前",IF(表格1[[#This Row],[本周完成]]&lt;表格1[[#This Row],[本周預計]],"延遲","如期"))</f>
        <v/>
      </c>
      <c r="I13" s="495">
        <f>表格1[[#This Row],[累計預估]]/表格1[[#This Row],[合計數]]</f>
        <v/>
      </c>
      <c r="J13" s="495">
        <f>表格1[[#This Row],[累計完成]]/表格1[[#This Row],[合計數]]</f>
        <v/>
      </c>
      <c r="K13" s="492" t="n"/>
      <c r="L13" s="174" t="n"/>
    </row>
    <row r="14" hidden="1" ht="15" customHeight="1" s="453">
      <c r="A14" s="256" t="n">
        <v>44411</v>
      </c>
      <c r="B14" s="472">
        <f>表格1[[#This Row],[日期]]</f>
        <v/>
      </c>
      <c r="C14" s="473" t="n">
        <v>368</v>
      </c>
      <c r="D14" s="318">
        <f>COUNTIF(URS確認!K:K,"&lt;"&amp;A14+1)</f>
        <v/>
      </c>
      <c r="E14" s="318">
        <f>COUNTIF(URS確認!L:L,"&lt;"&amp;A14+1)</f>
        <v/>
      </c>
      <c r="F14" s="318">
        <f>D18-D13</f>
        <v/>
      </c>
      <c r="G14" s="318">
        <f>E18-E13</f>
        <v/>
      </c>
      <c r="H14" s="318">
        <f>IF(表格1[[#This Row],[本周完成]]&gt;表格1[[#This Row],[本周預計]],"提前",IF(表格1[[#This Row],[本周完成]]&lt;表格1[[#This Row],[本周預計]],"延遲","如期"))</f>
        <v/>
      </c>
      <c r="I14" s="495">
        <f>表格1[[#This Row],[累計預估]]/表格1[[#This Row],[合計數]]</f>
        <v/>
      </c>
      <c r="J14" s="495">
        <f>表格1[[#This Row],[累計完成]]/表格1[[#This Row],[合計數]]</f>
        <v/>
      </c>
      <c r="K14" s="492" t="n"/>
      <c r="L14" s="174" t="n"/>
    </row>
    <row r="15" hidden="1" ht="15" customHeight="1" s="453">
      <c r="A15" s="256" t="n">
        <v>44412</v>
      </c>
      <c r="B15" s="472">
        <f>表格1[[#This Row],[日期]]</f>
        <v/>
      </c>
      <c r="C15" s="473" t="n">
        <v>368</v>
      </c>
      <c r="D15" s="318">
        <f>COUNTIF(URS確認!K:K,"&lt;"&amp;A15+1)</f>
        <v/>
      </c>
      <c r="E15" s="318">
        <f>COUNTIF(URS確認!L:L,"&lt;"&amp;A15+1)</f>
        <v/>
      </c>
      <c r="F15" s="318">
        <f>D19-D14</f>
        <v/>
      </c>
      <c r="G15" s="318">
        <f>E19-E14</f>
        <v/>
      </c>
      <c r="H15" s="318">
        <f>IF(表格1[[#This Row],[本周完成]]&gt;表格1[[#This Row],[本周預計]],"提前",IF(表格1[[#This Row],[本周完成]]&lt;表格1[[#This Row],[本周預計]],"延遲","如期"))</f>
        <v/>
      </c>
      <c r="I15" s="495">
        <f>表格1[[#This Row],[累計預估]]/表格1[[#This Row],[合計數]]</f>
        <v/>
      </c>
      <c r="J15" s="495">
        <f>表格1[[#This Row],[累計完成]]/表格1[[#This Row],[合計數]]</f>
        <v/>
      </c>
      <c r="K15" s="492" t="n"/>
      <c r="L15" s="174" t="n"/>
    </row>
    <row r="16" hidden="1" ht="15" customHeight="1" s="453">
      <c r="A16" s="256" t="n">
        <v>44413</v>
      </c>
      <c r="B16" s="472">
        <f>表格1[[#This Row],[日期]]</f>
        <v/>
      </c>
      <c r="C16" s="473" t="n">
        <v>368</v>
      </c>
      <c r="D16" s="318">
        <f>COUNTIF(URS確認!K:K,"&lt;"&amp;A16+1)</f>
        <v/>
      </c>
      <c r="E16" s="318">
        <f>COUNTIF(URS確認!L:L,"&lt;"&amp;A16+1)</f>
        <v/>
      </c>
      <c r="F16" s="318">
        <f>D20-D15</f>
        <v/>
      </c>
      <c r="G16" s="318">
        <f>E20-E15</f>
        <v/>
      </c>
      <c r="H16" s="318">
        <f>IF(表格1[[#This Row],[本周完成]]&gt;表格1[[#This Row],[本周預計]],"提前",IF(表格1[[#This Row],[本周完成]]&lt;表格1[[#This Row],[本周預計]],"延遲","如期"))</f>
        <v/>
      </c>
      <c r="I16" s="495">
        <f>表格1[[#This Row],[累計預估]]/表格1[[#This Row],[合計數]]</f>
        <v/>
      </c>
      <c r="J16" s="495">
        <f>表格1[[#This Row],[累計完成]]/表格1[[#This Row],[合計數]]</f>
        <v/>
      </c>
      <c r="K16" s="492" t="n"/>
      <c r="L16" s="174" t="n"/>
    </row>
    <row r="17" ht="15" customHeight="1" s="453">
      <c r="A17" s="70" t="n">
        <v>44414</v>
      </c>
      <c r="B17" s="493">
        <f>表格1[[#This Row],[日期]]</f>
        <v/>
      </c>
      <c r="C17" s="494" t="n">
        <v>368</v>
      </c>
      <c r="D17" s="124">
        <f>COUNTIF(URS確認!K:K,"&lt;"&amp;A17+1)</f>
        <v/>
      </c>
      <c r="E17" s="124">
        <f>COUNTIF(URS確認!L:L,"&lt;"&amp;A17+1)</f>
        <v/>
      </c>
      <c r="F17" s="124">
        <f>表格1[[#This Row],[累計預估]]-D12</f>
        <v/>
      </c>
      <c r="G17" s="124">
        <f>表格1[[#This Row],[累計完成]]-E12</f>
        <v/>
      </c>
      <c r="H17" s="124">
        <f>IF(表格1[[#This Row],[本周完成]]&gt;表格1[[#This Row],[本周預計]],"提前",IF(表格1[[#This Row],[本周完成]]&lt;表格1[[#This Row],[本周預計]],"延遲","如期"))</f>
        <v/>
      </c>
      <c r="I17" s="495">
        <f>表格1[[#This Row],[累計預估]]/表格1[[#This Row],[合計數]]</f>
        <v/>
      </c>
      <c r="J17" s="495">
        <f>表格1[[#This Row],[累計完成]]/表格1[[#This Row],[合計數]]</f>
        <v/>
      </c>
      <c r="K17" s="492" t="n"/>
      <c r="L17" s="174" t="n"/>
    </row>
    <row r="18" hidden="1" ht="15" customHeight="1" s="453">
      <c r="A18" s="256" t="n">
        <v>44417</v>
      </c>
      <c r="B18" s="472">
        <f>表格1[[#This Row],[日期]]</f>
        <v/>
      </c>
      <c r="C18" s="473" t="n">
        <v>368</v>
      </c>
      <c r="D18" s="318">
        <f>COUNTIF(URS確認!K:K,"&lt;"&amp;A18+1)</f>
        <v/>
      </c>
      <c r="E18" s="318">
        <f>COUNTIF(URS確認!L:L,"&lt;"&amp;A18+1)</f>
        <v/>
      </c>
      <c r="F18" s="318">
        <f>D22-D17</f>
        <v/>
      </c>
      <c r="G18" s="318">
        <f>E22-E17</f>
        <v/>
      </c>
      <c r="H18" s="318">
        <f>IF(表格1[[#This Row],[本周完成]]&gt;表格1[[#This Row],[本周預計]],"提前",IF(表格1[[#This Row],[本周完成]]&lt;表格1[[#This Row],[本周預計]],"延遲","如期"))</f>
        <v/>
      </c>
      <c r="I18" s="495">
        <f>表格1[[#This Row],[累計預估]]/表格1[[#This Row],[合計數]]</f>
        <v/>
      </c>
      <c r="J18" s="495">
        <f>表格1[[#This Row],[累計完成]]/表格1[[#This Row],[合計數]]</f>
        <v/>
      </c>
      <c r="K18" s="492" t="n"/>
      <c r="L18" s="174" t="n"/>
    </row>
    <row r="19" hidden="1" ht="15" customHeight="1" s="453">
      <c r="A19" s="256" t="n">
        <v>44418</v>
      </c>
      <c r="B19" s="472">
        <f>表格1[[#This Row],[日期]]</f>
        <v/>
      </c>
      <c r="C19" s="473" t="n">
        <v>368</v>
      </c>
      <c r="D19" s="318">
        <f>COUNTIF(URS確認!K:K,"&lt;"&amp;A19+1)</f>
        <v/>
      </c>
      <c r="E19" s="318">
        <f>COUNTIF(URS確認!L:L,"&lt;"&amp;A19+1)</f>
        <v/>
      </c>
      <c r="F19" s="318">
        <f>D23-D18</f>
        <v/>
      </c>
      <c r="G19" s="318">
        <f>E23-E18</f>
        <v/>
      </c>
      <c r="H19" s="318">
        <f>IF(表格1[[#This Row],[本周完成]]&gt;表格1[[#This Row],[本周預計]],"提前",IF(表格1[[#This Row],[本周完成]]&lt;表格1[[#This Row],[本周預計]],"延遲","如期"))</f>
        <v/>
      </c>
      <c r="I19" s="495">
        <f>表格1[[#This Row],[累計預估]]/表格1[[#This Row],[合計數]]</f>
        <v/>
      </c>
      <c r="J19" s="495">
        <f>表格1[[#This Row],[累計完成]]/表格1[[#This Row],[合計數]]</f>
        <v/>
      </c>
      <c r="K19" s="492" t="n"/>
      <c r="L19" s="174" t="n"/>
    </row>
    <row r="20" hidden="1" ht="15" customHeight="1" s="453">
      <c r="A20" s="256" t="n">
        <v>44419</v>
      </c>
      <c r="B20" s="472">
        <f>表格1[[#This Row],[日期]]</f>
        <v/>
      </c>
      <c r="C20" s="473" t="n">
        <v>368</v>
      </c>
      <c r="D20" s="318">
        <f>COUNTIF(URS確認!K:K,"&lt;"&amp;A20+1)</f>
        <v/>
      </c>
      <c r="E20" s="318">
        <f>COUNTIF(URS確認!L:L,"&lt;"&amp;A20+1)</f>
        <v/>
      </c>
      <c r="F20" s="318">
        <f>D24-D19</f>
        <v/>
      </c>
      <c r="G20" s="318">
        <f>E24-E19</f>
        <v/>
      </c>
      <c r="H20" s="318">
        <f>IF(表格1[[#This Row],[本周完成]]&gt;表格1[[#This Row],[本周預計]],"提前",IF(表格1[[#This Row],[本周完成]]&lt;表格1[[#This Row],[本周預計]],"延遲","如期"))</f>
        <v/>
      </c>
      <c r="I20" s="495">
        <f>表格1[[#This Row],[累計預估]]/表格1[[#This Row],[合計數]]</f>
        <v/>
      </c>
      <c r="J20" s="495">
        <f>表格1[[#This Row],[累計完成]]/表格1[[#This Row],[合計數]]</f>
        <v/>
      </c>
      <c r="K20" s="492" t="n"/>
      <c r="L20" s="174" t="n"/>
    </row>
    <row r="21" hidden="1" ht="15" customHeight="1" s="453">
      <c r="A21" s="256" t="n">
        <v>44420</v>
      </c>
      <c r="B21" s="472">
        <f>表格1[[#This Row],[日期]]</f>
        <v/>
      </c>
      <c r="C21" s="473" t="n">
        <v>368</v>
      </c>
      <c r="D21" s="318">
        <f>COUNTIF(URS確認!K:K,"&lt;"&amp;A21+1)</f>
        <v/>
      </c>
      <c r="E21" s="318">
        <f>COUNTIF(URS確認!L:L,"&lt;"&amp;A21+1)</f>
        <v/>
      </c>
      <c r="F21" s="318">
        <f>D25-D20</f>
        <v/>
      </c>
      <c r="G21" s="318">
        <f>E25-E20</f>
        <v/>
      </c>
      <c r="H21" s="318">
        <f>IF(表格1[[#This Row],[本周完成]]&gt;表格1[[#This Row],[本周預計]],"提前",IF(表格1[[#This Row],[本周完成]]&lt;表格1[[#This Row],[本周預計]],"延遲","如期"))</f>
        <v/>
      </c>
      <c r="I21" s="495">
        <f>表格1[[#This Row],[累計預估]]/表格1[[#This Row],[合計數]]</f>
        <v/>
      </c>
      <c r="J21" s="495">
        <f>表格1[[#This Row],[累計完成]]/表格1[[#This Row],[合計數]]</f>
        <v/>
      </c>
      <c r="K21" s="492" t="n"/>
      <c r="L21" s="174" t="n"/>
    </row>
    <row r="22" ht="15" customHeight="1" s="453">
      <c r="A22" s="70" t="n">
        <v>44421</v>
      </c>
      <c r="B22" s="493">
        <f>表格1[[#This Row],[日期]]</f>
        <v/>
      </c>
      <c r="C22" s="494" t="n">
        <v>368</v>
      </c>
      <c r="D22" s="124">
        <f>COUNTIF(URS確認!K:K,"&lt;"&amp;A22+1)</f>
        <v/>
      </c>
      <c r="E22" s="124">
        <f>COUNTIF(URS確認!L:L,"&lt;"&amp;A22+1)</f>
        <v/>
      </c>
      <c r="F22" s="124">
        <f>表格1[[#This Row],[累計預估]]-D17</f>
        <v/>
      </c>
      <c r="G22" s="124">
        <f>表格1[[#This Row],[累計完成]]-E17</f>
        <v/>
      </c>
      <c r="H22" s="124">
        <f>IF(表格1[[#This Row],[本周完成]]&gt;表格1[[#This Row],[本周預計]],"提前",IF(表格1[[#This Row],[本周完成]]&lt;表格1[[#This Row],[本周預計]],"延遲","如期"))</f>
        <v/>
      </c>
      <c r="I22" s="495">
        <f>表格1[[#This Row],[累計預估]]/表格1[[#This Row],[合計數]]</f>
        <v/>
      </c>
      <c r="J22" s="495">
        <f>表格1[[#This Row],[累計完成]]/表格1[[#This Row],[合計數]]</f>
        <v/>
      </c>
      <c r="K22" s="492" t="n"/>
      <c r="L22" s="174" t="n"/>
    </row>
    <row r="23" hidden="1" ht="15" customHeight="1" s="453">
      <c r="A23" s="147" t="n">
        <v>44424</v>
      </c>
      <c r="B23" s="496">
        <f>表格1[[#This Row],[日期]]</f>
        <v/>
      </c>
      <c r="C23" s="497">
        <f>COUNTA(URS確認!E:E)-1</f>
        <v/>
      </c>
      <c r="D23" s="150">
        <f>COUNTIF(URS確認!K:K,"&lt;"&amp;A23+1)</f>
        <v/>
      </c>
      <c r="E23" s="150">
        <f>COUNTIF(URS確認!L:L,"&lt;"&amp;A23+1)</f>
        <v/>
      </c>
      <c r="F23" s="150">
        <f>D27-D22</f>
        <v/>
      </c>
      <c r="G23" s="150">
        <f>E27-E22</f>
        <v/>
      </c>
      <c r="H23" s="150">
        <f>IF(表格1[[#This Row],[本周完成]]&gt;表格1[[#This Row],[本周預計]],"提前",IF(表格1[[#This Row],[本周完成]]&lt;表格1[[#This Row],[本周預計]],"延遲","如期"))</f>
        <v/>
      </c>
      <c r="I23" s="495">
        <f>表格1[[#This Row],[累計預估]]/表格1[[#This Row],[合計數]]</f>
        <v/>
      </c>
      <c r="J23" s="495">
        <f>表格1[[#This Row],[累計完成]]/表格1[[#This Row],[合計數]]</f>
        <v/>
      </c>
      <c r="K23" s="492" t="n"/>
      <c r="L23" s="174" t="n"/>
    </row>
    <row r="24" hidden="1" ht="15" customHeight="1" s="453">
      <c r="A24" s="153" t="n">
        <v>44425</v>
      </c>
      <c r="B24" s="498">
        <f>表格1[[#This Row],[日期]]</f>
        <v/>
      </c>
      <c r="C24" s="499">
        <f>COUNTA(URS確認!E:E)-1</f>
        <v/>
      </c>
      <c r="D24" s="156">
        <f>COUNTIF(URS確認!K:K,"&lt;"&amp;A24+1)</f>
        <v/>
      </c>
      <c r="E24" s="156">
        <f>COUNTIF(URS確認!L:L,"&lt;"&amp;A24+1)</f>
        <v/>
      </c>
      <c r="F24" s="156">
        <f>D28-D23</f>
        <v/>
      </c>
      <c r="G24" s="156">
        <f>E28-E23</f>
        <v/>
      </c>
      <c r="H24" s="156">
        <f>IF(表格1[[#This Row],[本周完成]]&gt;表格1[[#This Row],[本周預計]],"提前",IF(表格1[[#This Row],[本周完成]]&lt;表格1[[#This Row],[本周預計]],"延遲","如期"))</f>
        <v/>
      </c>
      <c r="I24" s="495">
        <f>表格1[[#This Row],[累計預估]]/表格1[[#This Row],[合計數]]</f>
        <v/>
      </c>
      <c r="J24" s="495">
        <f>表格1[[#This Row],[累計完成]]/表格1[[#This Row],[合計數]]</f>
        <v/>
      </c>
      <c r="K24" s="492" t="n"/>
      <c r="L24" s="174" t="n"/>
    </row>
    <row r="25" hidden="1" ht="15" customHeight="1" s="453">
      <c r="A25" s="153" t="n">
        <v>44426</v>
      </c>
      <c r="B25" s="498">
        <f>表格1[[#This Row],[日期]]</f>
        <v/>
      </c>
      <c r="C25" s="499">
        <f>COUNTA(URS確認!E:E)-1</f>
        <v/>
      </c>
      <c r="D25" s="156">
        <f>COUNTIF(URS確認!K:K,"&lt;"&amp;A25+1)</f>
        <v/>
      </c>
      <c r="E25" s="156">
        <f>COUNTIF(URS確認!L:L,"&lt;"&amp;A25+1)</f>
        <v/>
      </c>
      <c r="F25" s="156">
        <f>D29-D24</f>
        <v/>
      </c>
      <c r="G25" s="156">
        <f>E29-E24</f>
        <v/>
      </c>
      <c r="H25" s="156">
        <f>IF(表格1[[#This Row],[本周完成]]&gt;表格1[[#This Row],[本周預計]],"提前",IF(表格1[[#This Row],[本周完成]]&lt;表格1[[#This Row],[本周預計]],"延遲","如期"))</f>
        <v/>
      </c>
      <c r="I25" s="495">
        <f>表格1[[#This Row],[累計預估]]/表格1[[#This Row],[合計數]]</f>
        <v/>
      </c>
      <c r="J25" s="495">
        <f>表格1[[#This Row],[累計完成]]/表格1[[#This Row],[合計數]]</f>
        <v/>
      </c>
      <c r="K25" s="492" t="n"/>
      <c r="L25" s="174" t="n"/>
    </row>
    <row r="26" hidden="1" ht="15" customHeight="1" s="453">
      <c r="A26" s="147" t="n">
        <v>44427</v>
      </c>
      <c r="B26" s="500">
        <f>表格1[[#This Row],[日期]]</f>
        <v/>
      </c>
      <c r="C26" s="501">
        <f>COUNTA(URS確認!E:E)-1</f>
        <v/>
      </c>
      <c r="D26" s="165">
        <f>COUNTIF(URS確認!K:K,"&lt;"&amp;A26+1)</f>
        <v/>
      </c>
      <c r="E26" s="165">
        <f>COUNTIF(URS確認!L:L,"&lt;"&amp;A26+1)</f>
        <v/>
      </c>
      <c r="F26" s="165">
        <f>D30-D25</f>
        <v/>
      </c>
      <c r="G26" s="165">
        <f>E30-E25</f>
        <v/>
      </c>
      <c r="H26" s="165">
        <f>IF(表格1[[#This Row],[本周完成]]&gt;表格1[[#This Row],[本周預計]],"提前",IF(表格1[[#This Row],[本周完成]]&lt;表格1[[#This Row],[本周預計]],"延遲","如期"))</f>
        <v/>
      </c>
      <c r="I26" s="495">
        <f>表格1[[#This Row],[累計預估]]/表格1[[#This Row],[合計數]]</f>
        <v/>
      </c>
      <c r="J26" s="495">
        <f>表格1[[#This Row],[累計完成]]/表格1[[#This Row],[合計數]]</f>
        <v/>
      </c>
      <c r="K26" s="492" t="n"/>
      <c r="L26" s="174" t="n"/>
    </row>
    <row r="27" ht="15" customHeight="1" s="453">
      <c r="A27" s="167" t="n">
        <v>44428</v>
      </c>
      <c r="B27" s="502">
        <f>表格1[[#This Row],[日期]]</f>
        <v/>
      </c>
      <c r="C27" s="503">
        <f>COUNTA(URS確認!E:E)-1-1-2-8-1-112-6-1-2</f>
        <v/>
      </c>
      <c r="D27" s="170">
        <f>COUNTIF(URS確認!K:K,"&lt;"&amp;A27+1)</f>
        <v/>
      </c>
      <c r="E27" s="170">
        <f>COUNTIF(URS確認!L:L,"&lt;"&amp;A27+1)</f>
        <v/>
      </c>
      <c r="F27" s="170">
        <f>表格1[[#This Row],[累計預估]]-D22</f>
        <v/>
      </c>
      <c r="G27" s="170">
        <f>表格1[[#This Row],[累計完成]]-E22</f>
        <v/>
      </c>
      <c r="H27" s="170">
        <f>IF(表格1[[#This Row],[本周完成]]&gt;表格1[[#This Row],[本周預計]],"提前",IF(表格1[[#This Row],[本周完成]]&lt;表格1[[#This Row],[本周預計]],"延遲","如期"))</f>
        <v/>
      </c>
      <c r="I27" s="495">
        <f>表格1[[#This Row],[累計預估]]/表格1[[#This Row],[合計數]]</f>
        <v/>
      </c>
      <c r="J27" s="495">
        <f>表格1[[#This Row],[累計完成]]/表格1[[#This Row],[合計數]]</f>
        <v/>
      </c>
      <c r="K27" s="492" t="n"/>
      <c r="L27" s="174" t="n"/>
    </row>
    <row r="28" hidden="1" ht="15" customHeight="1" s="453">
      <c r="A28" s="162" t="n">
        <v>44431</v>
      </c>
      <c r="B28" s="500">
        <f>表格1[[#This Row],[日期]]</f>
        <v/>
      </c>
      <c r="C28" s="503">
        <f>COUNTA(URS確認!E:E)-1-112-13</f>
        <v/>
      </c>
      <c r="D28" s="165">
        <f>COUNTIF(URS確認!K:K,"&lt;"&amp;A28+1)</f>
        <v/>
      </c>
      <c r="E28" s="165">
        <f>COUNTIF(URS確認!L:L,"&lt;"&amp;A28+1)</f>
        <v/>
      </c>
      <c r="F28" s="165">
        <f>D32-D27</f>
        <v/>
      </c>
      <c r="G28" s="165">
        <f>E32-E27</f>
        <v/>
      </c>
      <c r="H28" s="165">
        <f>IF(表格1[[#This Row],[本周完成]]&gt;表格1[[#This Row],[本周預計]],"提前",IF(表格1[[#This Row],[本周完成]]&lt;表格1[[#This Row],[本周預計]],"延遲","如期"))</f>
        <v/>
      </c>
      <c r="I28" s="495">
        <f>表格1[[#This Row],[累計預估]]/表格1[[#This Row],[合計數]]</f>
        <v/>
      </c>
      <c r="J28" s="495">
        <f>表格1[[#This Row],[累計完成]]/表格1[[#This Row],[合計數]]</f>
        <v/>
      </c>
      <c r="K28" s="492" t="n"/>
      <c r="L28" s="174" t="n"/>
    </row>
    <row r="29" hidden="1" ht="15" customHeight="1" s="453">
      <c r="A29" s="162" t="n">
        <v>44432</v>
      </c>
      <c r="B29" s="472">
        <f>表格1[[#This Row],[日期]]</f>
        <v/>
      </c>
      <c r="C29" s="503">
        <f>COUNTA(URS確認!E:E)-1-112-13</f>
        <v/>
      </c>
      <c r="D29" s="318">
        <f>COUNTIF(URS確認!K:K,"&lt;"&amp;A29+1)</f>
        <v/>
      </c>
      <c r="E29" s="318">
        <f>COUNTIF(URS確認!L:L,"&lt;"&amp;A29+1)</f>
        <v/>
      </c>
      <c r="F29" s="318">
        <f>D33-D28</f>
        <v/>
      </c>
      <c r="G29" s="318">
        <f>E33-E28</f>
        <v/>
      </c>
      <c r="H29" s="318">
        <f>IF(表格1[[#This Row],[本周完成]]&gt;表格1[[#This Row],[本周預計]],"提前",IF(表格1[[#This Row],[本周完成]]&lt;表格1[[#This Row],[本周預計]],"延遲","如期"))</f>
        <v/>
      </c>
      <c r="I29" s="495">
        <f>表格1[[#This Row],[累計預估]]/表格1[[#This Row],[合計數]]</f>
        <v/>
      </c>
      <c r="J29" s="495">
        <f>表格1[[#This Row],[累計完成]]/表格1[[#This Row],[合計數]]</f>
        <v/>
      </c>
      <c r="K29" s="492" t="n"/>
      <c r="L29" s="174" t="n"/>
    </row>
    <row r="30" hidden="1" ht="15" customHeight="1" s="453">
      <c r="A30" s="162" t="n">
        <v>44433</v>
      </c>
      <c r="B30" s="472">
        <f>表格1[[#This Row],[日期]]</f>
        <v/>
      </c>
      <c r="C30" s="503">
        <f>COUNTA(URS確認!E:E)-1-112-13</f>
        <v/>
      </c>
      <c r="D30" s="318">
        <f>COUNTIF(URS確認!K:K,"&lt;"&amp;A30+1)</f>
        <v/>
      </c>
      <c r="E30" s="318">
        <f>COUNTIF(URS確認!L:L,"&lt;"&amp;A30+1)</f>
        <v/>
      </c>
      <c r="F30" s="318">
        <f>D34-D29</f>
        <v/>
      </c>
      <c r="G30" s="318">
        <f>E34-E29</f>
        <v/>
      </c>
      <c r="H30" s="318">
        <f>IF(表格1[[#This Row],[本周完成]]&gt;表格1[[#This Row],[本周預計]],"提前",IF(表格1[[#This Row],[本周完成]]&lt;表格1[[#This Row],[本周預計]],"延遲","如期"))</f>
        <v/>
      </c>
      <c r="I30" s="495">
        <f>表格1[[#This Row],[累計預估]]/表格1[[#This Row],[合計數]]</f>
        <v/>
      </c>
      <c r="J30" s="495">
        <f>表格1[[#This Row],[累計完成]]/表格1[[#This Row],[合計數]]</f>
        <v/>
      </c>
      <c r="K30" s="492" t="n"/>
      <c r="L30" s="174" t="n"/>
    </row>
    <row r="31" hidden="1" ht="15" customHeight="1" s="453">
      <c r="A31" s="162" t="n">
        <v>44434</v>
      </c>
      <c r="B31" s="472">
        <f>表格1[[#This Row],[日期]]</f>
        <v/>
      </c>
      <c r="C31" s="503">
        <f>COUNTA(URS確認!E:E)-1-112-13</f>
        <v/>
      </c>
      <c r="D31" s="318">
        <f>COUNTIF(URS確認!K:K,"&lt;"&amp;A31+1)</f>
        <v/>
      </c>
      <c r="E31" s="318">
        <f>COUNTIF(URS確認!L:L,"&lt;"&amp;A31+1)</f>
        <v/>
      </c>
      <c r="F31" s="318">
        <f>D35-D30</f>
        <v/>
      </c>
      <c r="G31" s="318">
        <f>E35-E30</f>
        <v/>
      </c>
      <c r="H31" s="318">
        <f>IF(表格1[[#This Row],[本周完成]]&gt;表格1[[#This Row],[本周預計]],"提前",IF(表格1[[#This Row],[本周完成]]&lt;表格1[[#This Row],[本周預計]],"延遲","如期"))</f>
        <v/>
      </c>
      <c r="I31" s="495">
        <f>表格1[[#This Row],[累計預估]]/表格1[[#This Row],[合計數]]</f>
        <v/>
      </c>
      <c r="J31" s="495">
        <f>表格1[[#This Row],[累計完成]]/表格1[[#This Row],[合計數]]</f>
        <v/>
      </c>
      <c r="K31" s="492" t="n"/>
      <c r="L31" s="174" t="n"/>
    </row>
    <row r="32" ht="15" customHeight="1" s="453">
      <c r="A32" s="172" t="n">
        <v>44435</v>
      </c>
      <c r="B32" s="493">
        <f>表格1[[#This Row],[日期]]</f>
        <v/>
      </c>
      <c r="C32" s="503">
        <f>COUNTA(URS確認!E:E)-1-1-2-8-1-112-6-1-2</f>
        <v/>
      </c>
      <c r="D32" s="124">
        <f>COUNTIF(URS確認!K:K,"&lt;"&amp;A32+1)</f>
        <v/>
      </c>
      <c r="E32" s="124">
        <f>COUNTIF(URS確認!L:L,"&lt;"&amp;A32+1)</f>
        <v/>
      </c>
      <c r="F32" s="124">
        <f>表格1[[#This Row],[累計預估]]-D27</f>
        <v/>
      </c>
      <c r="G32" s="124">
        <f>表格1[[#This Row],[累計完成]]-E27</f>
        <v/>
      </c>
      <c r="H32" s="124">
        <f>IF(表格1[[#This Row],[本周完成]]&gt;表格1[[#This Row],[本周預計]],"提前",IF(表格1[[#This Row],[本周完成]]&lt;表格1[[#This Row],[本周預計]],"延遲","如期"))</f>
        <v/>
      </c>
      <c r="I32" s="495">
        <f>表格1[[#This Row],[累計預估]]/表格1[[#This Row],[合計數]]</f>
        <v/>
      </c>
      <c r="J32" s="495">
        <f>表格1[[#This Row],[累計完成]]/表格1[[#This Row],[合計數]]</f>
        <v/>
      </c>
      <c r="K32" s="492" t="n"/>
      <c r="L32" s="174" t="n"/>
    </row>
    <row r="33" hidden="1" ht="15" customHeight="1" s="453">
      <c r="A33" s="190" t="n">
        <v>44438</v>
      </c>
      <c r="B33" s="504">
        <f>表格1[[#This Row],[日期]]</f>
        <v/>
      </c>
      <c r="C33" s="503">
        <f>COUNTA(URS確認!E:E)-1-112-13</f>
        <v/>
      </c>
      <c r="D33" s="193">
        <f>COUNTIF(URS確認!K:K,"&lt;"&amp;A33+1)</f>
        <v/>
      </c>
      <c r="E33" s="193">
        <f>COUNTIF(URS確認!L:L,"&lt;"&amp;A33+1)</f>
        <v/>
      </c>
      <c r="F33" s="193">
        <f>D37-D32</f>
        <v/>
      </c>
      <c r="G33" s="193">
        <f>E37-E32</f>
        <v/>
      </c>
      <c r="H33" s="193">
        <f>IF(表格1[[#This Row],[本周完成]]&gt;表格1[[#This Row],[本周預計]],"提前",IF(表格1[[#This Row],[本周完成]]&lt;表格1[[#This Row],[本周預計]],"延遲","如期"))</f>
        <v/>
      </c>
      <c r="I33" s="495">
        <f>表格1[[#This Row],[累計預估]]/表格1[[#This Row],[合計數]]</f>
        <v/>
      </c>
      <c r="J33" s="495">
        <f>表格1[[#This Row],[累計完成]]/表格1[[#This Row],[合計數]]</f>
        <v/>
      </c>
      <c r="K33" s="492" t="n"/>
      <c r="L33" s="174" t="n"/>
    </row>
    <row r="34" hidden="1" ht="15" customHeight="1" s="453">
      <c r="A34" s="256" t="n">
        <v>44439</v>
      </c>
      <c r="B34" s="472">
        <f>表格1[[#This Row],[日期]]</f>
        <v/>
      </c>
      <c r="C34" s="503">
        <f>COUNTA(URS確認!E:E)-1-112-13</f>
        <v/>
      </c>
      <c r="D34" s="318">
        <f>COUNTIF(URS確認!K:K,"&lt;"&amp;A34+1)</f>
        <v/>
      </c>
      <c r="E34" s="318">
        <f>COUNTIF(URS確認!L:L,"&lt;"&amp;A34+1)</f>
        <v/>
      </c>
      <c r="F34" s="318">
        <f>D38-D33</f>
        <v/>
      </c>
      <c r="G34" s="318">
        <f>E38-E33</f>
        <v/>
      </c>
      <c r="H34" s="318">
        <f>IF(表格1[[#This Row],[本周完成]]&gt;表格1[[#This Row],[本周預計]],"提前",IF(表格1[[#This Row],[本周完成]]&lt;表格1[[#This Row],[本周預計]],"延遲","如期"))</f>
        <v/>
      </c>
      <c r="I34" s="495">
        <f>表格1[[#This Row],[累計預估]]/表格1[[#This Row],[合計數]]</f>
        <v/>
      </c>
      <c r="J34" s="495">
        <f>表格1[[#This Row],[累計完成]]/表格1[[#This Row],[合計數]]</f>
        <v/>
      </c>
      <c r="K34" s="492" t="n"/>
      <c r="L34" s="174" t="n"/>
    </row>
    <row r="35" hidden="1" ht="15" customHeight="1" s="453">
      <c r="A35" s="256" t="n">
        <v>44440</v>
      </c>
      <c r="B35" s="472">
        <f>表格1[[#This Row],[日期]]</f>
        <v/>
      </c>
      <c r="C35" s="503">
        <f>COUNTA(URS確認!E:E)-1-112-13</f>
        <v/>
      </c>
      <c r="D35" s="318">
        <f>COUNTIF(URS確認!K:K,"&lt;"&amp;A35+1)</f>
        <v/>
      </c>
      <c r="E35" s="318">
        <f>COUNTIF(URS確認!L:L,"&lt;"&amp;A35+1)</f>
        <v/>
      </c>
      <c r="F35" s="318">
        <f>D39-D34</f>
        <v/>
      </c>
      <c r="G35" s="318">
        <f>E39-E34</f>
        <v/>
      </c>
      <c r="H35" s="318">
        <f>IF(表格1[[#This Row],[本周完成]]&gt;表格1[[#This Row],[本周預計]],"提前",IF(表格1[[#This Row],[本周完成]]&lt;表格1[[#This Row],[本周預計]],"延遲","如期"))</f>
        <v/>
      </c>
      <c r="I35" s="495">
        <f>表格1[[#This Row],[累計預估]]/表格1[[#This Row],[合計數]]</f>
        <v/>
      </c>
      <c r="J35" s="495">
        <f>表格1[[#This Row],[累計完成]]/表格1[[#This Row],[合計數]]</f>
        <v/>
      </c>
      <c r="K35" s="492" t="n"/>
      <c r="L35" s="174" t="n"/>
    </row>
    <row r="36" hidden="1" ht="15" customHeight="1" s="453">
      <c r="A36" s="256" t="n">
        <v>44441</v>
      </c>
      <c r="B36" s="505">
        <f>表格1[[#This Row],[日期]]</f>
        <v/>
      </c>
      <c r="C36" s="503">
        <f>COUNTA(URS確認!E:E)-1-112-13</f>
        <v/>
      </c>
      <c r="D36" s="203">
        <f>COUNTIF(URS確認!K:K,"&lt;"&amp;A36+1)</f>
        <v/>
      </c>
      <c r="E36" s="203">
        <f>COUNTIF(URS確認!L:L,"&lt;"&amp;A36+1)</f>
        <v/>
      </c>
      <c r="F36" s="203">
        <f>D40-D35</f>
        <v/>
      </c>
      <c r="G36" s="203">
        <f>E40-E35</f>
        <v/>
      </c>
      <c r="H36" s="203">
        <f>IF(表格1[[#This Row],[本周完成]]&gt;表格1[[#This Row],[本周預計]],"提前",IF(表格1[[#This Row],[本周完成]]&lt;表格1[[#This Row],[本周預計]],"延遲","如期"))</f>
        <v/>
      </c>
      <c r="I36" s="495">
        <f>表格1[[#This Row],[累計預估]]/表格1[[#This Row],[合計數]]</f>
        <v/>
      </c>
      <c r="J36" s="495">
        <f>表格1[[#This Row],[累計完成]]/表格1[[#This Row],[合計數]]</f>
        <v/>
      </c>
      <c r="K36" s="492" t="n"/>
      <c r="L36" s="174" t="n"/>
    </row>
    <row r="37" ht="15" customHeight="1" s="453">
      <c r="A37" s="70" t="n">
        <v>44442</v>
      </c>
      <c r="B37" s="506">
        <f>表格1[[#This Row],[日期]]</f>
        <v/>
      </c>
      <c r="C37" s="503">
        <f>COUNTA(URS確認!E:E)-1-1-2-8-1-112-6-1-2</f>
        <v/>
      </c>
      <c r="D37" s="207">
        <f>COUNTIF(URS確認!K:K,"&lt;"&amp;A37+1)</f>
        <v/>
      </c>
      <c r="E37" s="207">
        <f>COUNTIF(URS確認!L:L,"&lt;"&amp;A37+1)</f>
        <v/>
      </c>
      <c r="F37" s="207">
        <f>表格1[[#This Row],[累計預估]]-D32</f>
        <v/>
      </c>
      <c r="G37" s="207">
        <f>表格1[[#This Row],[累計完成]]-E32</f>
        <v/>
      </c>
      <c r="H37" s="207">
        <f>IF(表格1[[#This Row],[本周完成]]&gt;表格1[[#This Row],[本周預計]],"提前",IF(表格1[[#This Row],[本周完成]]&lt;表格1[[#This Row],[本周預計]],"延遲","如期"))</f>
        <v/>
      </c>
      <c r="I37" s="495">
        <f>表格1[[#This Row],[累計預估]]/表格1[[#This Row],[合計數]]</f>
        <v/>
      </c>
      <c r="J37" s="495">
        <f>表格1[[#This Row],[累計完成]]/表格1[[#This Row],[合計數]]</f>
        <v/>
      </c>
      <c r="K37" s="492" t="n"/>
      <c r="L37" s="174" t="n"/>
    </row>
    <row r="38" ht="15" customHeight="1" s="453">
      <c r="A38" s="220" t="n">
        <v>44449</v>
      </c>
      <c r="B38" s="507">
        <f>表格1[[#This Row],[日期]]</f>
        <v/>
      </c>
      <c r="C38" s="503">
        <f>COUNTA(URS確認!E:E)-1-1-2-8-1-112-6-1-2</f>
        <v/>
      </c>
      <c r="D38" s="223">
        <f>COUNTIF(URS確認!K:K,"&lt;"&amp;A38+1)</f>
        <v/>
      </c>
      <c r="E38" s="223">
        <f>COUNTIF(URS確認!L:L,"&lt;"&amp;A38+1)</f>
        <v/>
      </c>
      <c r="F38" s="223">
        <f>表格1[[#This Row],[累計預估]]-D37</f>
        <v/>
      </c>
      <c r="G38" s="223">
        <f>表格1[[#This Row],[累計完成]]-E37</f>
        <v/>
      </c>
      <c r="H38" s="223">
        <f>IF(表格1[[#This Row],[本周完成]]&gt;表格1[[#This Row],[本周預計]],"提前",IF(表格1[[#This Row],[本周完成]]&lt;表格1[[#This Row],[本周預計]],"延遲","如期"))</f>
        <v/>
      </c>
      <c r="I38" s="495">
        <f>表格1[[#This Row],[累計預估]]/表格1[[#This Row],[合計數]]</f>
        <v/>
      </c>
      <c r="J38" s="495">
        <f>表格1[[#This Row],[累計完成]]/表格1[[#This Row],[合計數]]</f>
        <v/>
      </c>
      <c r="K38" s="492" t="n"/>
      <c r="L38" s="174" t="n"/>
    </row>
    <row r="39" ht="15" customHeight="1" s="453">
      <c r="A39" s="220" t="n">
        <v>44456</v>
      </c>
      <c r="B39" s="507">
        <f>表格1[[#This Row],[日期]]</f>
        <v/>
      </c>
      <c r="C39" s="503">
        <f>COUNTA(URS確認!E:E)-1-1-2-8-1-112-6-1-2</f>
        <v/>
      </c>
      <c r="D39" s="223">
        <f>COUNTIF(URS確認!K:K,"&lt;"&amp;A39+1)</f>
        <v/>
      </c>
      <c r="E39" s="223">
        <f>COUNTIF(URS確認!L:L,"&lt;"&amp;A39+1)</f>
        <v/>
      </c>
      <c r="F39" s="223">
        <f>表格1[[#This Row],[累計預估]]-D38</f>
        <v/>
      </c>
      <c r="G39" s="223">
        <f>表格1[[#This Row],[累計完成]]-E38</f>
        <v/>
      </c>
      <c r="H39" s="223">
        <f>IF(表格1[[#This Row],[本周完成]]&gt;表格1[[#This Row],[本周預計]],"提前",IF(表格1[[#This Row],[本周完成]]&lt;表格1[[#This Row],[本周預計]],"延遲","如期"))</f>
        <v/>
      </c>
      <c r="I39" s="495">
        <f>表格1[[#This Row],[累計預估]]/表格1[[#This Row],[合計數]]</f>
        <v/>
      </c>
      <c r="J39" s="495">
        <f>表格1[[#This Row],[累計完成]]/表格1[[#This Row],[合計數]]</f>
        <v/>
      </c>
      <c r="K39" s="492" t="n"/>
      <c r="L39" s="174" t="n"/>
    </row>
    <row r="40" ht="15" customHeight="1" s="453">
      <c r="A40" s="70" t="n">
        <v>44463</v>
      </c>
      <c r="B40" s="493">
        <f>表格1[[#This Row],[日期]]</f>
        <v/>
      </c>
      <c r="C40" s="503">
        <f>COUNTA(URS確認!E:E)-1-1-2-8-1-112-6-1-2</f>
        <v/>
      </c>
      <c r="D40" s="124">
        <f>COUNTIF(URS確認!K:K,"&lt;"&amp;A40+1)</f>
        <v/>
      </c>
      <c r="E40" s="124">
        <f>COUNTIF(URS確認!L:L,"&lt;"&amp;A40+1)</f>
        <v/>
      </c>
      <c r="F40" s="124">
        <f>表格1[[#This Row],[累計預估]]-D39</f>
        <v/>
      </c>
      <c r="G40" s="124">
        <f>表格1[[#This Row],[累計完成]]-E39</f>
        <v/>
      </c>
      <c r="H40" s="124">
        <f>IF(表格1[[#This Row],[本周完成]]&gt;表格1[[#This Row],[本周預計]],"提前",IF(表格1[[#This Row],[本周完成]]&lt;表格1[[#This Row],[本周預計]],"延遲","如期"))</f>
        <v/>
      </c>
      <c r="I40" s="495">
        <f>表格1[[#This Row],[累計預估]]/表格1[[#This Row],[合計數]]</f>
        <v/>
      </c>
      <c r="J40" s="495">
        <f>表格1[[#This Row],[累計完成]]/表格1[[#This Row],[合計數]]</f>
        <v/>
      </c>
      <c r="K40" s="492" t="inlineStr">
        <is>
          <t>新增1</t>
        </is>
      </c>
      <c r="L40" s="174" t="n"/>
    </row>
    <row r="41" ht="15" customHeight="1" s="453">
      <c r="A41" s="70" t="n">
        <v>44470</v>
      </c>
      <c r="B41" s="493">
        <f>表格1[[#This Row],[日期]]</f>
        <v/>
      </c>
      <c r="C41" s="503">
        <f>COUNTA(URS確認!E:E)-1-1-2-8-1-112-6-2</f>
        <v/>
      </c>
      <c r="D41" s="124">
        <f>COUNTIF(URS確認!K:K,"&lt;"&amp;A41+1)</f>
        <v/>
      </c>
      <c r="E41" s="124">
        <f>COUNTIF(URS確認!L:L,"&lt;"&amp;A41+1)</f>
        <v/>
      </c>
      <c r="F41" s="124">
        <f>表格1[[#This Row],[累計預估]]-D40</f>
        <v/>
      </c>
      <c r="G41" s="124">
        <f>表格1[[#This Row],[累計完成]]-E40</f>
        <v/>
      </c>
      <c r="H41" s="124">
        <f>IF(表格1[[#This Row],[本周完成]]&gt;表格1[[#This Row],[本周預計]],"提前",IF(表格1[[#This Row],[本周完成]]&lt;表格1[[#This Row],[本周預計]],"延遲","如期"))</f>
        <v/>
      </c>
      <c r="I41" s="495">
        <f>表格1[[#This Row],[累計預估]]/表格1[[#This Row],[合計數]]</f>
        <v/>
      </c>
      <c r="J41" s="495">
        <f>表格1[[#This Row],[累計完成]]/表格1[[#This Row],[合計數]]</f>
        <v/>
      </c>
      <c r="K41" s="492" t="n"/>
      <c r="L41" s="174" t="n"/>
    </row>
    <row r="42" ht="15" customHeight="1" s="453">
      <c r="A42" s="70" t="n">
        <v>44477</v>
      </c>
      <c r="B42" s="493">
        <f>表格1[[#This Row],[日期]]</f>
        <v/>
      </c>
      <c r="C42" s="503">
        <f>COUNTA(URS確認!E:E)-1-1-2-8-1-112-6-1</f>
        <v/>
      </c>
      <c r="D42" s="124">
        <f>COUNTIF(URS確認!K:K,"&lt;"&amp;A42+1)</f>
        <v/>
      </c>
      <c r="E42" s="124">
        <f>COUNTIF(URS確認!L:L,"&lt;"&amp;A42+1)</f>
        <v/>
      </c>
      <c r="F42" s="124">
        <f>表格1[[#This Row],[累計預估]]-D41</f>
        <v/>
      </c>
      <c r="G42" s="124">
        <f>表格1[[#This Row],[累計完成]]-E41</f>
        <v/>
      </c>
      <c r="H42" s="124">
        <f>IF(表格1[[#This Row],[本周完成]]&gt;表格1[[#This Row],[本周預計]],"提前",IF(表格1[[#This Row],[本周完成]]&lt;表格1[[#This Row],[本周預計]],"延遲","如期"))</f>
        <v/>
      </c>
      <c r="I42" s="495">
        <f>表格1[[#This Row],[累計預估]]/表格1[[#This Row],[合計數]]</f>
        <v/>
      </c>
      <c r="J42" s="495">
        <f>表格1[[#This Row],[累計完成]]/表格1[[#This Row],[合計數]]</f>
        <v/>
      </c>
      <c r="K42" s="492" t="n"/>
      <c r="L42" s="174" t="n"/>
    </row>
    <row r="43" ht="15" customHeight="1" s="453">
      <c r="A43" s="70" t="n">
        <v>44484</v>
      </c>
      <c r="B43" s="493">
        <f>表格1[[#This Row],[日期]]</f>
        <v/>
      </c>
      <c r="C43" s="503">
        <f>COUNTA(URS確認!E:E)-1-1-2-8-1-112-6-1</f>
        <v/>
      </c>
      <c r="D43" s="124">
        <f>COUNTIF(URS確認!K:K,"&lt;"&amp;A43+1)</f>
        <v/>
      </c>
      <c r="E43" s="124">
        <f>COUNTIF(URS確認!L:L,"&lt;"&amp;A43+1)</f>
        <v/>
      </c>
      <c r="F43" s="124">
        <f>表格1[[#This Row],[累計預估]]-D42</f>
        <v/>
      </c>
      <c r="G43" s="124">
        <f>表格1[[#This Row],[累計完成]]-E42</f>
        <v/>
      </c>
      <c r="H43" s="124">
        <f>IF(表格1[[#This Row],[本周完成]]&gt;表格1[[#This Row],[本周預計]],"提前",IF(表格1[[#This Row],[本周完成]]&lt;表格1[[#This Row],[本周預計]],"延遲","如期"))</f>
        <v/>
      </c>
      <c r="I43" s="495">
        <f>表格1[[#This Row],[累計預估]]/表格1[[#This Row],[合計數]]</f>
        <v/>
      </c>
      <c r="J43" s="495">
        <f>表格1[[#This Row],[累計完成]]/表格1[[#This Row],[合計數]]</f>
        <v/>
      </c>
      <c r="K43" s="492" t="n"/>
      <c r="L43" s="174" t="n"/>
    </row>
    <row r="44" hidden="1" ht="15" customHeight="1" s="453">
      <c r="A44" s="256" t="n">
        <v>44487</v>
      </c>
      <c r="B44" s="472">
        <f>表格1[[#This Row],[日期]]</f>
        <v/>
      </c>
      <c r="C44" s="473">
        <f>COUNTA(URS確認!E:E)-1-112-13</f>
        <v/>
      </c>
      <c r="D44" s="318">
        <f>COUNTIF(URS確認!K:K,"&lt;"&amp;A44+1)</f>
        <v/>
      </c>
      <c r="E44" s="318">
        <f>COUNTIF(URS確認!L:L,"&lt;"&amp;A44+1)</f>
        <v/>
      </c>
      <c r="H44" s="318">
        <f>IF(表格1[[#This Row],[本周完成]]&gt;表格1[[#This Row],[本周預計]],"提前",IF(表格1[[#This Row],[本周完成]]&lt;表格1[[#This Row],[本周預計]],"延遲","如期"))</f>
        <v/>
      </c>
      <c r="I44" s="474">
        <f>表格1[[#This Row],[累計預估]]/表格1[[#This Row],[合計數]]</f>
        <v/>
      </c>
      <c r="J44" s="474">
        <f>表格1[[#This Row],[累計完成]]/表格1[[#This Row],[合計數]]</f>
        <v/>
      </c>
      <c r="K44" s="492" t="n"/>
      <c r="L44" s="174" t="n"/>
    </row>
    <row r="45" hidden="1" ht="15" customHeight="1" s="453">
      <c r="A45" s="256" t="n">
        <v>44487</v>
      </c>
      <c r="B45" s="472">
        <f>表格1[[#This Row],[日期]]</f>
        <v/>
      </c>
      <c r="C45" s="473">
        <f>COUNTA(URS確認!E:E)-1-1-2-8-1-112-6-1</f>
        <v/>
      </c>
      <c r="D45" s="318">
        <f>COUNTIF(URS確認!K:K,"&lt;"&amp;A45+1)</f>
        <v/>
      </c>
      <c r="E45" s="318">
        <f>COUNTIF(URS確認!L:L,"&lt;"&amp;A45+1)</f>
        <v/>
      </c>
      <c r="F45" s="318">
        <f>D49-D44</f>
        <v/>
      </c>
      <c r="G45" s="318">
        <f>E49-E44</f>
        <v/>
      </c>
      <c r="H45" s="124">
        <f>IF(表格1[[#This Row],[本周完成]]&gt;表格1[[#This Row],[本周預計]],"提前",IF(表格1[[#This Row],[本周完成]]&lt;表格1[[#This Row],[本周預計]],"延遲","如期"))</f>
        <v/>
      </c>
      <c r="I45" s="474">
        <f>表格1[[#This Row],[累計預估]]/表格1[[#This Row],[合計數]]</f>
        <v/>
      </c>
      <c r="J45" s="474">
        <f>表格1[[#This Row],[累計完成]]/表格1[[#This Row],[合計數]]</f>
        <v/>
      </c>
      <c r="K45" s="492" t="inlineStr">
        <is>
          <t>新增1</t>
        </is>
      </c>
      <c r="L45" s="174" t="n"/>
    </row>
    <row r="46" hidden="1" ht="15" customHeight="1" s="453">
      <c r="A46" s="256" t="n">
        <v>44488</v>
      </c>
      <c r="B46" s="472">
        <f>表格1[[#This Row],[日期]]</f>
        <v/>
      </c>
      <c r="C46" s="473">
        <f>COUNTA(URS確認!E:E)-1-1-2-8-1-112-6</f>
        <v/>
      </c>
      <c r="D46" s="318">
        <f>COUNTIF(URS確認!K:K,"&lt;"&amp;A46+1)</f>
        <v/>
      </c>
      <c r="E46" s="318">
        <f>COUNTIF(URS確認!L:L,"&lt;"&amp;A46+1)</f>
        <v/>
      </c>
      <c r="H46" s="318">
        <f>IF(表格1[[#This Row],[本周完成]]&gt;表格1[[#This Row],[本周預計]],"提前",IF(表格1[[#This Row],[本周完成]]&lt;表格1[[#This Row],[本周預計]],"延遲","如期"))</f>
        <v/>
      </c>
      <c r="I46" s="474">
        <f>表格1[[#This Row],[累計預估]]/表格1[[#This Row],[合計數]]</f>
        <v/>
      </c>
      <c r="J46" s="474">
        <f>表格1[[#This Row],[累計完成]]/表格1[[#This Row],[合計數]]</f>
        <v/>
      </c>
      <c r="K46" s="492" t="inlineStr">
        <is>
          <t>新增交易6</t>
        </is>
      </c>
      <c r="L46" s="174" t="n"/>
    </row>
    <row r="47" hidden="1" ht="15" customHeight="1" s="453">
      <c r="A47" s="256" t="n">
        <v>44489</v>
      </c>
      <c r="B47" s="472">
        <f>表格1[[#This Row],[日期]]</f>
        <v/>
      </c>
      <c r="C47" s="473">
        <f>COUNTA(URS確認!E:E)-1-1-2-8-1-112</f>
        <v/>
      </c>
      <c r="D47" s="318">
        <f>COUNTIF(URS確認!K:K,"&lt;"&amp;A47+1)</f>
        <v/>
      </c>
      <c r="E47" s="318">
        <f>COUNTIF(URS確認!L:L,"&lt;"&amp;A47+1)</f>
        <v/>
      </c>
      <c r="H47" s="318">
        <f>IF(表格1[[#This Row],[本周完成]]&gt;表格1[[#This Row],[本周預計]],"提前",IF(表格1[[#This Row],[本周完成]]&lt;表格1[[#This Row],[本周預計]],"延遲","如期"))</f>
        <v/>
      </c>
      <c r="I47" s="474">
        <f>表格1[[#This Row],[累計預估]]/表格1[[#This Row],[合計數]]</f>
        <v/>
      </c>
      <c r="J47" s="474">
        <f>表格1[[#This Row],[累計完成]]/表格1[[#This Row],[合計數]]</f>
        <v/>
      </c>
      <c r="K47" s="492" t="n"/>
      <c r="L47" s="174" t="n"/>
    </row>
    <row r="48" hidden="1" ht="15" customHeight="1" s="453">
      <c r="A48" s="256" t="n">
        <v>44490</v>
      </c>
      <c r="B48" s="472">
        <f>表格1[[#This Row],[日期]]</f>
        <v/>
      </c>
      <c r="C48" s="473">
        <f>COUNTA(URS確認!E:E)-1-1-2-8-1-112</f>
        <v/>
      </c>
      <c r="D48" s="318">
        <f>COUNTIF(URS確認!K:K,"&lt;"&amp;A48+1)</f>
        <v/>
      </c>
      <c r="E48" s="318">
        <f>COUNTIF(URS確認!L:L,"&lt;"&amp;A48+1)</f>
        <v/>
      </c>
      <c r="H48" s="318">
        <f>IF(表格1[[#This Row],[本周完成]]&gt;表格1[[#This Row],[本周預計]],"提前",IF(表格1[[#This Row],[本周完成]]&lt;表格1[[#This Row],[本周預計]],"延遲","如期"))</f>
        <v/>
      </c>
      <c r="I48" s="474">
        <f>表格1[[#This Row],[累計預估]]/表格1[[#This Row],[合計數]]</f>
        <v/>
      </c>
      <c r="J48" s="474">
        <f>表格1[[#This Row],[累計完成]]/表格1[[#This Row],[合計數]]</f>
        <v/>
      </c>
      <c r="K48" s="492" t="inlineStr">
        <is>
          <t>新增交易112債JCIC報送</t>
        </is>
      </c>
      <c r="L48" s="174" t="n"/>
    </row>
    <row r="49" ht="15" customHeight="1" s="453">
      <c r="A49" s="70" t="n">
        <v>44491</v>
      </c>
      <c r="B49" s="493">
        <f>表格1[[#This Row],[日期]]</f>
        <v/>
      </c>
      <c r="C49" s="494">
        <f>COUNTA(URS確認!E:E)-1-2-8-1</f>
        <v/>
      </c>
      <c r="D49" s="124">
        <f>COUNTIF(URS確認!K:K,"&lt;"&amp;A49+1)</f>
        <v/>
      </c>
      <c r="E49" s="124">
        <f>COUNTIF(URS確認!L:L,"&lt;"&amp;A49+1)</f>
        <v/>
      </c>
      <c r="F49" s="124">
        <f>表格1[[#This Row],[累計預估]]-D43</f>
        <v/>
      </c>
      <c r="G49" s="124">
        <f>表格1[[#This Row],[累計完成]]-E43</f>
        <v/>
      </c>
      <c r="H49" s="124">
        <f>IF(表格1[[#This Row],[本周完成]]&gt;表格1[[#This Row],[本周預計]],"提前",IF(表格1[[#This Row],[本周完成]]&lt;表格1[[#This Row],[本周預計]],"延遲","如期"))</f>
        <v/>
      </c>
      <c r="I49" s="495">
        <f>表格1[[#This Row],[累計預估]]/表格1[[#This Row],[合計數]]</f>
        <v/>
      </c>
      <c r="J49" s="495">
        <f>表格1[[#This Row],[累計完成]]/表格1[[#This Row],[合計數]]</f>
        <v/>
      </c>
      <c r="K49" s="492" t="n"/>
      <c r="L49" s="174" t="n"/>
    </row>
    <row r="50" hidden="1" ht="15" customHeight="1" s="453">
      <c r="A50" s="314" t="n">
        <v>44494</v>
      </c>
      <c r="B50" s="508">
        <f>表格1[[#This Row],[日期]]</f>
        <v/>
      </c>
      <c r="C50" s="509">
        <f>COUNTA(URS確認!E:E)-1-2-8-1</f>
        <v/>
      </c>
      <c r="D50" s="317">
        <f>COUNTIF(URS確認!K:K,"&lt;"&amp;A50+1)</f>
        <v/>
      </c>
      <c r="E50" s="317">
        <f>COUNTIF(URS確認!L:L,"&lt;"&amp;A50+1)</f>
        <v/>
      </c>
      <c r="F50" s="318" t="n">
        <v>33</v>
      </c>
      <c r="G50" s="318">
        <f>E61-E49</f>
        <v/>
      </c>
      <c r="H50" s="318">
        <f>IF(表格1[[#This Row],[本周完成]]&gt;表格1[[#This Row],[本周預計]],"提前",IF(表格1[[#This Row],[本周完成]]&lt;表格1[[#This Row],[本周預計]],"延遲","如期"))</f>
        <v/>
      </c>
      <c r="I50" s="510">
        <f>表格1[[#This Row],[累計預估]]/表格1[[#This Row],[合計數]]</f>
        <v/>
      </c>
      <c r="J50" s="510">
        <f>表格1[[#This Row],[累計完成]]/表格1[[#This Row],[合計數]]</f>
        <v/>
      </c>
      <c r="K50" s="492" t="inlineStr">
        <is>
          <t>新增1</t>
        </is>
      </c>
      <c r="L50" s="174" t="n"/>
    </row>
    <row r="51" hidden="1" ht="15" customHeight="1" s="453">
      <c r="A51" s="314" t="n">
        <v>44495</v>
      </c>
      <c r="B51" s="472">
        <f>表格1[[#This Row],[日期]]</f>
        <v/>
      </c>
      <c r="C51" s="473">
        <f>COUNTA(URS確認!E:E)-1-2-8</f>
        <v/>
      </c>
      <c r="D51" s="318">
        <f>COUNTIF(URS確認!K:K,"&lt;"&amp;A51+1)</f>
        <v/>
      </c>
      <c r="E51" s="318">
        <f>COUNTIF(URS確認!L:L,"&lt;"&amp;A51+1)</f>
        <v/>
      </c>
      <c r="F51" s="318">
        <f>D61-D50</f>
        <v/>
      </c>
      <c r="G51" s="318">
        <f>E61-E50</f>
        <v/>
      </c>
      <c r="H51" s="318">
        <f>IF(表格1[[#This Row],[本周完成]]&gt;表格1[[#This Row],[本周預計]],"提前",IF(表格1[[#This Row],[本周完成]]&lt;表格1[[#This Row],[本周預計]],"延遲","如期"))</f>
        <v/>
      </c>
      <c r="I51" s="474">
        <f>表格1[[#This Row],[累計預估]]/表格1[[#This Row],[合計數]]</f>
        <v/>
      </c>
      <c r="J51" s="474">
        <f>表格1[[#This Row],[累計完成]]/表格1[[#This Row],[合計數]]</f>
        <v/>
      </c>
      <c r="K51" s="492" t="inlineStr">
        <is>
          <t>新增8</t>
        </is>
      </c>
      <c r="L51" s="174" t="n"/>
    </row>
    <row r="52" hidden="1" ht="15" customHeight="1" s="453">
      <c r="A52" s="314" t="n">
        <v>44496</v>
      </c>
      <c r="B52" s="472">
        <f>表格1[[#This Row],[日期]]</f>
        <v/>
      </c>
      <c r="C52" s="473">
        <f>COUNTA(URS確認!E:E)-1-2</f>
        <v/>
      </c>
      <c r="D52" s="318">
        <f>COUNTIF(URS確認!K:K,"&lt;"&amp;A52+1)</f>
        <v/>
      </c>
      <c r="E52" s="318">
        <f>COUNTIF(URS確認!L:L,"&lt;"&amp;A52+1)</f>
        <v/>
      </c>
      <c r="F52" s="318">
        <f>D61-D51</f>
        <v/>
      </c>
      <c r="G52" s="318">
        <f>E61-E51</f>
        <v/>
      </c>
      <c r="H52" s="318">
        <f>IF(表格1[[#This Row],[本周完成]]&gt;表格1[[#This Row],[本周預計]],"提前",IF(表格1[[#This Row],[本周完成]]&lt;表格1[[#This Row],[本周預計]],"延遲","如期"))</f>
        <v/>
      </c>
      <c r="I52" s="474">
        <f>表格1[[#This Row],[累計預估]]/表格1[[#This Row],[合計數]]</f>
        <v/>
      </c>
      <c r="J52" s="474">
        <f>表格1[[#This Row],[累計完成]]/表格1[[#This Row],[合計數]]</f>
        <v/>
      </c>
      <c r="K52" s="492" t="n"/>
      <c r="L52" s="174" t="n"/>
    </row>
    <row r="53" hidden="1" ht="15" customHeight="1" s="453">
      <c r="A53" s="314" t="n">
        <v>44497</v>
      </c>
      <c r="B53" s="472">
        <f>表格1[[#This Row],[日期]]</f>
        <v/>
      </c>
      <c r="C53" s="473">
        <f>COUNTA(URS確認!E:E)-1-2</f>
        <v/>
      </c>
      <c r="D53" s="318">
        <f>COUNTIF(URS確認!K:K,"&lt;"&amp;A53+1)</f>
        <v/>
      </c>
      <c r="E53" s="318">
        <f>COUNTIF(URS確認!L:L,"&lt;"&amp;A53+1)</f>
        <v/>
      </c>
      <c r="F53" s="318">
        <f>D61-D52</f>
        <v/>
      </c>
      <c r="G53" s="318">
        <f>E61-E52</f>
        <v/>
      </c>
      <c r="H53" s="318">
        <f>IF(表格1[[#This Row],[本周完成]]&gt;表格1[[#This Row],[本周預計]],"提前",IF(表格1[[#This Row],[本周完成]]&lt;表格1[[#This Row],[本周預計]],"延遲","如期"))</f>
        <v/>
      </c>
      <c r="I53" s="474">
        <f>表格1[[#This Row],[累計預估]]/表格1[[#This Row],[合計數]]</f>
        <v/>
      </c>
      <c r="J53" s="474">
        <f>表格1[[#This Row],[累計完成]]/表格1[[#This Row],[合計數]]</f>
        <v/>
      </c>
      <c r="K53" s="492" t="inlineStr">
        <is>
          <t>新增2</t>
        </is>
      </c>
      <c r="L53" s="174" t="n"/>
    </row>
    <row r="54" ht="15" customHeight="1" s="453">
      <c r="A54" s="70" t="n">
        <v>44498</v>
      </c>
      <c r="B54" s="493">
        <f>表格1[[#This Row],[日期]]</f>
        <v/>
      </c>
      <c r="C54" s="494">
        <f>COUNTA(URS確認!E:E)-1-2</f>
        <v/>
      </c>
      <c r="D54" s="124">
        <f>COUNTIF(URS確認!K:K,"&lt;"&amp;A54+1)</f>
        <v/>
      </c>
      <c r="E54" s="124">
        <f>COUNTIF(URS確認!L:L,"&lt;"&amp;A54+1)</f>
        <v/>
      </c>
      <c r="F54" s="124">
        <f>表格1[[#This Row],[累計預估]]-D49</f>
        <v/>
      </c>
      <c r="G54" s="124">
        <f>表格1[[#This Row],[累計完成]]-E49</f>
        <v/>
      </c>
      <c r="H54" s="425" t="inlineStr">
        <is>
          <t>如期</t>
        </is>
      </c>
      <c r="I54" s="495">
        <f>表格1[[#This Row],[累計預估]]/表格1[[#This Row],[合計數]]</f>
        <v/>
      </c>
      <c r="J54" s="495">
        <f>表格1[[#This Row],[累計完成]]/表格1[[#This Row],[合計數]]</f>
        <v/>
      </c>
      <c r="K54" s="492" t="n"/>
      <c r="L54" s="174" t="n"/>
    </row>
    <row r="55" ht="15" customHeight="1" s="453">
      <c r="A55" s="256" t="n">
        <v>44501</v>
      </c>
      <c r="B55" s="472">
        <f>表格1[[#This Row],[日期]]</f>
        <v/>
      </c>
      <c r="C55" s="473">
        <f>COUNTA(URS確認!E:E)-1-2</f>
        <v/>
      </c>
      <c r="D55" s="318">
        <f>COUNTIF(URS確認!K:K,"&lt;"&amp;A55+1)</f>
        <v/>
      </c>
      <c r="E55" s="318">
        <f>COUNTIF(URS確認!L:L,"&lt;"&amp;A55+1)</f>
        <v/>
      </c>
      <c r="F55" s="318">
        <f>D62-D54</f>
        <v/>
      </c>
      <c r="G55" s="318">
        <f>E62-E54</f>
        <v/>
      </c>
      <c r="H55" s="426" t="inlineStr">
        <is>
          <t>如期</t>
        </is>
      </c>
      <c r="I55" s="474">
        <f>表格1[[#This Row],[累計預估]]/表格1[[#This Row],[合計數]]</f>
        <v/>
      </c>
      <c r="J55" s="474">
        <f>表格1[[#This Row],[累計完成]]/表格1[[#This Row],[合計數]]</f>
        <v/>
      </c>
      <c r="K55" s="492" t="n"/>
      <c r="L55" s="174" t="n"/>
    </row>
    <row r="56" ht="15" customHeight="1" s="453">
      <c r="A56" s="256" t="n">
        <v>44502</v>
      </c>
      <c r="B56" s="472">
        <f>表格1[[#This Row],[日期]]</f>
        <v/>
      </c>
      <c r="C56" s="473">
        <f>COUNTA(URS確認!E:E)-1-1</f>
        <v/>
      </c>
      <c r="D56" s="318">
        <f>COUNTIF(URS確認!K:K,"&lt;"&amp;A56+1)</f>
        <v/>
      </c>
      <c r="E56" s="318">
        <f>COUNTIF(URS確認!L:L,"&lt;"&amp;A56+1)</f>
        <v/>
      </c>
      <c r="F56" s="318">
        <f>D62-D55</f>
        <v/>
      </c>
      <c r="G56" s="318">
        <f>E62-E55</f>
        <v/>
      </c>
      <c r="H56" s="426" t="inlineStr">
        <is>
          <t>如期</t>
        </is>
      </c>
      <c r="I56" s="474">
        <f>表格1[[#This Row],[累計預估]]/表格1[[#This Row],[合計數]]</f>
        <v/>
      </c>
      <c r="J56" s="474">
        <f>表格1[[#This Row],[累計完成]]/表格1[[#This Row],[合計數]]</f>
        <v/>
      </c>
      <c r="K56" s="492" t="inlineStr">
        <is>
          <t>新增1</t>
        </is>
      </c>
      <c r="L56" s="174" t="n"/>
    </row>
    <row r="57" ht="15" customHeight="1" s="453">
      <c r="A57" s="256" t="n">
        <v>44503</v>
      </c>
      <c r="B57" s="472">
        <f>表格1[[#This Row],[日期]]</f>
        <v/>
      </c>
      <c r="C57" s="473">
        <f>COUNTA(URS確認!E:E)-1</f>
        <v/>
      </c>
      <c r="D57" s="318">
        <f>COUNTIF(URS確認!K:K,"&lt;"&amp;A57+1)</f>
        <v/>
      </c>
      <c r="E57" s="318">
        <f>COUNTIF(URS確認!L:L,"&lt;"&amp;A57+1)</f>
        <v/>
      </c>
      <c r="F57" s="318">
        <f>D61-D56</f>
        <v/>
      </c>
      <c r="G57" s="318">
        <f>E61-E56</f>
        <v/>
      </c>
      <c r="H57" s="426" t="inlineStr">
        <is>
          <t>延遲</t>
        </is>
      </c>
      <c r="I57" s="474">
        <f>表格1[[#This Row],[累計預估]]/表格1[[#This Row],[合計數]]</f>
        <v/>
      </c>
      <c r="J57" s="474">
        <f>表格1[[#This Row],[累計完成]]/表格1[[#This Row],[合計數]]</f>
        <v/>
      </c>
      <c r="K57" s="492" t="inlineStr">
        <is>
          <t>新增1</t>
        </is>
      </c>
      <c r="L57" s="174" t="n"/>
    </row>
    <row r="58" ht="15" customHeight="1" s="453">
      <c r="A58" s="256" t="n">
        <v>44504</v>
      </c>
      <c r="B58" s="472">
        <f>表格1[[#This Row],[日期]]</f>
        <v/>
      </c>
      <c r="C58" s="473">
        <f>COUNTA(URS確認!E:E)-1</f>
        <v/>
      </c>
      <c r="D58" s="318">
        <f>COUNTIF(URS確認!K:K,"&lt;"&amp;A58+1)</f>
        <v/>
      </c>
      <c r="E58" s="318">
        <f>COUNTIF(URS確認!L:L,"&lt;"&amp;A58+1)</f>
        <v/>
      </c>
      <c r="F58" s="318">
        <f>D62-D57</f>
        <v/>
      </c>
      <c r="G58" s="318">
        <f>E62-E57</f>
        <v/>
      </c>
      <c r="H58" s="318" t="n"/>
      <c r="I58" s="474">
        <f>表格1[[#This Row],[累計預估]]/表格1[[#This Row],[合計數]]</f>
        <v/>
      </c>
      <c r="J58" s="474">
        <f>表格1[[#This Row],[累計完成]]/表格1[[#This Row],[合計數]]</f>
        <v/>
      </c>
      <c r="K58" s="492" t="n"/>
      <c r="L58" s="174" t="n"/>
    </row>
    <row r="59" ht="15" customHeight="1" s="453">
      <c r="A59" s="70" t="n">
        <v>44505</v>
      </c>
      <c r="B59" s="493">
        <f>表格1[[#This Row],[日期]]</f>
        <v/>
      </c>
      <c r="C59" s="494">
        <f>COUNTA(URS確認!E:E)-1</f>
        <v/>
      </c>
      <c r="D59" s="124">
        <f>COUNTIF(URS確認!K:K,"&lt;"&amp;A59+1)</f>
        <v/>
      </c>
      <c r="E59" s="124">
        <f>COUNTIF(URS確認!L:L,"&lt;"&amp;A59+1)</f>
        <v/>
      </c>
      <c r="F59" s="124">
        <f>表格1[[#This Row],[累計預估]]-D54</f>
        <v/>
      </c>
      <c r="G59" s="124">
        <f>表格1[[#This Row],[累計完成]]-E54</f>
        <v/>
      </c>
      <c r="H59" s="124">
        <f>IF(表格1[[#This Row],[本周完成]]&gt;表格1[[#This Row],[本周預計]],"提前",IF(表格1[[#This Row],[本周完成]]&lt;表格1[[#This Row],[本周預計]],"延遲","如期"))</f>
        <v/>
      </c>
      <c r="I59" s="495">
        <f>表格1[[#This Row],[累計預估]]/表格1[[#This Row],[合計數]]</f>
        <v/>
      </c>
      <c r="J59" s="495">
        <f>表格1[[#This Row],[累計完成]]/表格1[[#This Row],[合計數]]</f>
        <v/>
      </c>
      <c r="K59" s="492" t="n"/>
      <c r="L59" s="174" t="n"/>
    </row>
    <row r="60" ht="15" customHeight="1" s="453">
      <c r="A60" s="70" t="n">
        <v>44512</v>
      </c>
      <c r="B60" s="493">
        <f>表格1[[#This Row],[日期]]</f>
        <v/>
      </c>
      <c r="C60" s="494">
        <f>COUNTA(URS確認!E:E)-1</f>
        <v/>
      </c>
      <c r="D60" s="124">
        <f>COUNTIF(URS確認!K:K,"&lt;"&amp;A60+1)</f>
        <v/>
      </c>
      <c r="E60" s="124">
        <f>COUNTIF(URS確認!L:L,"&lt;"&amp;A60+1)</f>
        <v/>
      </c>
      <c r="F60" s="124">
        <f>表格1[[#This Row],[累計預估]]-D59</f>
        <v/>
      </c>
      <c r="G60" s="124">
        <f>表格1[[#This Row],[累計完成]]-E59</f>
        <v/>
      </c>
      <c r="H60" s="124">
        <f>IF(表格1[[#This Row],[本周完成]]&gt;表格1[[#This Row],[本周預計]],"提前",IF(表格1[[#This Row],[本周完成]]&lt;表格1[[#This Row],[本周預計]],"延遲","如期"))</f>
        <v/>
      </c>
      <c r="I60" s="495">
        <f>表格1[[#This Row],[累計預估]]/表格1[[#This Row],[合計數]]</f>
        <v/>
      </c>
      <c r="J60" s="495">
        <f>表格1[[#This Row],[累計完成]]/表格1[[#This Row],[合計數]]</f>
        <v/>
      </c>
      <c r="K60" s="492" t="n"/>
      <c r="L60" s="174" t="n"/>
    </row>
    <row r="61" ht="15" customHeight="1" s="453">
      <c r="A61" s="70" t="n">
        <v>44519</v>
      </c>
      <c r="B61" s="493">
        <f>表格1[[#This Row],[日期]]</f>
        <v/>
      </c>
      <c r="C61" s="494">
        <f>COUNTA(URS確認!E:E)-1</f>
        <v/>
      </c>
      <c r="D61" s="124">
        <f>COUNTIF(URS確認!K:K,"&lt;"&amp;A61+1)</f>
        <v/>
      </c>
      <c r="E61" s="124">
        <f>COUNTIF(URS確認!L:L,"&lt;"&amp;A61+1)</f>
        <v/>
      </c>
      <c r="F61" s="124">
        <f>表格1[[#This Row],[累計預估]]-D60</f>
        <v/>
      </c>
      <c r="G61" s="124">
        <f>表格1[[#This Row],[累計完成]]-E60</f>
        <v/>
      </c>
      <c r="H61" s="124">
        <f>IF(表格1[[#This Row],[本周完成]]&gt;表格1[[#This Row],[本周預計]],"提前",IF(表格1[[#This Row],[本周完成]]&lt;表格1[[#This Row],[本周預計]],"延遲","如期"))</f>
        <v/>
      </c>
      <c r="I61" s="495">
        <f>表格1[[#This Row],[累計預估]]/表格1[[#This Row],[合計數]]</f>
        <v/>
      </c>
      <c r="J61" s="495">
        <f>表格1[[#This Row],[累計完成]]/表格1[[#This Row],[合計數]]</f>
        <v/>
      </c>
      <c r="K61" s="492" t="n"/>
      <c r="L61" s="174" t="n"/>
    </row>
    <row r="62" ht="15" customHeight="1" s="453">
      <c r="A62" s="256" t="n">
        <v>44526</v>
      </c>
      <c r="B62" s="472">
        <f>表格1[[#This Row],[日期]]</f>
        <v/>
      </c>
      <c r="C62" s="473">
        <f>COUNTA(URS確認!E:E)-1</f>
        <v/>
      </c>
      <c r="D62" s="318">
        <f>COUNTIF(URS確認!K:K,"&lt;"&amp;A62+1)</f>
        <v/>
      </c>
      <c r="E62" s="318">
        <f>COUNTIF(URS確認!L:L,"&lt;"&amp;A62+1)</f>
        <v/>
      </c>
      <c r="F62" s="318">
        <f>表格1[[#This Row],[累計預估]]-D61</f>
        <v/>
      </c>
      <c r="G62" s="318">
        <f>表格1[[#This Row],[累計完成]]-E61</f>
        <v/>
      </c>
      <c r="H62" s="318">
        <f>IF(表格1[[#This Row],[本周完成]]&gt;表格1[[#This Row],[本周預計]],"提前",IF(表格1[[#This Row],[本周完成]]&lt;表格1[[#This Row],[本周預計]],"延遲","如期"))</f>
        <v/>
      </c>
      <c r="I62" s="474">
        <f>表格1[[#This Row],[累計預估]]/表格1[[#This Row],[合計數]]</f>
        <v/>
      </c>
      <c r="J62" s="474">
        <f>表格1[[#This Row],[累計完成]]/表格1[[#This Row],[合計數]]</f>
        <v/>
      </c>
      <c r="K62" s="492" t="n"/>
      <c r="L62" s="174" t="n"/>
    </row>
    <row r="63">
      <c r="A63" s="256" t="n"/>
      <c r="D63" s="318" t="n"/>
      <c r="K63" s="511" t="n"/>
    </row>
    <row r="64">
      <c r="A64" s="256" t="n"/>
      <c r="D64" s="318" t="n"/>
      <c r="K64" s="51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H15"/>
  <sheetViews>
    <sheetView topLeftCell="AE1" workbookViewId="0">
      <selection activeCell="AH7" sqref="AH7:AH10"/>
    </sheetView>
  </sheetViews>
  <sheetFormatPr baseColWidth="8" defaultColWidth="8.7109375" defaultRowHeight="15"/>
  <cols>
    <col width="16.5703125" bestFit="1" customWidth="1" style="174" min="1" max="1"/>
    <col width="22.7109375" bestFit="1" customWidth="1" style="174" min="2" max="2"/>
    <col width="18.140625" bestFit="1" customWidth="1" style="174" min="3" max="4"/>
    <col width="22.7109375" bestFit="1" customWidth="1" style="174" min="5" max="5"/>
    <col width="18.140625" bestFit="1" customWidth="1" style="174" min="6" max="7"/>
    <col width="22.7109375" bestFit="1" customWidth="1" style="174" min="8" max="8"/>
    <col width="18.140625" bestFit="1" customWidth="1" style="174" min="9" max="10"/>
    <col width="22.7109375" bestFit="1" customWidth="1" style="174" min="11" max="11"/>
    <col width="18.140625" bestFit="1" customWidth="1" style="174" min="12" max="13"/>
    <col width="22.7109375" bestFit="1" customWidth="1" style="174" min="14" max="14"/>
    <col width="18.140625" bestFit="1" customWidth="1" style="174" min="15" max="16"/>
    <col width="22.7109375" bestFit="1" customWidth="1" style="174" min="17" max="17"/>
    <col width="18.140625" bestFit="1" customWidth="1" style="174" min="18" max="19"/>
    <col width="25.28515625" bestFit="1" customWidth="1" style="174" min="20" max="20"/>
    <col width="18.140625" bestFit="1" customWidth="1" style="174" min="21" max="22"/>
    <col width="24" bestFit="1" customWidth="1" style="174" min="23" max="23"/>
    <col width="18.140625" bestFit="1" customWidth="1" style="174" min="24" max="25"/>
    <col width="24" bestFit="1" customWidth="1" style="174" min="26" max="26"/>
    <col width="18.140625" bestFit="1" customWidth="1" style="174" min="27" max="28"/>
    <col width="24" bestFit="1" customWidth="1" style="174" min="29" max="29"/>
    <col width="18.140625" bestFit="1" customWidth="1" style="174" min="30" max="31"/>
    <col width="26.28515625" bestFit="1" customWidth="1" style="174" min="32" max="34"/>
    <col width="18.140625" bestFit="1" customWidth="1" style="174" min="35" max="166"/>
    <col width="26.28515625" bestFit="1" customWidth="1" style="174" min="167" max="169"/>
    <col width="8.7109375" customWidth="1" style="174" min="170" max="16384"/>
  </cols>
  <sheetData>
    <row r="3" ht="15.75" customHeight="1" s="453">
      <c r="B3" s="451" t="inlineStr">
        <is>
          <t>欄標籤</t>
        </is>
      </c>
    </row>
    <row r="4" ht="15.75" customHeight="1" s="453">
      <c r="B4" t="inlineStr">
        <is>
          <t>&lt;2021/7/18 或 (空白)</t>
        </is>
      </c>
      <c r="E4" t="inlineStr">
        <is>
          <t>2021/7/18 - 2021/7/31</t>
        </is>
      </c>
      <c r="H4" t="inlineStr">
        <is>
          <t>2021/8/15 - 2021/8/28</t>
        </is>
      </c>
      <c r="K4" t="inlineStr">
        <is>
          <t>2021/8/29 - 2021/9/11</t>
        </is>
      </c>
      <c r="N4" t="inlineStr">
        <is>
          <t>2021/9/12 - 2021/9/25</t>
        </is>
      </c>
      <c r="Q4" t="inlineStr">
        <is>
          <t>2021/9/26 - 2021/10/9</t>
        </is>
      </c>
      <c r="T4" t="inlineStr">
        <is>
          <t>2021/10/10 - 2021/10/23</t>
        </is>
      </c>
      <c r="W4" t="inlineStr">
        <is>
          <t>2021/10/24 - 2021/11/6</t>
        </is>
      </c>
      <c r="Z4" t="inlineStr">
        <is>
          <t>2021/11/7 - 2021/11/20</t>
        </is>
      </c>
      <c r="AC4" t="inlineStr">
        <is>
          <t>2021/11/21 - 2021/12/4</t>
        </is>
      </c>
      <c r="AF4" t="inlineStr">
        <is>
          <t>計數 - 預計展示 的加總</t>
        </is>
      </c>
      <c r="AG4" t="inlineStr">
        <is>
          <t>計數 - 實際展示 的加總</t>
        </is>
      </c>
      <c r="AH4" t="inlineStr">
        <is>
          <t>計數 - 二審實際 的加總</t>
        </is>
      </c>
    </row>
    <row r="5" ht="15.75" customHeight="1" s="453">
      <c r="A5" s="451" t="inlineStr">
        <is>
          <t>列標籤</t>
        </is>
      </c>
      <c r="B5" t="inlineStr">
        <is>
          <t>計數 - 預計展示</t>
        </is>
      </c>
      <c r="C5" t="inlineStr">
        <is>
          <t>計數 - 實際展示</t>
        </is>
      </c>
      <c r="D5" t="inlineStr">
        <is>
          <t>計數 - 二審實際</t>
        </is>
      </c>
      <c r="E5" t="inlineStr">
        <is>
          <t>計數 - 預計展示</t>
        </is>
      </c>
      <c r="F5" t="inlineStr">
        <is>
          <t>計數 - 實際展示</t>
        </is>
      </c>
      <c r="G5" t="inlineStr">
        <is>
          <t>計數 - 二審實際</t>
        </is>
      </c>
      <c r="H5" t="inlineStr">
        <is>
          <t>計數 - 預計展示</t>
        </is>
      </c>
      <c r="I5" t="inlineStr">
        <is>
          <t>計數 - 實際展示</t>
        </is>
      </c>
      <c r="J5" t="inlineStr">
        <is>
          <t>計數 - 二審實際</t>
        </is>
      </c>
      <c r="K5" t="inlineStr">
        <is>
          <t>計數 - 預計展示</t>
        </is>
      </c>
      <c r="L5" t="inlineStr">
        <is>
          <t>計數 - 實際展示</t>
        </is>
      </c>
      <c r="M5" t="inlineStr">
        <is>
          <t>計數 - 二審實際</t>
        </is>
      </c>
      <c r="N5" t="inlineStr">
        <is>
          <t>計數 - 預計展示</t>
        </is>
      </c>
      <c r="O5" t="inlineStr">
        <is>
          <t>計數 - 實際展示</t>
        </is>
      </c>
      <c r="P5" t="inlineStr">
        <is>
          <t>計數 - 二審實際</t>
        </is>
      </c>
      <c r="Q5" t="inlineStr">
        <is>
          <t>計數 - 預計展示</t>
        </is>
      </c>
      <c r="R5" t="inlineStr">
        <is>
          <t>計數 - 實際展示</t>
        </is>
      </c>
      <c r="S5" t="inlineStr">
        <is>
          <t>計數 - 二審實際</t>
        </is>
      </c>
      <c r="T5" t="inlineStr">
        <is>
          <t>計數 - 預計展示</t>
        </is>
      </c>
      <c r="U5" t="inlineStr">
        <is>
          <t>計數 - 實際展示</t>
        </is>
      </c>
      <c r="V5" t="inlineStr">
        <is>
          <t>計數 - 二審實際</t>
        </is>
      </c>
      <c r="W5" t="inlineStr">
        <is>
          <t>計數 - 預計展示</t>
        </is>
      </c>
      <c r="X5" t="inlineStr">
        <is>
          <t>計數 - 實際展示</t>
        </is>
      </c>
      <c r="Y5" t="inlineStr">
        <is>
          <t>計數 - 二審實際</t>
        </is>
      </c>
      <c r="Z5" t="inlineStr">
        <is>
          <t>計數 - 預計展示</t>
        </is>
      </c>
      <c r="AA5" t="inlineStr">
        <is>
          <t>計數 - 實際展示</t>
        </is>
      </c>
      <c r="AB5" t="inlineStr">
        <is>
          <t>計數 - 二審實際</t>
        </is>
      </c>
      <c r="AC5" t="inlineStr">
        <is>
          <t>計數 - 預計展示</t>
        </is>
      </c>
      <c r="AD5" t="inlineStr">
        <is>
          <t>計數 - 實際展示</t>
        </is>
      </c>
      <c r="AE5" t="inlineStr">
        <is>
          <t>計數 - 二審實際</t>
        </is>
      </c>
    </row>
    <row r="6" ht="15.75" customHeight="1" s="453">
      <c r="A6" s="452" t="inlineStr">
        <is>
          <t>1.顧客管理作業</t>
        </is>
      </c>
      <c r="E6" t="n">
        <v>13</v>
      </c>
      <c r="F6" t="n">
        <v>13</v>
      </c>
      <c r="G6" t="n">
        <v>13</v>
      </c>
      <c r="N6" t="n">
        <v>2</v>
      </c>
      <c r="O6" t="n">
        <v>2</v>
      </c>
      <c r="P6" t="n">
        <v>2</v>
      </c>
      <c r="AF6" t="n">
        <v>15</v>
      </c>
      <c r="AG6" t="n">
        <v>15</v>
      </c>
      <c r="AH6" t="n">
        <v>15</v>
      </c>
    </row>
    <row r="7" ht="15.75" customHeight="1" s="453">
      <c r="A7" s="452" t="inlineStr">
        <is>
          <t>2.業務作業</t>
        </is>
      </c>
      <c r="E7" t="n">
        <v>17</v>
      </c>
      <c r="F7" t="n">
        <v>17</v>
      </c>
      <c r="G7" t="n">
        <v>13</v>
      </c>
      <c r="H7" t="n">
        <v>33</v>
      </c>
      <c r="I7" t="n">
        <v>33</v>
      </c>
      <c r="J7" t="n">
        <v>20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1</v>
      </c>
      <c r="R7" t="n">
        <v>1</v>
      </c>
      <c r="T7" t="n">
        <v>15</v>
      </c>
      <c r="U7" t="n">
        <v>15</v>
      </c>
      <c r="V7" t="n">
        <v>2</v>
      </c>
      <c r="W7" t="n">
        <v>13</v>
      </c>
      <c r="X7" t="n">
        <v>13</v>
      </c>
      <c r="Y7" t="n">
        <v>8</v>
      </c>
      <c r="AF7" t="n">
        <v>84</v>
      </c>
      <c r="AG7" t="n">
        <v>84</v>
      </c>
      <c r="AH7" t="n">
        <v>48</v>
      </c>
    </row>
    <row r="8" ht="15.75" customHeight="1" s="453">
      <c r="A8" s="452" t="inlineStr">
        <is>
          <t>3.帳務作業</t>
        </is>
      </c>
      <c r="K8" t="n">
        <v>13</v>
      </c>
      <c r="L8" t="n">
        <v>13</v>
      </c>
      <c r="M8" t="n">
        <v>13</v>
      </c>
      <c r="N8" t="n">
        <v>5</v>
      </c>
      <c r="O8" t="n">
        <v>5</v>
      </c>
      <c r="P8" t="n">
        <v>5</v>
      </c>
      <c r="Q8" t="n">
        <v>15</v>
      </c>
      <c r="R8" t="n">
        <v>15</v>
      </c>
      <c r="S8" t="n">
        <v>15</v>
      </c>
      <c r="T8" t="n">
        <v>3</v>
      </c>
      <c r="U8" t="n">
        <v>3</v>
      </c>
      <c r="V8" t="n">
        <v>3</v>
      </c>
      <c r="AF8" t="n">
        <v>36</v>
      </c>
      <c r="AG8" t="n">
        <v>36</v>
      </c>
      <c r="AH8" t="n">
        <v>36</v>
      </c>
    </row>
    <row r="9" ht="15.75" customHeight="1" s="453">
      <c r="A9" s="452" t="inlineStr">
        <is>
          <t>4.批次作業</t>
        </is>
      </c>
      <c r="K9" t="n">
        <v>13</v>
      </c>
      <c r="L9" t="n">
        <v>13</v>
      </c>
      <c r="M9" t="n">
        <v>7</v>
      </c>
      <c r="N9" t="n">
        <v>18</v>
      </c>
      <c r="O9" t="n">
        <v>18</v>
      </c>
      <c r="P9" t="n">
        <v>11</v>
      </c>
      <c r="Q9" t="n">
        <v>25</v>
      </c>
      <c r="R9" t="n">
        <v>25</v>
      </c>
      <c r="S9" t="n">
        <v>13</v>
      </c>
      <c r="T9" t="n">
        <v>15</v>
      </c>
      <c r="U9" t="n">
        <v>15</v>
      </c>
      <c r="V9" t="n">
        <v>12</v>
      </c>
      <c r="AF9" t="n">
        <v>71</v>
      </c>
      <c r="AG9" t="n">
        <v>71</v>
      </c>
      <c r="AH9" t="n">
        <v>43</v>
      </c>
    </row>
    <row r="10" ht="15.75" customHeight="1" s="453">
      <c r="A10" s="452" t="inlineStr">
        <is>
          <t xml:space="preserve">5.管理性作業 </t>
        </is>
      </c>
      <c r="N10" t="n">
        <v>14</v>
      </c>
      <c r="O10" t="n">
        <v>14</v>
      </c>
      <c r="P10" t="n">
        <v>14</v>
      </c>
      <c r="Q10" t="n">
        <v>12</v>
      </c>
      <c r="R10" t="n">
        <v>12</v>
      </c>
      <c r="S10" t="n">
        <v>12</v>
      </c>
      <c r="W10" t="n">
        <v>31</v>
      </c>
      <c r="X10" t="n">
        <v>17</v>
      </c>
      <c r="Z10" t="n">
        <v>31</v>
      </c>
      <c r="AC10" t="n">
        <v>1</v>
      </c>
      <c r="AF10" t="n">
        <v>89</v>
      </c>
      <c r="AG10" t="n">
        <v>43</v>
      </c>
      <c r="AH10" t="n">
        <v>26</v>
      </c>
    </row>
    <row r="11" ht="15.75" customHeight="1" s="453">
      <c r="A11" s="452" t="inlineStr">
        <is>
          <t>6.共同作業</t>
        </is>
      </c>
      <c r="K11" t="n">
        <v>2</v>
      </c>
      <c r="L11" t="n">
        <v>2</v>
      </c>
      <c r="N11" t="n">
        <v>1</v>
      </c>
      <c r="O11" t="n">
        <v>1</v>
      </c>
      <c r="T11" t="n">
        <v>18</v>
      </c>
      <c r="U11" t="n">
        <v>18</v>
      </c>
      <c r="Z11" t="n">
        <v>49</v>
      </c>
      <c r="AA11" t="n">
        <v>35</v>
      </c>
      <c r="AC11" t="n">
        <v>14</v>
      </c>
      <c r="AF11" t="n">
        <v>84</v>
      </c>
      <c r="AG11" t="n">
        <v>56</v>
      </c>
    </row>
    <row r="12" ht="15.75" customHeight="1" s="453">
      <c r="A12" s="452" t="inlineStr">
        <is>
          <t>8.遵循法令作業</t>
        </is>
      </c>
      <c r="W12" t="n">
        <v>11</v>
      </c>
      <c r="X12" t="n">
        <v>10</v>
      </c>
      <c r="Z12" t="n">
        <v>112</v>
      </c>
      <c r="AC12" t="n">
        <v>7</v>
      </c>
      <c r="AF12" t="n">
        <v>130</v>
      </c>
      <c r="AG12" t="n">
        <v>10</v>
      </c>
    </row>
    <row r="13" ht="15.75" customHeight="1" s="453">
      <c r="A13" s="452" t="inlineStr">
        <is>
          <t xml:space="preserve">9.報表作業 </t>
        </is>
      </c>
      <c r="K13" t="n">
        <v>1</v>
      </c>
      <c r="L13" t="n">
        <v>1</v>
      </c>
      <c r="AF13" t="n">
        <v>1</v>
      </c>
      <c r="AG13" t="n">
        <v>1</v>
      </c>
    </row>
    <row r="14" ht="15.75" customHeight="1" s="453">
      <c r="A14" s="452" t="inlineStr">
        <is>
          <t>(空白)</t>
        </is>
      </c>
    </row>
    <row r="15" ht="15.75" customHeight="1" s="453">
      <c r="A15" s="452" t="inlineStr">
        <is>
          <t>總計</t>
        </is>
      </c>
      <c r="E15" t="n">
        <v>30</v>
      </c>
      <c r="F15" t="n">
        <v>30</v>
      </c>
      <c r="G15" t="n">
        <v>26</v>
      </c>
      <c r="H15" t="n">
        <v>33</v>
      </c>
      <c r="I15" t="n">
        <v>33</v>
      </c>
      <c r="J15" t="n">
        <v>20</v>
      </c>
      <c r="K15" t="n">
        <v>31</v>
      </c>
      <c r="L15" t="n">
        <v>31</v>
      </c>
      <c r="M15" t="n">
        <v>22</v>
      </c>
      <c r="N15" t="n">
        <v>43</v>
      </c>
      <c r="O15" t="n">
        <v>43</v>
      </c>
      <c r="P15" t="n">
        <v>35</v>
      </c>
      <c r="Q15" t="n">
        <v>53</v>
      </c>
      <c r="R15" t="n">
        <v>53</v>
      </c>
      <c r="S15" t="n">
        <v>40</v>
      </c>
      <c r="T15" t="n">
        <v>51</v>
      </c>
      <c r="U15" t="n">
        <v>51</v>
      </c>
      <c r="V15" t="n">
        <v>17</v>
      </c>
      <c r="W15" t="n">
        <v>55</v>
      </c>
      <c r="X15" t="n">
        <v>40</v>
      </c>
      <c r="Y15" t="n">
        <v>8</v>
      </c>
      <c r="Z15" t="n">
        <v>192</v>
      </c>
      <c r="AA15" t="n">
        <v>35</v>
      </c>
      <c r="AC15" t="n">
        <v>22</v>
      </c>
      <c r="AF15" t="n">
        <v>510</v>
      </c>
      <c r="AG15" t="n">
        <v>316</v>
      </c>
      <c r="AH15" t="n">
        <v>168</v>
      </c>
    </row>
    <row r="16" ht="15.75" customHeight="1" s="453"/>
    <row r="17" ht="15.75" customHeight="1" s="453"/>
    <row r="18" ht="15.75" customHeight="1" s="453"/>
    <row r="19" ht="15.75" customHeight="1" s="453"/>
    <row r="20" ht="15.75" customHeight="1" s="453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11"/>
  <sheetViews>
    <sheetView zoomScale="91" zoomScaleNormal="91" workbookViewId="0">
      <pane xSplit="6" ySplit="1" topLeftCell="X2" activePane="bottomRight" state="frozen"/>
      <selection pane="topRight" activeCell="H1" sqref="H1"/>
      <selection pane="bottomLeft" activeCell="A2" sqref="A2"/>
      <selection pane="bottomRight" activeCell="F107" sqref="F107"/>
    </sheetView>
  </sheetViews>
  <sheetFormatPr baseColWidth="8" defaultColWidth="8.7109375" defaultRowHeight="15.75"/>
  <cols>
    <col width="2.5703125" customWidth="1" style="340" min="1" max="1"/>
    <col width="18.85546875" customWidth="1" style="340" min="2" max="2"/>
    <col width="15.85546875" bestFit="1" customWidth="1" style="348" min="3" max="3"/>
    <col width="13.28515625" customWidth="1" style="340" min="4" max="4"/>
    <col width="7.28515625" customWidth="1" style="340" min="5" max="5"/>
    <col width="33.85546875" customWidth="1" style="259" min="6" max="6"/>
    <col width="20.5703125" customWidth="1" style="259" min="7" max="7"/>
    <col width="9" customWidth="1" style="340" min="8" max="8"/>
    <col width="11.42578125" customWidth="1" style="259" min="9" max="9"/>
    <col width="14.42578125" customWidth="1" style="373" min="10" max="10"/>
    <col width="11.85546875" customWidth="1" style="348" min="11" max="11"/>
    <col width="11.85546875" customWidth="1" style="374" min="12" max="12"/>
    <col width="12.42578125" customWidth="1" style="340" min="13" max="13"/>
    <col width="14.140625" customWidth="1" style="340" min="14" max="14"/>
    <col width="11.42578125" customWidth="1" style="340" min="15" max="15"/>
    <col width="16.140625" customWidth="1" style="371" min="16" max="16"/>
    <col hidden="1" width="9.42578125" customWidth="1" style="348" min="17" max="17"/>
    <col hidden="1" width="5.42578125" customWidth="1" style="348" min="18" max="18"/>
    <col hidden="1" width="9.42578125" customWidth="1" style="348" min="19" max="19"/>
    <col hidden="1" width="5.42578125" customWidth="1" style="374" min="20" max="20"/>
    <col hidden="1" width="5.42578125" customWidth="1" style="348" min="21" max="21"/>
    <col hidden="1" width="5.42578125" customWidth="1" style="340" min="22" max="23"/>
    <col width="16.140625" customWidth="1" style="340" min="24" max="24"/>
    <col hidden="1" width="12.85546875" customWidth="1" style="340" min="25" max="25"/>
    <col width="12.85546875" customWidth="1" style="344" min="26" max="26"/>
    <col width="12.42578125" customWidth="1" style="356" min="27" max="27"/>
    <col width="12.42578125" customWidth="1" style="344" min="28" max="28"/>
    <col width="14" customWidth="1" style="344" min="29" max="29"/>
    <col width="8.42578125" customWidth="1" style="344" min="30" max="30"/>
    <col width="18.140625" bestFit="1" customWidth="1" style="513" min="31" max="31"/>
    <col width="11.7109375" customWidth="1" style="335" min="32" max="32"/>
    <col width="9.42578125" customWidth="1" style="344" min="33" max="33"/>
    <col width="11.42578125" bestFit="1" customWidth="1" style="259" min="34" max="34"/>
    <col width="11.42578125" customWidth="1" style="259" min="35" max="35"/>
    <col width="8.7109375" customWidth="1" style="259" min="36" max="36"/>
    <col width="14.42578125" customWidth="1" style="344" min="37" max="37"/>
    <col width="12.140625" customWidth="1" style="372" min="38" max="38"/>
    <col width="33.42578125" bestFit="1" customWidth="1" style="344" min="39" max="39"/>
    <col width="13.140625" bestFit="1" customWidth="1" style="259" min="40" max="40"/>
    <col width="8.7109375" customWidth="1" style="340" min="41" max="16384"/>
  </cols>
  <sheetData>
    <row r="1" ht="29.25" customHeight="1" s="453" thickBot="1">
      <c r="A1" s="321" t="inlineStr">
        <is>
          <t>Eric</t>
        </is>
      </c>
      <c r="B1" s="322" t="inlineStr">
        <is>
          <t>業務流程</t>
        </is>
      </c>
      <c r="C1" s="322" t="inlineStr">
        <is>
          <t>業務大類</t>
        </is>
      </c>
      <c r="D1" s="322" t="inlineStr">
        <is>
          <t>流程</t>
        </is>
      </c>
      <c r="E1" s="441" t="inlineStr">
        <is>
          <t>功能代號</t>
        </is>
      </c>
      <c r="F1" s="441" t="inlineStr">
        <is>
          <t>功能名稱/說明</t>
        </is>
      </c>
      <c r="G1" s="441" t="inlineStr">
        <is>
          <t>刪除整併說明</t>
        </is>
      </c>
      <c r="H1" s="441" t="inlineStr">
        <is>
          <t>SA</t>
        </is>
      </c>
      <c r="I1" s="442" t="inlineStr">
        <is>
          <t>展示協助</t>
        </is>
      </c>
      <c r="J1" s="440" t="inlineStr">
        <is>
          <t>URS版本</t>
        </is>
      </c>
      <c r="K1" s="336" t="inlineStr">
        <is>
          <t>預計展示</t>
        </is>
      </c>
      <c r="L1" s="336" t="inlineStr">
        <is>
          <t>實際展示</t>
        </is>
      </c>
      <c r="M1" s="336" t="inlineStr">
        <is>
          <t>URS調整</t>
        </is>
      </c>
      <c r="N1" s="443" t="inlineStr">
        <is>
          <t>IT</t>
        </is>
      </c>
      <c r="O1" s="443" t="inlineStr">
        <is>
          <t>User</t>
        </is>
      </c>
      <c r="P1" s="448" t="inlineStr">
        <is>
          <t>User2</t>
        </is>
      </c>
      <c r="Q1" s="372" t="inlineStr">
        <is>
          <t>段式</t>
        </is>
      </c>
      <c r="R1" s="372" t="inlineStr">
        <is>
          <t>經辦等級</t>
        </is>
      </c>
      <c r="S1" s="372" t="inlineStr">
        <is>
          <t>授權</t>
        </is>
      </c>
      <c r="T1" s="372" t="inlineStr">
        <is>
          <t>訂正</t>
        </is>
      </c>
      <c r="U1" s="372" t="inlineStr">
        <is>
          <t>修正</t>
        </is>
      </c>
      <c r="V1" s="372" t="inlineStr">
        <is>
          <t>帳務</t>
        </is>
      </c>
      <c r="W1" s="372" t="inlineStr">
        <is>
          <t>額度</t>
        </is>
      </c>
      <c r="X1" s="344" t="inlineStr">
        <is>
          <t>執行單位</t>
        </is>
      </c>
      <c r="Y1" s="327" t="inlineStr">
        <is>
          <t>完成URS程式
(審閱+2W)</t>
        </is>
      </c>
      <c r="Z1" s="327" t="inlineStr">
        <is>
          <t>URS交二審</t>
        </is>
      </c>
      <c r="AA1" s="328" t="inlineStr">
        <is>
          <t>二審預排</t>
        </is>
      </c>
      <c r="AB1" s="328" t="inlineStr">
        <is>
          <t>二審實際</t>
        </is>
      </c>
      <c r="AC1" s="329" t="inlineStr">
        <is>
          <t>正式
交付審查</t>
        </is>
      </c>
      <c r="AD1" s="336" t="inlineStr">
        <is>
          <t>IT審核人</t>
        </is>
      </c>
      <c r="AE1" s="514" t="inlineStr">
        <is>
          <t>收到IT
審查意見</t>
        </is>
      </c>
      <c r="AF1" s="329" t="inlineStr">
        <is>
          <t>回覆IT
審查意見</t>
        </is>
      </c>
      <c r="AG1" s="329" t="inlineStr">
        <is>
          <t>User審閱人</t>
        </is>
      </c>
      <c r="AH1" s="329" t="inlineStr">
        <is>
          <t>收到User
審查意見</t>
        </is>
      </c>
      <c r="AI1" s="329" t="inlineStr">
        <is>
          <t>回覆User審查意見</t>
        </is>
      </c>
      <c r="AJ1" s="327" t="inlineStr">
        <is>
          <t>送出簽核檢核日</t>
        </is>
      </c>
      <c r="AK1" s="372" t="inlineStr">
        <is>
          <t>覆測日</t>
        </is>
      </c>
      <c r="AL1" s="443" t="inlineStr">
        <is>
          <t>AS400入口</t>
        </is>
      </c>
      <c r="AM1" s="439" t="inlineStr">
        <is>
          <t>AS400名稱</t>
        </is>
      </c>
      <c r="AN1" s="344" t="inlineStr">
        <is>
          <t>暫用</t>
        </is>
      </c>
    </row>
    <row r="2" hidden="1" customFormat="1" s="340">
      <c r="A2" s="333" t="n">
        <v>1</v>
      </c>
      <c r="B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" s="344" t="inlineStr">
        <is>
          <t>1.顧客管理作業</t>
        </is>
      </c>
      <c r="D2" s="344" t="inlineStr">
        <is>
          <t>客戶作業1</t>
        </is>
      </c>
      <c r="E2" s="372" t="inlineStr">
        <is>
          <t>L1001</t>
        </is>
      </c>
      <c r="F2" s="344" t="inlineStr">
        <is>
          <t>顧客明細資料查詢</t>
        </is>
      </c>
      <c r="G2" s="344" t="n"/>
      <c r="H2" s="372" t="inlineStr">
        <is>
          <t>張金龍</t>
        </is>
      </c>
      <c r="I2" s="372" t="inlineStr">
        <is>
          <t>張嘉榮</t>
        </is>
      </c>
      <c r="J2" s="347" t="inlineStr">
        <is>
          <t>PJ201800012_URS_1顧客管理作業_V1.41.docx</t>
        </is>
      </c>
      <c r="K2" s="336" t="n">
        <v>44399</v>
      </c>
      <c r="L2" s="336" t="n">
        <v>44399</v>
      </c>
      <c r="M2" s="336">
        <f>IFERROR(IF(VLOOKUP(功能_33[[#This Row],[功能代號]],討論項目!A:H,8,FALSE)=0,"",VLOOKUP(功能_33[[#This Row],[功能代號]],討論項目!A:H,8,FALSE)),"")</f>
        <v/>
      </c>
      <c r="N2" s="372" t="inlineStr">
        <is>
          <t>吳承憲</t>
        </is>
      </c>
      <c r="O2" s="372" t="inlineStr">
        <is>
          <t>李珮君</t>
        </is>
      </c>
      <c r="P2" s="449" t="n"/>
      <c r="Q2" s="372" t="n"/>
      <c r="R2" s="372" t="n"/>
      <c r="S2" s="372" t="n"/>
      <c r="T2" s="372" t="n"/>
      <c r="U2" s="372" t="n"/>
      <c r="V2" s="372" t="n"/>
      <c r="W2" s="372" t="n"/>
      <c r="X2" s="344">
        <f>VLOOKUP(功能_33[[#This Row],[User]],SKL放款!A:G,7,FALSE)</f>
        <v/>
      </c>
      <c r="Y2" s="343">
        <f>IF(功能_33[[#This Row],[實際展示]]="","",功能_33[[#This Row],[實際展示]]+14)</f>
        <v/>
      </c>
      <c r="Z2" s="343" t="n">
        <v>44463</v>
      </c>
      <c r="AA2" s="336" t="n">
        <v>44461</v>
      </c>
      <c r="AB2" s="336" t="n">
        <v>44461</v>
      </c>
      <c r="AC2" s="336" t="n">
        <v>44470</v>
      </c>
      <c r="AD2" s="413" t="inlineStr">
        <is>
          <t>李珮琪</t>
        </is>
      </c>
      <c r="AE2" s="513" t="n">
        <v>44483.71736111111</v>
      </c>
      <c r="AF2" s="335" t="n">
        <v>44487.74583333333</v>
      </c>
      <c r="AG2" s="336">
        <f>IFERROR(IF(VLOOKUP(功能_33[[#This Row],[功能代號]],E:Q,11,FALSE)=0,"",VLOOKUP(功能_33[[#This Row],[功能代號]],E:Q,11,FALSE)),"")</f>
        <v/>
      </c>
      <c r="AH2" s="336" t="n"/>
      <c r="AI2" s="336" t="n"/>
      <c r="AJ2" s="344" t="n"/>
      <c r="AK2" s="336" t="n">
        <v>44403</v>
      </c>
      <c r="AL2" s="372" t="n">
        <v>1</v>
      </c>
      <c r="AM2" s="344" t="inlineStr">
        <is>
          <t>顧客管理作業</t>
        </is>
      </c>
      <c r="AN2" s="344">
        <f>VLOOKUP(功能_33[[#This Row],[功能代號]],工作表2!A:A,1,FALSE)</f>
        <v/>
      </c>
    </row>
    <row r="3" hidden="1" customFormat="1" s="340">
      <c r="A3" s="333" t="n">
        <v>2</v>
      </c>
      <c r="B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44" t="inlineStr">
        <is>
          <t>1.顧客管理作業</t>
        </is>
      </c>
      <c r="D3" s="344" t="inlineStr">
        <is>
          <t>客戶作業1</t>
        </is>
      </c>
      <c r="E3" s="372" t="inlineStr">
        <is>
          <t>L1101</t>
        </is>
      </c>
      <c r="F3" s="344" t="inlineStr">
        <is>
          <t>顧客基本資料維護-自然人</t>
        </is>
      </c>
      <c r="G3" s="344" t="n"/>
      <c r="H3" s="372" t="inlineStr">
        <is>
          <t>張金龍</t>
        </is>
      </c>
      <c r="I3" s="372" t="inlineStr">
        <is>
          <t>張嘉榮</t>
        </is>
      </c>
      <c r="J3" s="347" t="inlineStr">
        <is>
          <t>PJ201800012_URS_1顧客管理作業_V1.41.docx</t>
        </is>
      </c>
      <c r="K3" s="336" t="n">
        <v>44399</v>
      </c>
      <c r="L3" s="336" t="n">
        <v>44399</v>
      </c>
      <c r="M3" s="336">
        <f>IFERROR(IF(VLOOKUP(功能_33[[#This Row],[功能代號]],討論項目!A:H,8,FALSE)=0,"",VLOOKUP(功能_33[[#This Row],[功能代號]],討論項目!A:H,8,FALSE)),"")</f>
        <v/>
      </c>
      <c r="N3" s="372" t="inlineStr">
        <is>
          <t>吳承憲</t>
        </is>
      </c>
      <c r="O3" s="372" t="inlineStr">
        <is>
          <t>李珮君</t>
        </is>
      </c>
      <c r="P3" s="449" t="n"/>
      <c r="Q3" s="372" t="n"/>
      <c r="R3" s="372" t="n"/>
      <c r="S3" s="372" t="n"/>
      <c r="T3" s="372" t="n"/>
      <c r="U3" s="372" t="n"/>
      <c r="V3" s="372" t="n"/>
      <c r="W3" s="372" t="n"/>
      <c r="X3" s="344">
        <f>VLOOKUP(功能_33[[#This Row],[User]],SKL放款!A:G,7,FALSE)</f>
        <v/>
      </c>
      <c r="Y3" s="343">
        <f>IF(功能_33[[#This Row],[實際展示]]="","",功能_33[[#This Row],[實際展示]]+14)</f>
        <v/>
      </c>
      <c r="Z3" s="343" t="n">
        <v>44463</v>
      </c>
      <c r="AA3" s="336" t="n">
        <v>44461</v>
      </c>
      <c r="AB3" s="336" t="n">
        <v>44461</v>
      </c>
      <c r="AC3" s="336" t="n">
        <v>44470</v>
      </c>
      <c r="AD3" s="413" t="inlineStr">
        <is>
          <t>涂宇欣</t>
        </is>
      </c>
      <c r="AE3" s="513" t="n">
        <v>44482.39166666667</v>
      </c>
      <c r="AF3" s="335" t="n">
        <v>44487.74583333333</v>
      </c>
      <c r="AG3" s="336">
        <f>IFERROR(IF(VLOOKUP(功能_33[[#This Row],[功能代號]],E:Q,11,FALSE)=0,"",VLOOKUP(功能_33[[#This Row],[功能代號]],E:Q,11,FALSE)),"")</f>
        <v/>
      </c>
      <c r="AH3" s="336" t="n"/>
      <c r="AI3" s="336" t="n"/>
      <c r="AJ3" s="344" t="n"/>
      <c r="AK3" s="336" t="n">
        <v>44403</v>
      </c>
      <c r="AL3" s="372" t="inlineStr">
        <is>
          <t>1-1</t>
        </is>
      </c>
      <c r="AM3" s="344" t="inlineStr">
        <is>
          <t>顧客基本資料維護(新增)</t>
        </is>
      </c>
      <c r="AN3" s="344">
        <f>VLOOKUP(功能_33[[#This Row],[功能代號]],工作表2!A:A,1,FALSE)</f>
        <v/>
      </c>
    </row>
    <row r="4" hidden="1" s="453">
      <c r="A4" s="333" t="n">
        <v>3</v>
      </c>
      <c r="B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44" t="inlineStr">
        <is>
          <t>1.顧客管理作業</t>
        </is>
      </c>
      <c r="D4" s="344" t="inlineStr">
        <is>
          <t>客戶作業1</t>
        </is>
      </c>
      <c r="E4" s="372" t="inlineStr">
        <is>
          <t>L1102</t>
        </is>
      </c>
      <c r="F4" s="344" t="inlineStr">
        <is>
          <t>顧客基本資料維護-法人</t>
        </is>
      </c>
      <c r="G4" s="344" t="n"/>
      <c r="H4" s="372" t="inlineStr">
        <is>
          <t>張金龍</t>
        </is>
      </c>
      <c r="I4" s="372" t="inlineStr">
        <is>
          <t>張嘉榮</t>
        </is>
      </c>
      <c r="J4" s="347" t="inlineStr">
        <is>
          <t>PJ201800012_URS_1顧客管理作業_V1.41.docx</t>
        </is>
      </c>
      <c r="K4" s="336" t="n">
        <v>44403</v>
      </c>
      <c r="L4" s="336" t="n">
        <v>44403</v>
      </c>
      <c r="M4" s="336">
        <f>IFERROR(IF(VLOOKUP(功能_33[[#This Row],[功能代號]],討論項目!A:H,8,FALSE)=0,"",VLOOKUP(功能_33[[#This Row],[功能代號]],討論項目!A:H,8,FALSE)),"")</f>
        <v/>
      </c>
      <c r="N4" s="372" t="inlineStr">
        <is>
          <t>吳承憲</t>
        </is>
      </c>
      <c r="O4" s="372" t="inlineStr">
        <is>
          <t>陳俞辛</t>
        </is>
      </c>
      <c r="P4" s="449" t="n"/>
      <c r="Q4" s="372" t="n"/>
      <c r="R4" s="372" t="n"/>
      <c r="S4" s="372" t="n"/>
      <c r="T4" s="372" t="n"/>
      <c r="U4" s="372" t="n"/>
      <c r="V4" s="372" t="n"/>
      <c r="W4" s="372" t="n"/>
      <c r="X4" s="344">
        <f>VLOOKUP(功能_33[[#This Row],[User]],SKL放款!A:G,7,FALSE)</f>
        <v/>
      </c>
      <c r="Y4" s="343">
        <f>IF(功能_33[[#This Row],[實際展示]]="","",功能_33[[#This Row],[實際展示]]+14)</f>
        <v/>
      </c>
      <c r="Z4" s="343" t="n">
        <v>44463</v>
      </c>
      <c r="AA4" s="336" t="n">
        <v>44461</v>
      </c>
      <c r="AB4" s="336" t="n">
        <v>44461</v>
      </c>
      <c r="AC4" s="336" t="n">
        <v>44470</v>
      </c>
      <c r="AD4" s="413" t="inlineStr">
        <is>
          <t>林清河</t>
        </is>
      </c>
      <c r="AE4" s="513" t="inlineStr">
        <is>
          <t>2021/10/13 09:24:00 AM 涂宇欣
2021/10/14  01:34:00 PM 林清河</t>
        </is>
      </c>
      <c r="AF4" s="335" t="n">
        <v>44487.74583333333</v>
      </c>
      <c r="AG4" s="336">
        <f>IFERROR(IF(VLOOKUP(功能_33[[#This Row],[功能代號]],E:Q,11,FALSE)=0,"",VLOOKUP(功能_33[[#This Row],[功能代號]],E:Q,11,FALSE)),"")</f>
        <v/>
      </c>
      <c r="AH4" s="336" t="n"/>
      <c r="AI4" s="336" t="n"/>
      <c r="AJ4" s="344" t="n"/>
      <c r="AL4" s="372" t="inlineStr">
        <is>
          <t>1-1</t>
        </is>
      </c>
      <c r="AM4" s="344" t="inlineStr">
        <is>
          <t>顧客基本資料維護(新增)</t>
        </is>
      </c>
      <c r="AN4" s="344">
        <f>VLOOKUP(功能_33[[#This Row],[功能代號]],工作表2!A:A,1,FALSE)</f>
        <v/>
      </c>
    </row>
    <row r="5" hidden="1" customFormat="1" s="340">
      <c r="A5" s="333" t="n">
        <v>4</v>
      </c>
      <c r="B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44" t="inlineStr">
        <is>
          <t>1.顧客管理作業</t>
        </is>
      </c>
      <c r="D5" s="344" t="inlineStr">
        <is>
          <t>客戶作業1</t>
        </is>
      </c>
      <c r="E5" s="372" t="inlineStr">
        <is>
          <t>L1103</t>
        </is>
      </c>
      <c r="F5" s="344" t="inlineStr">
        <is>
          <t>顧客基本資料修改-自然人</t>
        </is>
      </c>
      <c r="G5" s="344" t="n"/>
      <c r="H5" s="372" t="inlineStr">
        <is>
          <t>張金龍</t>
        </is>
      </c>
      <c r="I5" s="372" t="inlineStr">
        <is>
          <t>張嘉榮</t>
        </is>
      </c>
      <c r="J5" s="347" t="inlineStr">
        <is>
          <t>PJ201800012_URS_1顧客管理作業_V1.41.docx</t>
        </is>
      </c>
      <c r="K5" s="336" t="n">
        <v>44399</v>
      </c>
      <c r="L5" s="336" t="n">
        <v>44399</v>
      </c>
      <c r="M5" s="336">
        <f>IFERROR(IF(VLOOKUP(功能_33[[#This Row],[功能代號]],討論項目!A:H,8,FALSE)=0,"",VLOOKUP(功能_33[[#This Row],[功能代號]],討論項目!A:H,8,FALSE)),"")</f>
        <v/>
      </c>
      <c r="N5" s="372" t="inlineStr">
        <is>
          <t>吳承憲</t>
        </is>
      </c>
      <c r="O5" s="372" t="inlineStr">
        <is>
          <t>李珮君</t>
        </is>
      </c>
      <c r="P5" s="449" t="n"/>
      <c r="Q5" s="372" t="n"/>
      <c r="R5" s="372" t="n"/>
      <c r="S5" s="372" t="n"/>
      <c r="T5" s="372" t="n"/>
      <c r="U5" s="372" t="n"/>
      <c r="V5" s="372" t="n"/>
      <c r="W5" s="372" t="n"/>
      <c r="X5" s="344">
        <f>VLOOKUP(功能_33[[#This Row],[User]],SKL放款!A:G,7,FALSE)</f>
        <v/>
      </c>
      <c r="Y5" s="343">
        <f>IF(功能_33[[#This Row],[實際展示]]="","",功能_33[[#This Row],[實際展示]]+14)</f>
        <v/>
      </c>
      <c r="Z5" s="343" t="n">
        <v>44463</v>
      </c>
      <c r="AA5" s="336" t="n">
        <v>44461</v>
      </c>
      <c r="AB5" s="336" t="n">
        <v>44461</v>
      </c>
      <c r="AC5" s="336" t="n">
        <v>44470</v>
      </c>
      <c r="AD5" s="413" t="inlineStr">
        <is>
          <t>涂宇欣</t>
        </is>
      </c>
      <c r="AE5" s="513" t="n">
        <v>44482.39166666667</v>
      </c>
      <c r="AF5" s="335" t="n">
        <v>44487.74583333333</v>
      </c>
      <c r="AG5" s="336">
        <f>IFERROR(IF(VLOOKUP(功能_33[[#This Row],[功能代號]],E:Q,11,FALSE)=0,"",VLOOKUP(功能_33[[#This Row],[功能代號]],E:Q,11,FALSE)),"")</f>
        <v/>
      </c>
      <c r="AH5" s="336" t="n"/>
      <c r="AI5" s="336" t="n"/>
      <c r="AJ5" s="344" t="n"/>
      <c r="AK5" s="344" t="n"/>
      <c r="AL5" s="372" t="inlineStr">
        <is>
          <t>1-2</t>
        </is>
      </c>
      <c r="AM5" s="344" t="inlineStr">
        <is>
          <t>顧客基本資料維護(修改)</t>
        </is>
      </c>
      <c r="AN5" s="344">
        <f>VLOOKUP(功能_33[[#This Row],[功能代號]],工作表2!A:A,1,FALSE)</f>
        <v/>
      </c>
    </row>
    <row r="6" hidden="1" customFormat="1" s="340">
      <c r="A6" s="333" t="n">
        <v>5</v>
      </c>
      <c r="B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44" t="inlineStr">
        <is>
          <t>1.顧客管理作業</t>
        </is>
      </c>
      <c r="D6" s="344" t="inlineStr">
        <is>
          <t>客戶作業1</t>
        </is>
      </c>
      <c r="E6" s="372" t="inlineStr">
        <is>
          <t>L1104</t>
        </is>
      </c>
      <c r="F6" s="344" t="inlineStr">
        <is>
          <t>顧客基本資料修改-法人</t>
        </is>
      </c>
      <c r="G6" s="344" t="n"/>
      <c r="H6" s="372" t="inlineStr">
        <is>
          <t>張金龍</t>
        </is>
      </c>
      <c r="I6" s="372" t="inlineStr">
        <is>
          <t>張嘉榮</t>
        </is>
      </c>
      <c r="J6" s="347" t="inlineStr">
        <is>
          <t>PJ201800012_URS_1顧客管理作業_V1.41.docx</t>
        </is>
      </c>
      <c r="K6" s="336" t="n">
        <v>44403</v>
      </c>
      <c r="L6" s="336" t="n">
        <v>44403</v>
      </c>
      <c r="M6" s="336">
        <f>IFERROR(IF(VLOOKUP(功能_33[[#This Row],[功能代號]],討論項目!A:H,8,FALSE)=0,"",VLOOKUP(功能_33[[#This Row],[功能代號]],討論項目!A:H,8,FALSE)),"")</f>
        <v/>
      </c>
      <c r="N6" s="372" t="inlineStr">
        <is>
          <t>吳承憲</t>
        </is>
      </c>
      <c r="O6" s="372" t="inlineStr">
        <is>
          <t>陳俞辛</t>
        </is>
      </c>
      <c r="P6" s="449" t="n"/>
      <c r="Q6" s="372" t="n"/>
      <c r="R6" s="372" t="n"/>
      <c r="S6" s="372" t="n"/>
      <c r="T6" s="372" t="n"/>
      <c r="U6" s="372" t="n"/>
      <c r="V6" s="372" t="n"/>
      <c r="W6" s="372" t="n"/>
      <c r="X6" s="344">
        <f>VLOOKUP(功能_33[[#This Row],[User]],SKL放款!A:G,7,FALSE)</f>
        <v/>
      </c>
      <c r="Y6" s="343">
        <f>IF(功能_33[[#This Row],[實際展示]]="","",功能_33[[#This Row],[實際展示]]+14)</f>
        <v/>
      </c>
      <c r="Z6" s="343" t="n">
        <v>44463</v>
      </c>
      <c r="AA6" s="336" t="n">
        <v>44461</v>
      </c>
      <c r="AB6" s="336" t="n">
        <v>44461</v>
      </c>
      <c r="AC6" s="336" t="n">
        <v>44470</v>
      </c>
      <c r="AD6" s="413" t="inlineStr">
        <is>
          <t>涂宇欣</t>
        </is>
      </c>
      <c r="AE6" s="513" t="n">
        <v>44482.39166666667</v>
      </c>
      <c r="AF6" s="335" t="n">
        <v>44487.74583333333</v>
      </c>
      <c r="AG6" s="336">
        <f>IFERROR(IF(VLOOKUP(功能_33[[#This Row],[功能代號]],E:Q,11,FALSE)=0,"",VLOOKUP(功能_33[[#This Row],[功能代號]],E:Q,11,FALSE)),"")</f>
        <v/>
      </c>
      <c r="AH6" s="336" t="n"/>
      <c r="AI6" s="336" t="n"/>
      <c r="AJ6" s="344" t="n"/>
      <c r="AK6" s="344" t="n"/>
      <c r="AL6" s="372" t="inlineStr">
        <is>
          <t>1-2</t>
        </is>
      </c>
      <c r="AM6" s="344" t="inlineStr">
        <is>
          <t>顧客基本資料維護(修改)</t>
        </is>
      </c>
      <c r="AN6" s="344">
        <f>VLOOKUP(功能_33[[#This Row],[功能代號]],工作表2!A:A,1,FALSE)</f>
        <v/>
      </c>
    </row>
    <row r="7" hidden="1" customFormat="1" s="340">
      <c r="A7" s="333" t="n"/>
      <c r="B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44" t="inlineStr">
        <is>
          <t>1.顧客管理作業</t>
        </is>
      </c>
      <c r="D7" s="344" t="inlineStr">
        <is>
          <t>客戶作業1</t>
        </is>
      </c>
      <c r="E7" s="372" t="inlineStr">
        <is>
          <t>L1111</t>
        </is>
      </c>
      <c r="F7" s="344" t="inlineStr">
        <is>
          <t>顧客基本資料維護-身份證號／統一編號變更</t>
        </is>
      </c>
      <c r="G7" s="344" t="n"/>
      <c r="H7" s="372" t="inlineStr">
        <is>
          <t>張金龍</t>
        </is>
      </c>
      <c r="I7" s="372" t="inlineStr">
        <is>
          <t>張嘉榮</t>
        </is>
      </c>
      <c r="J7" s="347" t="inlineStr">
        <is>
          <t>PJ201800012_URS_1顧客管理作業_V1.41.docx</t>
        </is>
      </c>
      <c r="K7" s="336" t="n">
        <v>44461</v>
      </c>
      <c r="L7" s="336" t="n">
        <v>44461</v>
      </c>
      <c r="M7" s="336" t="n">
        <v>44469</v>
      </c>
      <c r="N7" s="372" t="inlineStr">
        <is>
          <t>吳承憲</t>
        </is>
      </c>
      <c r="O7" s="372" t="inlineStr">
        <is>
          <t>李珮君</t>
        </is>
      </c>
      <c r="P7" s="449" t="inlineStr">
        <is>
          <t>陳俞辛</t>
        </is>
      </c>
      <c r="Q7" s="372" t="n"/>
      <c r="R7" s="372" t="n"/>
      <c r="S7" s="372" t="n"/>
      <c r="T7" s="372" t="n"/>
      <c r="U7" s="372" t="n"/>
      <c r="V7" s="372" t="n"/>
      <c r="W7" s="372" t="n"/>
      <c r="X7" s="344">
        <f>VLOOKUP(功能_33[[#This Row],[User]],SKL放款!A:G,7,FALSE)</f>
        <v/>
      </c>
      <c r="Y7" s="343">
        <f>IF(功能_33[[#This Row],[實際展示]]="","",功能_33[[#This Row],[實際展示]]+14)</f>
        <v/>
      </c>
      <c r="Z7" s="343" t="n">
        <v>44463</v>
      </c>
      <c r="AA7" s="336" t="n">
        <v>44461</v>
      </c>
      <c r="AB7" s="336" t="n">
        <v>44461</v>
      </c>
      <c r="AC7" s="336" t="n">
        <v>44470</v>
      </c>
      <c r="AD7" s="413" t="inlineStr">
        <is>
          <t>李珮琪</t>
        </is>
      </c>
      <c r="AE7" s="513" t="n">
        <v>44483.71736111111</v>
      </c>
      <c r="AF7" s="335" t="n">
        <v>44487.74583333333</v>
      </c>
      <c r="AG7" s="336">
        <f>IFERROR(IF(VLOOKUP(功能_33[[#This Row],[功能代號]],E:Q,11,FALSE)=0,"",VLOOKUP(功能_33[[#This Row],[功能代號]],E:Q,11,FALSE)),"")</f>
        <v/>
      </c>
      <c r="AH7" s="336" t="n"/>
      <c r="AI7" s="336" t="n"/>
      <c r="AJ7" s="344" t="n"/>
      <c r="AK7" s="344" t="n"/>
      <c r="AL7" s="372" t="inlineStr">
        <is>
          <t>1-E</t>
        </is>
      </c>
      <c r="AM7" s="344" t="inlineStr">
        <is>
          <t>顧客基本資料維護(編號變更)</t>
        </is>
      </c>
      <c r="AN7" s="344">
        <f>VLOOKUP(功能_33[[#This Row],[功能代號]],工作表2!A:A,1,FALSE)</f>
        <v/>
      </c>
    </row>
    <row r="8" hidden="1" customFormat="1" s="340">
      <c r="A8" s="333" t="n">
        <v>6</v>
      </c>
      <c r="B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" s="344" t="inlineStr">
        <is>
          <t>1.顧客管理作業</t>
        </is>
      </c>
      <c r="D8" s="344" t="inlineStr">
        <is>
          <t>客戶作業1</t>
        </is>
      </c>
      <c r="E8" s="372" t="inlineStr">
        <is>
          <t>L1905</t>
        </is>
      </c>
      <c r="F8" s="344" t="inlineStr">
        <is>
          <t>顧客聯絡電話查詢</t>
        </is>
      </c>
      <c r="G8" s="344" t="n"/>
      <c r="H8" s="372" t="inlineStr">
        <is>
          <t>張金龍</t>
        </is>
      </c>
      <c r="I8" s="372" t="inlineStr">
        <is>
          <t>張嘉榮</t>
        </is>
      </c>
      <c r="J8" s="347" t="inlineStr">
        <is>
          <t>PJ201800012_URS_1顧客管理作業_V1.41.docx</t>
        </is>
      </c>
      <c r="K8" s="336" t="n">
        <v>44399</v>
      </c>
      <c r="L8" s="336" t="n">
        <v>44399</v>
      </c>
      <c r="M8" s="336">
        <f>IFERROR(IF(VLOOKUP(功能_33[[#This Row],[功能代號]],討論項目!A:H,8,FALSE)=0,"",VLOOKUP(功能_33[[#This Row],[功能代號]],討論項目!A:H,8,FALSE)),"")</f>
        <v/>
      </c>
      <c r="N8" s="372" t="inlineStr">
        <is>
          <t>吳承憲</t>
        </is>
      </c>
      <c r="O8" s="372" t="inlineStr">
        <is>
          <t>陳俞辛</t>
        </is>
      </c>
      <c r="P8" s="449" t="n"/>
      <c r="Q8" s="372" t="n"/>
      <c r="R8" s="372" t="n"/>
      <c r="S8" s="372" t="n"/>
      <c r="T8" s="372" t="n"/>
      <c r="U8" s="372" t="n"/>
      <c r="V8" s="372" t="n"/>
      <c r="W8" s="372" t="n"/>
      <c r="X8" s="344">
        <f>VLOOKUP(功能_33[[#This Row],[User]],SKL放款!A:G,7,FALSE)</f>
        <v/>
      </c>
      <c r="Y8" s="343">
        <f>IF(功能_33[[#This Row],[實際展示]]="","",功能_33[[#This Row],[實際展示]]+14)</f>
        <v/>
      </c>
      <c r="Z8" s="343" t="n">
        <v>44463</v>
      </c>
      <c r="AA8" s="336" t="n">
        <v>44468</v>
      </c>
      <c r="AB8" s="336" t="n">
        <v>44468</v>
      </c>
      <c r="AC8" s="336" t="n">
        <v>44470</v>
      </c>
      <c r="AD8" s="413" t="inlineStr">
        <is>
          <t>涂宇欣</t>
        </is>
      </c>
      <c r="AE8" s="513" t="n">
        <v>44482.39166666667</v>
      </c>
      <c r="AF8" s="335" t="n">
        <v>44487.74583333333</v>
      </c>
      <c r="AG8" s="336">
        <f>IFERROR(IF(VLOOKUP(功能_33[[#This Row],[功能代號]],E:Q,11,FALSE)=0,"",VLOOKUP(功能_33[[#This Row],[功能代號]],E:Q,11,FALSE)),"")</f>
        <v/>
      </c>
      <c r="AH8" s="336" t="n"/>
      <c r="AI8" s="336" t="n"/>
      <c r="AJ8" s="344" t="n"/>
      <c r="AK8" s="515" t="n">
        <v>44491</v>
      </c>
      <c r="AL8" s="372" t="n"/>
      <c r="AM8" s="344" t="inlineStr">
        <is>
          <t>1-1欄位拆出新交易</t>
        </is>
      </c>
      <c r="AN8" s="344">
        <f>VLOOKUP(功能_33[[#This Row],[功能代號]],工作表2!A:A,1,FALSE)</f>
        <v/>
      </c>
    </row>
    <row r="9" hidden="1" customFormat="1" s="340">
      <c r="A9" s="333" t="n">
        <v>7</v>
      </c>
      <c r="B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" s="344" t="inlineStr">
        <is>
          <t>1.顧客管理作業</t>
        </is>
      </c>
      <c r="D9" s="344" t="inlineStr">
        <is>
          <t>客戶作業1</t>
        </is>
      </c>
      <c r="E9" s="372" t="inlineStr">
        <is>
          <t>L1105</t>
        </is>
      </c>
      <c r="F9" s="344" t="inlineStr">
        <is>
          <t>顧客聯絡電話維護</t>
        </is>
      </c>
      <c r="G9" s="344" t="n"/>
      <c r="H9" s="372" t="inlineStr">
        <is>
          <t>張金龍</t>
        </is>
      </c>
      <c r="I9" s="372" t="inlineStr">
        <is>
          <t>張嘉榮</t>
        </is>
      </c>
      <c r="J9" s="347" t="inlineStr">
        <is>
          <t>PJ201800012_URS_1顧客管理作業_V1.41.docx</t>
        </is>
      </c>
      <c r="K9" s="336" t="n">
        <v>44399</v>
      </c>
      <c r="L9" s="336" t="n">
        <v>44399</v>
      </c>
      <c r="M9" s="336">
        <f>IFERROR(IF(VLOOKUP(功能_33[[#This Row],[功能代號]],討論項目!A:H,8,FALSE)=0,"",VLOOKUP(功能_33[[#This Row],[功能代號]],討論項目!A:H,8,FALSE)),"")</f>
        <v/>
      </c>
      <c r="N9" s="372" t="inlineStr">
        <is>
          <t>吳承憲</t>
        </is>
      </c>
      <c r="O9" s="372" t="inlineStr">
        <is>
          <t>陳俞辛</t>
        </is>
      </c>
      <c r="P9" s="449" t="n"/>
      <c r="Q9" s="372" t="n"/>
      <c r="R9" s="372" t="n"/>
      <c r="S9" s="372" t="n"/>
      <c r="T9" s="372" t="n"/>
      <c r="U9" s="372" t="n"/>
      <c r="V9" s="372" t="n"/>
      <c r="W9" s="372" t="n"/>
      <c r="X9" s="344">
        <f>VLOOKUP(功能_33[[#This Row],[User]],SKL放款!A:G,7,FALSE)</f>
        <v/>
      </c>
      <c r="Y9" s="343">
        <f>IF(功能_33[[#This Row],[實際展示]]="","",功能_33[[#This Row],[實際展示]]+14)</f>
        <v/>
      </c>
      <c r="Z9" s="343" t="n">
        <v>44463</v>
      </c>
      <c r="AA9" s="336" t="n">
        <v>44468</v>
      </c>
      <c r="AB9" s="336" t="n">
        <v>44468</v>
      </c>
      <c r="AC9" s="336" t="n">
        <v>44470</v>
      </c>
      <c r="AD9" s="413" t="inlineStr">
        <is>
          <t>涂宇欣</t>
        </is>
      </c>
      <c r="AE9" s="513" t="n">
        <v>44482.39166666667</v>
      </c>
      <c r="AF9" s="335" t="n">
        <v>44487.74583333333</v>
      </c>
      <c r="AG9" s="336">
        <f>IFERROR(IF(VLOOKUP(功能_33[[#This Row],[功能代號]],E:Q,11,FALSE)=0,"",VLOOKUP(功能_33[[#This Row],[功能代號]],E:Q,11,FALSE)),"")</f>
        <v/>
      </c>
      <c r="AH9" s="336" t="n"/>
      <c r="AI9" s="336" t="n"/>
      <c r="AJ9" s="344" t="n"/>
      <c r="AK9" s="344" t="n"/>
      <c r="AL9" s="372" t="n"/>
      <c r="AM9" s="344" t="inlineStr">
        <is>
          <t>1-1欄位拆出新交易</t>
        </is>
      </c>
      <c r="AN9" s="344">
        <f>VLOOKUP(功能_33[[#This Row],[功能代號]],工作表2!A:A,1,FALSE)</f>
        <v/>
      </c>
    </row>
    <row r="10" hidden="1" customFormat="1" s="340">
      <c r="A10" s="333" t="n">
        <v>8</v>
      </c>
      <c r="B1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44" t="inlineStr">
        <is>
          <t>1.顧客管理作業</t>
        </is>
      </c>
      <c r="D10" s="344" t="n"/>
      <c r="E10" s="372" t="inlineStr">
        <is>
          <t>L190A</t>
        </is>
      </c>
      <c r="F10" s="344" t="inlineStr">
        <is>
          <t>員工資料檔查詢</t>
        </is>
      </c>
      <c r="G10" s="344" t="n"/>
      <c r="H10" s="372" t="inlineStr">
        <is>
          <t>張金龍</t>
        </is>
      </c>
      <c r="I10" s="372" t="inlineStr">
        <is>
          <t>張嘉榮</t>
        </is>
      </c>
      <c r="J10" s="347" t="inlineStr">
        <is>
          <t>PJ201800012_URS_1顧客管理作業_V1.41.docx</t>
        </is>
      </c>
      <c r="K10" s="336" t="n">
        <v>44399</v>
      </c>
      <c r="L10" s="336" t="n">
        <v>44400</v>
      </c>
      <c r="M10" s="336">
        <f>IFERROR(IF(VLOOKUP(功能_33[[#This Row],[功能代號]],討論項目!A:H,8,FALSE)=0,"",VLOOKUP(功能_33[[#This Row],[功能代號]],討論項目!A:H,8,FALSE)),"")</f>
        <v/>
      </c>
      <c r="N10" s="372" t="inlineStr">
        <is>
          <t>吳承憲</t>
        </is>
      </c>
      <c r="O10" s="372" t="inlineStr">
        <is>
          <t>蔡珮瑜</t>
        </is>
      </c>
      <c r="P10" s="449" t="n"/>
      <c r="Q10" s="372" t="n"/>
      <c r="R10" s="372" t="n"/>
      <c r="S10" s="372" t="n"/>
      <c r="T10" s="372" t="n"/>
      <c r="U10" s="372" t="n"/>
      <c r="V10" s="372" t="n"/>
      <c r="W10" s="372" t="n"/>
      <c r="X10" s="344">
        <f>VLOOKUP(功能_33[[#This Row],[User]],SKL放款!A:G,7,FALSE)</f>
        <v/>
      </c>
      <c r="Y10" s="343">
        <f>IF(功能_33[[#This Row],[實際展示]]="","",功能_33[[#This Row],[實際展示]]+14)</f>
        <v/>
      </c>
      <c r="Z10" s="343" t="n">
        <v>44463</v>
      </c>
      <c r="AA10" s="336" t="n">
        <v>44468</v>
      </c>
      <c r="AB10" s="336" t="n">
        <v>44468</v>
      </c>
      <c r="AC10" s="336" t="n">
        <v>44470</v>
      </c>
      <c r="AD10" s="413" t="inlineStr">
        <is>
          <t>林清河</t>
        </is>
      </c>
      <c r="AE10" s="513" t="n">
        <v>44483.56527777778</v>
      </c>
      <c r="AF10" s="335" t="n">
        <v>44487.74583333333</v>
      </c>
      <c r="AG10" s="336">
        <f>IFERROR(IF(VLOOKUP(功能_33[[#This Row],[功能代號]],E:Q,11,FALSE)=0,"",VLOOKUP(功能_33[[#This Row],[功能代號]],E:Q,11,FALSE)),"")</f>
        <v/>
      </c>
      <c r="AH10" s="336" t="n"/>
      <c r="AI10" s="336" t="n"/>
      <c r="AJ10" s="344" t="n"/>
      <c r="AK10" s="344" t="n"/>
      <c r="AL10" s="372" t="inlineStr">
        <is>
          <t>4-3-2</t>
        </is>
      </c>
      <c r="AM10" s="344" t="inlineStr">
        <is>
          <t>在職員工明細檔查詢</t>
        </is>
      </c>
      <c r="AN10" s="344">
        <f>VLOOKUP(功能_33[[#This Row],[功能代號]],工作表2!A:A,1,FALSE)</f>
        <v/>
      </c>
    </row>
    <row r="11" hidden="1" customFormat="1" s="340">
      <c r="A11" s="333" t="n">
        <v>9</v>
      </c>
      <c r="B1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44" t="inlineStr">
        <is>
          <t>1.顧客管理作業</t>
        </is>
      </c>
      <c r="D11" s="344" t="n"/>
      <c r="E11" s="372" t="inlineStr">
        <is>
          <t>L1908</t>
        </is>
      </c>
      <c r="F11" s="344" t="inlineStr">
        <is>
          <t>申請不列印書面通知書查詢</t>
        </is>
      </c>
      <c r="G11" s="344" t="n"/>
      <c r="H11" s="372" t="inlineStr">
        <is>
          <t>張金龍</t>
        </is>
      </c>
      <c r="I11" s="372" t="inlineStr">
        <is>
          <t>張嘉榮</t>
        </is>
      </c>
      <c r="J11" s="347" t="inlineStr">
        <is>
          <t>PJ201800012_URS_1顧客管理作業_V1.41.docx</t>
        </is>
      </c>
      <c r="K11" s="336" t="n">
        <v>44399</v>
      </c>
      <c r="L11" s="336" t="n">
        <v>44400</v>
      </c>
      <c r="M11" s="336">
        <f>IFERROR(IF(VLOOKUP(功能_33[[#This Row],[功能代號]],討論項目!A:H,8,FALSE)=0,"",VLOOKUP(功能_33[[#This Row],[功能代號]],討論項目!A:H,8,FALSE)),"")</f>
        <v/>
      </c>
      <c r="N11" s="372" t="inlineStr">
        <is>
          <t>涂宇欣</t>
        </is>
      </c>
      <c r="O11" s="372" t="inlineStr">
        <is>
          <t>陳政皓</t>
        </is>
      </c>
      <c r="P11" s="449" t="n"/>
      <c r="Q11" s="372" t="n"/>
      <c r="R11" s="372" t="n"/>
      <c r="S11" s="372" t="n"/>
      <c r="T11" s="372" t="n"/>
      <c r="U11" s="372" t="n"/>
      <c r="V11" s="372" t="n"/>
      <c r="W11" s="372" t="n"/>
      <c r="X11" s="344">
        <f>VLOOKUP(功能_33[[#This Row],[User]],SKL放款!A:G,7,FALSE)</f>
        <v/>
      </c>
      <c r="Y11" s="343">
        <f>IF(功能_33[[#This Row],[實際展示]]="","",功能_33[[#This Row],[實際展示]]+14)</f>
        <v/>
      </c>
      <c r="Z11" s="343" t="n">
        <v>44463</v>
      </c>
      <c r="AA11" s="336" t="n">
        <v>44468</v>
      </c>
      <c r="AB11" s="336" t="n">
        <v>44468</v>
      </c>
      <c r="AC11" s="336" t="n">
        <v>44470</v>
      </c>
      <c r="AD11" s="413" t="inlineStr">
        <is>
          <t>李珮琪</t>
        </is>
      </c>
      <c r="AE11" s="513" t="n">
        <v>44483.71736111111</v>
      </c>
      <c r="AF11" s="335" t="n">
        <v>44487.74583333333</v>
      </c>
      <c r="AG11" s="336">
        <f>IFERROR(IF(VLOOKUP(功能_33[[#This Row],[功能代號]],E:Q,11,FALSE)=0,"",VLOOKUP(功能_33[[#This Row],[功能代號]],E:Q,11,FALSE)),"")</f>
        <v/>
      </c>
      <c r="AH11" s="336" t="n"/>
      <c r="AI11" s="336" t="n"/>
      <c r="AJ11" s="344" t="n"/>
      <c r="AK11" s="344" t="n"/>
      <c r="AL11" s="372" t="inlineStr">
        <is>
          <t>5-22-04</t>
        </is>
      </c>
      <c r="AM11" s="344" t="inlineStr">
        <is>
          <t>申請不列印書面通知書控管報表</t>
        </is>
      </c>
      <c r="AN11" s="344">
        <f>VLOOKUP(功能_33[[#This Row],[功能代號]],工作表2!A:A,1,FALSE)</f>
        <v/>
      </c>
    </row>
    <row r="12" hidden="1" customFormat="1" s="340">
      <c r="A12" s="333" t="n">
        <v>10</v>
      </c>
      <c r="B1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" s="344" t="inlineStr">
        <is>
          <t>1.顧客管理作業</t>
        </is>
      </c>
      <c r="D12" s="344" t="n"/>
      <c r="E12" s="372" t="inlineStr">
        <is>
          <t>L1108</t>
        </is>
      </c>
      <c r="F12" s="344" t="inlineStr">
        <is>
          <t>申請不列印書面通知書維護</t>
        </is>
      </c>
      <c r="G12" s="344" t="n"/>
      <c r="H12" s="372" t="inlineStr">
        <is>
          <t>張金龍</t>
        </is>
      </c>
      <c r="I12" s="372" t="inlineStr">
        <is>
          <t>張嘉榮</t>
        </is>
      </c>
      <c r="J12" s="347" t="inlineStr">
        <is>
          <t>PJ201800012_URS_1顧客管理作業_V1.41.docx</t>
        </is>
      </c>
      <c r="K12" s="336" t="n">
        <v>44399</v>
      </c>
      <c r="L12" s="336" t="n">
        <v>44400</v>
      </c>
      <c r="M12" s="336">
        <f>IFERROR(IF(VLOOKUP(功能_33[[#This Row],[功能代號]],討論項目!A:H,8,FALSE)=0,"",VLOOKUP(功能_33[[#This Row],[功能代號]],討論項目!A:H,8,FALSE)),"")</f>
        <v/>
      </c>
      <c r="N12" s="372" t="inlineStr">
        <is>
          <t>涂宇欣</t>
        </is>
      </c>
      <c r="O12" s="372" t="inlineStr">
        <is>
          <t>陳政皓</t>
        </is>
      </c>
      <c r="P12" s="449" t="n"/>
      <c r="Q12" s="372" t="n"/>
      <c r="R12" s="372" t="n"/>
      <c r="S12" s="372" t="n"/>
      <c r="T12" s="372" t="n"/>
      <c r="U12" s="372" t="n"/>
      <c r="V12" s="372" t="n"/>
      <c r="W12" s="372" t="n"/>
      <c r="X12" s="344">
        <f>VLOOKUP(功能_33[[#This Row],[User]],SKL放款!A:G,7,FALSE)</f>
        <v/>
      </c>
      <c r="Y12" s="343">
        <f>IF(功能_33[[#This Row],[實際展示]]="","",功能_33[[#This Row],[實際展示]]+14)</f>
        <v/>
      </c>
      <c r="Z12" s="343" t="n">
        <v>44463</v>
      </c>
      <c r="AA12" s="336" t="n">
        <v>44468</v>
      </c>
      <c r="AB12" s="336" t="n">
        <v>44468</v>
      </c>
      <c r="AC12" s="336" t="n">
        <v>44470</v>
      </c>
      <c r="AD12" s="413" t="inlineStr">
        <is>
          <t>李珮琪</t>
        </is>
      </c>
      <c r="AE12" s="513" t="n">
        <v>44483.71736111111</v>
      </c>
      <c r="AF12" s="335" t="n">
        <v>44487.74583333333</v>
      </c>
      <c r="AG12" s="336">
        <f>IFERROR(IF(VLOOKUP(功能_33[[#This Row],[功能代號]],E:Q,11,FALSE)=0,"",VLOOKUP(功能_33[[#This Row],[功能代號]],E:Q,11,FALSE)),"")</f>
        <v/>
      </c>
      <c r="AH12" s="336" t="n"/>
      <c r="AI12" s="336" t="n"/>
      <c r="AJ12" s="344" t="n"/>
      <c r="AK12" s="344" t="n"/>
      <c r="AL12" s="372" t="inlineStr">
        <is>
          <t>5-22-04</t>
        </is>
      </c>
      <c r="AM12" s="344" t="inlineStr">
        <is>
          <t>申請不列印書面通知書控管報表</t>
        </is>
      </c>
      <c r="AN12" s="344">
        <f>VLOOKUP(功能_33[[#This Row],[功能代號]],工作表2!A:A,1,FALSE)</f>
        <v/>
      </c>
    </row>
    <row r="13" hidden="1" customFormat="1" s="340">
      <c r="A13" s="333" t="n">
        <v>121</v>
      </c>
      <c r="B1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44" t="inlineStr">
        <is>
          <t>1.顧客管理作業</t>
        </is>
      </c>
      <c r="D13" s="344" t="inlineStr">
        <is>
          <t>客戶作業1</t>
        </is>
      </c>
      <c r="E13" s="372" t="inlineStr">
        <is>
          <t>L1109</t>
        </is>
      </c>
      <c r="F13" s="344" t="inlineStr">
        <is>
          <t>客戶交互運用維護</t>
        </is>
      </c>
      <c r="G13" s="344" t="n"/>
      <c r="H13" s="372" t="inlineStr">
        <is>
          <t>張金龍</t>
        </is>
      </c>
      <c r="I13" s="372" t="inlineStr">
        <is>
          <t>張嘉榮</t>
        </is>
      </c>
      <c r="J13" s="347" t="inlineStr">
        <is>
          <t>PJ201800012_URS_1顧客管理作業_V1.41.docx</t>
        </is>
      </c>
      <c r="K13" s="336" t="n">
        <v>44399</v>
      </c>
      <c r="L13" s="336" t="n">
        <v>44400</v>
      </c>
      <c r="M13" s="336">
        <f>IFERROR(IF(VLOOKUP(功能_33[[#This Row],[功能代號]],討論項目!A:H,8,FALSE)=0,"",VLOOKUP(功能_33[[#This Row],[功能代號]],討論項目!A:H,8,FALSE)),"")</f>
        <v/>
      </c>
      <c r="N13" s="372" t="inlineStr">
        <is>
          <t>吳承憲</t>
        </is>
      </c>
      <c r="O13" s="372" t="inlineStr">
        <is>
          <t>李珮君</t>
        </is>
      </c>
      <c r="P13" s="449" t="n"/>
      <c r="Q13" s="372" t="n"/>
      <c r="R13" s="372" t="n"/>
      <c r="S13" s="372" t="n"/>
      <c r="T13" s="372" t="n"/>
      <c r="U13" s="372" t="n"/>
      <c r="V13" s="372" t="n"/>
      <c r="W13" s="372" t="n"/>
      <c r="X13" s="344">
        <f>VLOOKUP(功能_33[[#This Row],[User]],SKL放款!A:G,7,FALSE)</f>
        <v/>
      </c>
      <c r="Y13" s="343">
        <f>IF(功能_33[[#This Row],[實際展示]]="","",功能_33[[#This Row],[實際展示]]+14)</f>
        <v/>
      </c>
      <c r="Z13" s="343" t="n">
        <v>44463</v>
      </c>
      <c r="AA13" s="336" t="n">
        <v>44468</v>
      </c>
      <c r="AB13" s="336" t="n">
        <v>44468</v>
      </c>
      <c r="AC13" s="336" t="n">
        <v>44470</v>
      </c>
      <c r="AD13" s="413" t="inlineStr">
        <is>
          <t>吳承憲</t>
        </is>
      </c>
      <c r="AE13" s="513" t="n">
        <v>44483.56597222222</v>
      </c>
      <c r="AF13" s="335" t="n">
        <v>44487.74583333333</v>
      </c>
      <c r="AG13" s="336">
        <f>IFERROR(IF(VLOOKUP(功能_33[[#This Row],[功能代號]],E:Q,11,FALSE)=0,"",VLOOKUP(功能_33[[#This Row],[功能代號]],E:Q,11,FALSE)),"")</f>
        <v/>
      </c>
      <c r="AH13" s="336" t="n"/>
      <c r="AI13" s="336" t="n"/>
      <c r="AJ13" s="344" t="n"/>
      <c r="AK13" s="336" t="n"/>
      <c r="AL13" s="372" t="n"/>
      <c r="AM13" s="344" t="inlineStr">
        <is>
          <t>1-1欄位拆出新交易</t>
        </is>
      </c>
      <c r="AN13" s="344">
        <f>VLOOKUP(功能_33[[#This Row],[功能代號]],工作表2!A:A,1,FALSE)</f>
        <v/>
      </c>
    </row>
    <row r="14" hidden="1" s="453">
      <c r="A14" s="333" t="n">
        <v>122</v>
      </c>
      <c r="B1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" s="344" t="inlineStr">
        <is>
          <t>1.顧客管理作業</t>
        </is>
      </c>
      <c r="D14" s="344" t="inlineStr">
        <is>
          <t>客戶作業1</t>
        </is>
      </c>
      <c r="E14" s="372" t="inlineStr">
        <is>
          <t>L1907</t>
        </is>
      </c>
      <c r="F14" s="344" t="inlineStr">
        <is>
          <t>公司戶財務報表查詢</t>
        </is>
      </c>
      <c r="G14" s="344" t="n"/>
      <c r="H14" s="372" t="inlineStr">
        <is>
          <t>張金龍</t>
        </is>
      </c>
      <c r="I14" s="372" t="inlineStr">
        <is>
          <t>張金龍</t>
        </is>
      </c>
      <c r="J14" s="347" t="inlineStr">
        <is>
          <t>PJ201800012_URS_1顧客管理作業_V1.41.docx</t>
        </is>
      </c>
      <c r="K14" s="336" t="n">
        <v>44403</v>
      </c>
      <c r="L14" s="336" t="n">
        <v>44400</v>
      </c>
      <c r="M14" s="336">
        <f>IFERROR(IF(VLOOKUP(功能_33[[#This Row],[功能代號]],討論項目!A:H,8,FALSE)=0,"",VLOOKUP(功能_33[[#This Row],[功能代號]],討論項目!A:H,8,FALSE)),"")</f>
        <v/>
      </c>
      <c r="N14" s="372" t="inlineStr">
        <is>
          <t>吳承憲</t>
        </is>
      </c>
      <c r="O14" s="372" t="inlineStr">
        <is>
          <t>施美娟</t>
        </is>
      </c>
      <c r="P14" s="449" t="inlineStr">
        <is>
          <t>程慧娟</t>
        </is>
      </c>
      <c r="Q14" s="372" t="n"/>
      <c r="R14" s="372" t="n"/>
      <c r="S14" s="372" t="n"/>
      <c r="T14" s="372" t="n"/>
      <c r="U14" s="372" t="n"/>
      <c r="V14" s="372" t="n"/>
      <c r="W14" s="372" t="n"/>
      <c r="X14" s="344">
        <f>VLOOKUP(功能_33[[#This Row],[User]],SKL放款!A:G,7,FALSE)</f>
        <v/>
      </c>
      <c r="Y14" s="343">
        <f>IF(功能_33[[#This Row],[實際展示]]="","",功能_33[[#This Row],[實際展示]]+14)</f>
        <v/>
      </c>
      <c r="Z14" s="343" t="n">
        <v>44463</v>
      </c>
      <c r="AA14" s="336" t="n">
        <v>44468</v>
      </c>
      <c r="AB14" s="336" t="n">
        <v>44468</v>
      </c>
      <c r="AC14" s="336" t="n">
        <v>44470</v>
      </c>
      <c r="AD14" s="413" t="inlineStr">
        <is>
          <t>吳承憲</t>
        </is>
      </c>
      <c r="AE14" s="513" t="n">
        <v>44483.56597222222</v>
      </c>
      <c r="AF14" s="335" t="n">
        <v>44487.74583333333</v>
      </c>
      <c r="AG14" s="336">
        <f>IFERROR(IF(VLOOKUP(功能_33[[#This Row],[功能代號]],E:Q,11,FALSE)=0,"",VLOOKUP(功能_33[[#This Row],[功能代號]],E:Q,11,FALSE)),"")</f>
        <v/>
      </c>
      <c r="AH14" s="336" t="n">
        <v>44481</v>
      </c>
      <c r="AI14" s="419" t="inlineStr">
        <is>
          <t>2021/10/18,22</t>
        </is>
      </c>
      <c r="AJ14" s="344" t="n"/>
      <c r="AK14" s="336" t="n"/>
      <c r="AL14" s="372" t="inlineStr">
        <is>
          <t>2-5</t>
        </is>
      </c>
      <c r="AM14" s="344" t="inlineStr">
        <is>
          <t>公司戶財務狀況明細資料查詢</t>
        </is>
      </c>
      <c r="AN14" s="344">
        <f>VLOOKUP(功能_33[[#This Row],[功能代號]],工作表2!A:A,1,FALSE)</f>
        <v/>
      </c>
    </row>
    <row r="15" hidden="1" s="453">
      <c r="A15" s="333" t="n">
        <v>123</v>
      </c>
      <c r="B1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" s="344" t="inlineStr">
        <is>
          <t>1.顧客管理作業</t>
        </is>
      </c>
      <c r="D15" s="344" t="inlineStr">
        <is>
          <t>客戶作業1</t>
        </is>
      </c>
      <c r="E15" s="372" t="inlineStr">
        <is>
          <t>L1107</t>
        </is>
      </c>
      <c r="F15" s="344" t="inlineStr">
        <is>
          <t>公司戶財務報表維護</t>
        </is>
      </c>
      <c r="G15" s="344" t="n"/>
      <c r="H15" s="372" t="inlineStr">
        <is>
          <t>張金龍</t>
        </is>
      </c>
      <c r="I15" s="372" t="inlineStr">
        <is>
          <t>張金龍</t>
        </is>
      </c>
      <c r="J15" s="347" t="inlineStr">
        <is>
          <t>PJ201800012_URS_1顧客管理作業_V1.41.docx</t>
        </is>
      </c>
      <c r="K15" s="336" t="n">
        <v>44403</v>
      </c>
      <c r="L15" s="336" t="n">
        <v>44400</v>
      </c>
      <c r="M15" s="336">
        <f>IFERROR(IF(VLOOKUP(功能_33[[#This Row],[功能代號]],討論項目!A:H,8,FALSE)=0,"",VLOOKUP(功能_33[[#This Row],[功能代號]],討論項目!A:H,8,FALSE)),"")</f>
        <v/>
      </c>
      <c r="N15" s="372" t="inlineStr">
        <is>
          <t>吳承憲</t>
        </is>
      </c>
      <c r="O15" s="372" t="inlineStr">
        <is>
          <t>施美娟</t>
        </is>
      </c>
      <c r="P15" s="449" t="inlineStr">
        <is>
          <t>程慧娟</t>
        </is>
      </c>
      <c r="Q15" s="372" t="n"/>
      <c r="R15" s="372" t="n"/>
      <c r="S15" s="372" t="n"/>
      <c r="T15" s="372" t="n"/>
      <c r="U15" s="372" t="n"/>
      <c r="V15" s="372" t="n"/>
      <c r="W15" s="372" t="n"/>
      <c r="X15" s="344">
        <f>VLOOKUP(功能_33[[#This Row],[User]],SKL放款!A:G,7,FALSE)</f>
        <v/>
      </c>
      <c r="Y15" s="343">
        <f>IF(功能_33[[#This Row],[實際展示]]="","",功能_33[[#This Row],[實際展示]]+14)</f>
        <v/>
      </c>
      <c r="Z15" s="343" t="n">
        <v>44463</v>
      </c>
      <c r="AA15" s="336" t="n">
        <v>44468</v>
      </c>
      <c r="AB15" s="336" t="n">
        <v>44468</v>
      </c>
      <c r="AC15" s="336" t="n">
        <v>44470</v>
      </c>
      <c r="AD15" s="337" t="inlineStr">
        <is>
          <t>吳承憲</t>
        </is>
      </c>
      <c r="AE15" s="513" t="n">
        <v>44483.56597222222</v>
      </c>
      <c r="AF15" s="335" t="n">
        <v>44487.74583333333</v>
      </c>
      <c r="AG15" s="336">
        <f>IFERROR(IF(VLOOKUP(功能_33[[#This Row],[功能代號]],E:Q,11,FALSE)=0,"",VLOOKUP(功能_33[[#This Row],[功能代號]],E:Q,11,FALSE)),"")</f>
        <v/>
      </c>
      <c r="AH15" s="336" t="n">
        <v>44481</v>
      </c>
      <c r="AI15" s="419" t="inlineStr">
        <is>
          <t>2021/10/18,22</t>
        </is>
      </c>
      <c r="AJ15" s="344" t="n"/>
      <c r="AK15" s="336" t="n"/>
      <c r="AL15" s="372" t="inlineStr">
        <is>
          <t>2-5</t>
        </is>
      </c>
      <c r="AM15" s="344" t="inlineStr">
        <is>
          <t>公司戶財務狀況管理</t>
        </is>
      </c>
      <c r="AN15" s="344">
        <f>VLOOKUP(功能_33[[#This Row],[功能代號]],工作表2!A:A,1,FALSE)</f>
        <v/>
      </c>
    </row>
    <row r="16" hidden="1" ht="14.25" customHeight="1" s="453">
      <c r="A16" s="333" t="n"/>
      <c r="B1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44" t="inlineStr">
        <is>
          <t>1.顧客管理作業</t>
        </is>
      </c>
      <c r="D16" s="364" t="n"/>
      <c r="E16" s="372" t="inlineStr">
        <is>
          <t>L1909</t>
        </is>
      </c>
      <c r="F16" s="344" t="inlineStr">
        <is>
          <t>疑似準利害關係人明細查詢</t>
        </is>
      </c>
      <c r="G16" s="423" t="inlineStr">
        <is>
          <t>新增 2021/11/2</t>
        </is>
      </c>
      <c r="H16" s="372" t="inlineStr">
        <is>
          <t>張金龍</t>
        </is>
      </c>
      <c r="I16" s="348" t="inlineStr">
        <is>
          <t>張金龍</t>
        </is>
      </c>
      <c r="J16" s="422" t="n"/>
      <c r="K16" s="336" t="n">
        <v>44461</v>
      </c>
      <c r="L16" s="336" t="n">
        <v>44461</v>
      </c>
      <c r="M16" s="336">
        <f>IFERROR(IF(VLOOKUP(功能_33[[#This Row],[功能代號]],討論項目!A:H,8,FALSE)=0,"",VLOOKUP(功能_33[[#This Row],[功能代號]],討論項目!A:H,8,FALSE)),"")</f>
        <v/>
      </c>
      <c r="N16" s="372" t="n"/>
      <c r="O16" s="372" t="n"/>
      <c r="P16" s="449" t="n"/>
      <c r="Q16" s="372" t="n"/>
      <c r="R16" s="372" t="n"/>
      <c r="S16" s="372" t="n"/>
      <c r="T16" s="372" t="n"/>
      <c r="U16" s="372" t="n"/>
      <c r="V16" s="372" t="n"/>
      <c r="W16" s="372" t="n"/>
      <c r="X16" s="344">
        <f>VLOOKUP(功能_33[[#This Row],[User]],SKL放款!A:G,7,FALSE)</f>
        <v/>
      </c>
      <c r="Y16" s="343">
        <f>IF(功能_33[[#This Row],[實際展示]]="","",功能_33[[#This Row],[實際展示]]+14)</f>
        <v/>
      </c>
      <c r="Z16" s="343" t="n">
        <v>44463</v>
      </c>
      <c r="AA16" s="336" t="n">
        <v>44468</v>
      </c>
      <c r="AB16" s="336" t="n">
        <v>44468</v>
      </c>
      <c r="AC16" s="336" t="n"/>
      <c r="AD16" s="336" t="n"/>
      <c r="AE16" s="336" t="n"/>
      <c r="AF16" s="336" t="n"/>
      <c r="AG16" s="336">
        <f>IFERROR(IF(VLOOKUP(功能_33[[#This Row],[功能代號]],E:Q,11,FALSE)=0,"",VLOOKUP(功能_33[[#This Row],[功能代號]],E:Q,11,FALSE)),"")</f>
        <v/>
      </c>
      <c r="AH16" s="336" t="n"/>
      <c r="AI16" s="336" t="n"/>
      <c r="AJ16" s="344" t="n"/>
      <c r="AK16" s="343" t="n"/>
      <c r="AM16" s="344" t="inlineStr">
        <is>
          <t>新交易</t>
        </is>
      </c>
      <c r="AN16" s="344">
        <f>VLOOKUP(功能_33[[#This Row],[功能代號]],工作表2!A:A,1,FALSE)</f>
        <v/>
      </c>
    </row>
    <row r="17" hidden="1" ht="14.25" customHeight="1" s="453">
      <c r="A17" s="333" t="n">
        <v>13</v>
      </c>
      <c r="B1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44" t="inlineStr">
        <is>
          <t>2.業務作業</t>
        </is>
      </c>
      <c r="D17" s="344" t="inlineStr">
        <is>
          <t>商品參數1</t>
        </is>
      </c>
      <c r="E17" s="372" t="inlineStr">
        <is>
          <t>L2001</t>
        </is>
      </c>
      <c r="F17" s="344" t="inlineStr">
        <is>
          <t xml:space="preserve">商品參數明細資料查詢                    </t>
        </is>
      </c>
      <c r="G17" s="344" t="n"/>
      <c r="H17" s="372" t="inlineStr">
        <is>
          <t>賴文育</t>
        </is>
      </c>
      <c r="I17" s="372" t="inlineStr">
        <is>
          <t>余家興</t>
        </is>
      </c>
      <c r="J17" s="347" t="n"/>
      <c r="K17" s="336" t="n">
        <v>44403</v>
      </c>
      <c r="L17" s="336" t="n">
        <v>44403</v>
      </c>
      <c r="M17" s="336">
        <f>IFERROR(IF(VLOOKUP(功能_33[[#This Row],[功能代號]],討論項目!A:H,8,FALSE)=0,"",VLOOKUP(功能_33[[#This Row],[功能代號]],討論項目!A:H,8,FALSE)),"")</f>
        <v/>
      </c>
      <c r="N17" s="372" t="inlineStr">
        <is>
          <t>吳承憲</t>
        </is>
      </c>
      <c r="O17" s="372" t="inlineStr">
        <is>
          <t>蔡珮瑜</t>
        </is>
      </c>
      <c r="P17" s="449" t="n"/>
      <c r="Q17" s="372" t="n"/>
      <c r="R17" s="372" t="n"/>
      <c r="S17" s="372" t="n"/>
      <c r="T17" s="372" t="n"/>
      <c r="U17" s="372" t="n"/>
      <c r="V17" s="372" t="n"/>
      <c r="W17" s="372" t="n"/>
      <c r="X17" s="344">
        <f>VLOOKUP(功能_33[[#This Row],[User]],SKL放款!A:G,7,FALSE)</f>
        <v/>
      </c>
      <c r="Y17" s="343">
        <f>IF(功能_33[[#This Row],[實際展示]]="","",功能_33[[#This Row],[實際展示]]+14)</f>
        <v/>
      </c>
      <c r="Z17" s="343" t="n"/>
      <c r="AA17" s="336">
        <f>IF(功能_33[[#This Row],[URS交二審]]=0,"",功能_33[[#This Row],[URS交二審]]+7)</f>
        <v/>
      </c>
      <c r="AB17" s="336" t="n"/>
      <c r="AC17" s="336" t="n"/>
      <c r="AD17" s="336" t="n"/>
      <c r="AE17" s="336" t="n"/>
      <c r="AF17" s="513" t="n"/>
      <c r="AG17" s="336">
        <f>IFERROR(IF(VLOOKUP(功能_33[[#This Row],[功能代號]],E:Q,11,FALSE)=0,"",VLOOKUP(功能_33[[#This Row],[功能代號]],E:Q,11,FALSE)),"")</f>
        <v/>
      </c>
      <c r="AH17" s="336" t="n"/>
      <c r="AI17" s="336" t="n"/>
      <c r="AJ17" s="344" t="n"/>
      <c r="AN17" s="344">
        <f>VLOOKUP(功能_33[[#This Row],[功能代號]],工作表2!A:A,1,FALSE)</f>
        <v/>
      </c>
    </row>
    <row r="18" hidden="1" ht="14.25" customHeight="1" s="453">
      <c r="A18" s="333" t="n">
        <v>14</v>
      </c>
      <c r="B1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" s="344" t="inlineStr">
        <is>
          <t>2.業務作業</t>
        </is>
      </c>
      <c r="D18" s="344" t="inlineStr">
        <is>
          <t>商品參數1</t>
        </is>
      </c>
      <c r="E18" s="372" t="inlineStr">
        <is>
          <t>L2101</t>
        </is>
      </c>
      <c r="F18" s="344" t="inlineStr">
        <is>
          <t>商品參數維護</t>
        </is>
      </c>
      <c r="G18" s="344" t="n"/>
      <c r="H18" s="372" t="inlineStr">
        <is>
          <t>賴文育</t>
        </is>
      </c>
      <c r="I18" s="372" t="inlineStr">
        <is>
          <t>余家興</t>
        </is>
      </c>
      <c r="J18" s="347" t="inlineStr">
        <is>
          <t>PJ201800012_URS_2業務作業_V1.2.doc</t>
        </is>
      </c>
      <c r="K18" s="336" t="n">
        <v>44403</v>
      </c>
      <c r="L18" s="336" t="n">
        <v>44403</v>
      </c>
      <c r="M18" s="336">
        <f>IFERROR(IF(VLOOKUP(功能_33[[#This Row],[功能代號]],討論項目!A:H,8,FALSE)=0,"",VLOOKUP(功能_33[[#This Row],[功能代號]],討論項目!A:H,8,FALSE)),"")</f>
        <v/>
      </c>
      <c r="N18" s="372" t="inlineStr">
        <is>
          <t>吳承憲</t>
        </is>
      </c>
      <c r="O18" s="372" t="inlineStr">
        <is>
          <t>蔡珮瑜</t>
        </is>
      </c>
      <c r="P18" s="449" t="n"/>
      <c r="Q18" s="372" t="n"/>
      <c r="R18" s="372" t="n"/>
      <c r="S18" s="372" t="n"/>
      <c r="T18" s="372" t="n"/>
      <c r="U18" s="372" t="n"/>
      <c r="V18" s="372" t="n"/>
      <c r="W18" s="372" t="n"/>
      <c r="X18" s="344">
        <f>VLOOKUP(功能_33[[#This Row],[User]],SKL放款!A:G,7,FALSE)</f>
        <v/>
      </c>
      <c r="Y18" s="343">
        <f>IF(功能_33[[#This Row],[實際展示]]="","",功能_33[[#This Row],[實際展示]]+14)</f>
        <v/>
      </c>
      <c r="Z18" s="343" t="n">
        <v>44470</v>
      </c>
      <c r="AA18" s="336">
        <f>IF(功能_33[[#This Row],[URS交二審]]=0,"",功能_33[[#This Row],[URS交二審]]+7)</f>
        <v/>
      </c>
      <c r="AB18" s="336">
        <f>IF(功能_33[[#This Row],[URS交二審]]=0,"",功能_33[[#This Row],[URS交二審]]+7)</f>
        <v/>
      </c>
      <c r="AC18" s="336" t="n"/>
      <c r="AD18" s="336" t="n"/>
      <c r="AE18" s="336" t="n"/>
      <c r="AF18" s="513" t="n"/>
      <c r="AG18" s="336">
        <f>IFERROR(IF(VLOOKUP(功能_33[[#This Row],[功能代號]],E:Q,11,FALSE)=0,"",VLOOKUP(功能_33[[#This Row],[功能代號]],E:Q,11,FALSE)),"")</f>
        <v/>
      </c>
      <c r="AH18" s="336" t="n"/>
      <c r="AI18" s="336" t="n"/>
      <c r="AJ18" s="344" t="n"/>
      <c r="AN18" s="344">
        <f>VLOOKUP(功能_33[[#This Row],[功能代號]],工作表2!A:A,1,FALSE)</f>
        <v/>
      </c>
    </row>
    <row r="19" hidden="1" ht="14.25" customHeight="1" s="453">
      <c r="A19" s="333" t="n">
        <v>15</v>
      </c>
      <c r="B1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44" t="inlineStr">
        <is>
          <t>2.業務作業</t>
        </is>
      </c>
      <c r="D19" s="344" t="inlineStr">
        <is>
          <t>案件申請1</t>
        </is>
      </c>
      <c r="E19" s="372" t="inlineStr">
        <is>
          <t>L2010</t>
        </is>
      </c>
      <c r="F19" s="344" t="inlineStr">
        <is>
          <t xml:space="preserve">申請案件明細資料查詢                    </t>
        </is>
      </c>
      <c r="G19" s="344" t="n"/>
      <c r="H19" s="372" t="inlineStr">
        <is>
          <t>賴文育</t>
        </is>
      </c>
      <c r="I19" s="372" t="inlineStr">
        <is>
          <t>余家興</t>
        </is>
      </c>
      <c r="J19" s="347" t="n"/>
      <c r="K19" s="336" t="n">
        <v>44403</v>
      </c>
      <c r="L19" s="336" t="n">
        <v>44403</v>
      </c>
      <c r="M19" s="336">
        <f>IFERROR(IF(VLOOKUP(功能_33[[#This Row],[功能代號]],討論項目!A:H,8,FALSE)=0,"",VLOOKUP(功能_33[[#This Row],[功能代號]],討論項目!A:H,8,FALSE)),"")</f>
        <v/>
      </c>
      <c r="N19" s="372" t="inlineStr">
        <is>
          <t>吳承憲</t>
        </is>
      </c>
      <c r="O19" s="372" t="inlineStr">
        <is>
          <t>李珮君</t>
        </is>
      </c>
      <c r="P19" s="449" t="n"/>
      <c r="Q19" s="372" t="n"/>
      <c r="R19" s="372" t="n"/>
      <c r="S19" s="372" t="n"/>
      <c r="T19" s="372" t="n"/>
      <c r="U19" s="372" t="n"/>
      <c r="V19" s="372" t="n"/>
      <c r="W19" s="372" t="n"/>
      <c r="X19" s="344">
        <f>VLOOKUP(功能_33[[#This Row],[User]],SKL放款!A:G,7,FALSE)</f>
        <v/>
      </c>
      <c r="Y19" s="343">
        <f>IF(功能_33[[#This Row],[實際展示]]="","",功能_33[[#This Row],[實際展示]]+14)</f>
        <v/>
      </c>
      <c r="Z19" s="343" t="n"/>
      <c r="AA19" s="336" t="n">
        <v>44515</v>
      </c>
      <c r="AB19" s="336" t="inlineStr">
        <is>
          <t>需二審</t>
        </is>
      </c>
      <c r="AC19" s="336" t="n"/>
      <c r="AD19" s="336" t="n"/>
      <c r="AE19" s="336" t="n"/>
      <c r="AF19" s="513" t="n"/>
      <c r="AG19" s="336">
        <f>IFERROR(IF(VLOOKUP(功能_33[[#This Row],[功能代號]],E:Q,11,FALSE)=0,"",VLOOKUP(功能_33[[#This Row],[功能代號]],E:Q,11,FALSE)),"")</f>
        <v/>
      </c>
      <c r="AH19" s="336" t="n"/>
      <c r="AI19" s="336" t="n"/>
      <c r="AJ19" s="344" t="n"/>
      <c r="AN19" s="344">
        <f>VLOOKUP(功能_33[[#This Row],[功能代號]],工作表2!A:A,1,FALSE)</f>
        <v/>
      </c>
    </row>
    <row r="20" hidden="1" ht="14.25" customHeight="1" s="453">
      <c r="A20" s="333" t="n">
        <v>16</v>
      </c>
      <c r="B2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" s="344" t="inlineStr">
        <is>
          <t>2.業務作業</t>
        </is>
      </c>
      <c r="D20" s="344" t="inlineStr">
        <is>
          <t>案件申請1</t>
        </is>
      </c>
      <c r="E20" s="372" t="inlineStr">
        <is>
          <t>L2111</t>
        </is>
      </c>
      <c r="F20" s="344" t="inlineStr">
        <is>
          <t>案件申請登錄</t>
        </is>
      </c>
      <c r="G20" s="344" t="n"/>
      <c r="H20" s="372" t="inlineStr">
        <is>
          <t>賴文育</t>
        </is>
      </c>
      <c r="I20" s="372" t="inlineStr">
        <is>
          <t>余家興</t>
        </is>
      </c>
      <c r="J20" s="347" t="inlineStr">
        <is>
          <t>PJ201800012_URS_2業務作業_V1.2.doc</t>
        </is>
      </c>
      <c r="K20" s="336" t="n">
        <v>44403</v>
      </c>
      <c r="L20" s="336" t="n">
        <v>44403</v>
      </c>
      <c r="M20" s="336">
        <f>IFERROR(IF(VLOOKUP(功能_33[[#This Row],[功能代號]],討論項目!A:H,8,FALSE)=0,"",VLOOKUP(功能_33[[#This Row],[功能代號]],討論項目!A:H,8,FALSE)),"")</f>
        <v/>
      </c>
      <c r="N20" s="372" t="inlineStr">
        <is>
          <t>吳承憲</t>
        </is>
      </c>
      <c r="O20" s="372" t="inlineStr">
        <is>
          <t>李珮君</t>
        </is>
      </c>
      <c r="P20" s="449" t="n"/>
      <c r="Q20" s="372" t="n"/>
      <c r="R20" s="372" t="n"/>
      <c r="S20" s="372" t="n"/>
      <c r="T20" s="372" t="n"/>
      <c r="U20" s="372" t="n"/>
      <c r="V20" s="372" t="n"/>
      <c r="W20" s="372" t="n"/>
      <c r="X20" s="344">
        <f>VLOOKUP(功能_33[[#This Row],[User]],SKL放款!A:G,7,FALSE)</f>
        <v/>
      </c>
      <c r="Y20" s="343">
        <f>IF(功能_33[[#This Row],[實際展示]]="","",功能_33[[#This Row],[實際展示]]+14)</f>
        <v/>
      </c>
      <c r="Z20" s="343" t="n">
        <v>44470</v>
      </c>
      <c r="AA20" s="336">
        <f>IF(功能_33[[#This Row],[URS交二審]]=0,"",功能_33[[#This Row],[URS交二審]]+7)</f>
        <v/>
      </c>
      <c r="AB20" s="368">
        <f>IF(功能_33[[#This Row],[URS交二審]]=0,"",功能_33[[#This Row],[URS交二審]]+7)</f>
        <v/>
      </c>
      <c r="AC20" s="336" t="n"/>
      <c r="AD20" s="336" t="n"/>
      <c r="AE20" s="336" t="n"/>
      <c r="AF20" s="513" t="n"/>
      <c r="AG20" s="336">
        <f>IFERROR(IF(VLOOKUP(功能_33[[#This Row],[功能代號]],E:Q,11,FALSE)=0,"",VLOOKUP(功能_33[[#This Row],[功能代號]],E:Q,11,FALSE)),"")</f>
        <v/>
      </c>
      <c r="AH20" s="336" t="n"/>
      <c r="AI20" s="336" t="n"/>
      <c r="AJ20" s="344" t="n"/>
      <c r="AN20" s="344">
        <f>VLOOKUP(功能_33[[#This Row],[功能代號]],工作表2!A:A,1,FALSE)</f>
        <v/>
      </c>
    </row>
    <row r="21" hidden="1" ht="14.25" customHeight="1" s="453">
      <c r="A21" s="333" t="n">
        <v>19</v>
      </c>
      <c r="B2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44" t="inlineStr">
        <is>
          <t>2.業務作業</t>
        </is>
      </c>
      <c r="D21" s="344" t="inlineStr">
        <is>
          <t>案件申請2</t>
        </is>
      </c>
      <c r="E21" s="372" t="inlineStr">
        <is>
          <t>L2153</t>
        </is>
      </c>
      <c r="F21" s="344" t="inlineStr">
        <is>
          <t>核准額度登錄</t>
        </is>
      </c>
      <c r="G21" s="344" t="n"/>
      <c r="H21" s="372" t="inlineStr">
        <is>
          <t>賴文育</t>
        </is>
      </c>
      <c r="I21" s="372" t="inlineStr">
        <is>
          <t>余家興</t>
        </is>
      </c>
      <c r="J21" s="347" t="inlineStr">
        <is>
          <t>PJ201800012_URS_2業務作業_V1.2.doc</t>
        </is>
      </c>
      <c r="K21" s="336" t="n">
        <v>44404</v>
      </c>
      <c r="L21" s="336" t="n">
        <v>44403</v>
      </c>
      <c r="M21" s="336">
        <f>IFERROR(IF(VLOOKUP(功能_33[[#This Row],[功能代號]],討論項目!A:H,8,FALSE)=0,"",VLOOKUP(功能_33[[#This Row],[功能代號]],討論項目!A:H,8,FALSE)),"")</f>
        <v/>
      </c>
      <c r="N21" s="372" t="inlineStr">
        <is>
          <t>吳承憲</t>
        </is>
      </c>
      <c r="O21" s="372" t="inlineStr">
        <is>
          <t>李珮君</t>
        </is>
      </c>
      <c r="P21" s="449" t="n"/>
      <c r="Q21" s="372" t="n"/>
      <c r="R21" s="372" t="n"/>
      <c r="S21" s="372" t="n"/>
      <c r="T21" s="372" t="n"/>
      <c r="U21" s="372" t="n"/>
      <c r="V21" s="372" t="n"/>
      <c r="W21" s="372" t="n"/>
      <c r="X21" s="344">
        <f>VLOOKUP(功能_33[[#This Row],[User]],SKL放款!A:G,7,FALSE)</f>
        <v/>
      </c>
      <c r="Y21" s="343">
        <f>IF(功能_33[[#This Row],[實際展示]]="","",功能_33[[#This Row],[實際展示]]+14)</f>
        <v/>
      </c>
      <c r="Z21" s="343" t="n">
        <v>44470</v>
      </c>
      <c r="AA21" s="336">
        <f>IF(功能_33[[#This Row],[URS交二審]]=0,"",功能_33[[#This Row],[URS交二審]]+7)</f>
        <v/>
      </c>
      <c r="AB21" s="368">
        <f>IF(功能_33[[#This Row],[URS交二審]]=0,"",功能_33[[#This Row],[URS交二審]]+7)</f>
        <v/>
      </c>
      <c r="AC21" s="336" t="n"/>
      <c r="AD21" s="336" t="n"/>
      <c r="AE21" s="336" t="n"/>
      <c r="AF21" s="513" t="n"/>
      <c r="AG21" s="336">
        <f>IFERROR(IF(VLOOKUP(功能_33[[#This Row],[功能代號]],E:Q,11,FALSE)=0,"",VLOOKUP(功能_33[[#This Row],[功能代號]],E:Q,11,FALSE)),"")</f>
        <v/>
      </c>
      <c r="AH21" s="336" t="n"/>
      <c r="AI21" s="336" t="n"/>
      <c r="AJ21" s="344" t="n"/>
      <c r="AN21" s="344">
        <f>VLOOKUP(功能_33[[#This Row],[功能代號]],工作表2!A:A,1,FALSE)</f>
        <v/>
      </c>
    </row>
    <row r="22" hidden="1" ht="14.25" customHeight="1" s="453">
      <c r="A22" s="333" t="n">
        <v>18</v>
      </c>
      <c r="B2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44" t="inlineStr">
        <is>
          <t>2.業務作業</t>
        </is>
      </c>
      <c r="D22" s="344" t="inlineStr">
        <is>
          <t>案件申請2</t>
        </is>
      </c>
      <c r="E22" s="372" t="inlineStr">
        <is>
          <t>L2151</t>
        </is>
      </c>
      <c r="F22" s="344" t="inlineStr">
        <is>
          <t>額度登錄准駁查詢</t>
        </is>
      </c>
      <c r="G22" s="344" t="n"/>
      <c r="H22" s="372" t="inlineStr">
        <is>
          <t>賴文育</t>
        </is>
      </c>
      <c r="I22" s="372" t="inlineStr">
        <is>
          <t>余家興</t>
        </is>
      </c>
      <c r="J22" s="347" t="n"/>
      <c r="K22" s="336" t="n">
        <v>44404</v>
      </c>
      <c r="L22" s="336" t="n">
        <v>44403</v>
      </c>
      <c r="M22" s="336">
        <f>IFERROR(IF(VLOOKUP(功能_33[[#This Row],[功能代號]],討論項目!A:H,8,FALSE)=0,"",VLOOKUP(功能_33[[#This Row],[功能代號]],討論項目!A:H,8,FALSE)),"")</f>
        <v/>
      </c>
      <c r="N22" s="372" t="inlineStr">
        <is>
          <t>吳承憲</t>
        </is>
      </c>
      <c r="O22" s="372" t="inlineStr">
        <is>
          <t>李珮君</t>
        </is>
      </c>
      <c r="P22" s="449" t="n"/>
      <c r="Q22" s="372" t="n"/>
      <c r="R22" s="372" t="n"/>
      <c r="S22" s="372" t="n"/>
      <c r="T22" s="372" t="n"/>
      <c r="U22" s="372" t="n"/>
      <c r="V22" s="372" t="n"/>
      <c r="W22" s="372" t="n"/>
      <c r="X22" s="344">
        <f>VLOOKUP(功能_33[[#This Row],[User]],SKL放款!A:G,7,FALSE)</f>
        <v/>
      </c>
      <c r="Y22" s="343">
        <f>IF(功能_33[[#This Row],[實際展示]]="","",功能_33[[#This Row],[實際展示]]+14)</f>
        <v/>
      </c>
      <c r="Z22" s="343" t="n"/>
      <c r="AA22" s="336">
        <f>IF(功能_33[[#This Row],[URS交二審]]=0,"",功能_33[[#This Row],[URS交二審]]+7)</f>
        <v/>
      </c>
      <c r="AB22" s="336" t="n"/>
      <c r="AC22" s="336" t="n"/>
      <c r="AD22" s="336" t="n"/>
      <c r="AE22" s="336" t="n"/>
      <c r="AF22" s="513" t="n"/>
      <c r="AG22" s="336">
        <f>IFERROR(IF(VLOOKUP(功能_33[[#This Row],[功能代號]],E:Q,11,FALSE)=0,"",VLOOKUP(功能_33[[#This Row],[功能代號]],E:Q,11,FALSE)),"")</f>
        <v/>
      </c>
      <c r="AH22" s="336" t="n"/>
      <c r="AI22" s="336" t="n"/>
      <c r="AJ22" s="344" t="n"/>
      <c r="AN22" s="344">
        <f>VLOOKUP(功能_33[[#This Row],[功能代號]],工作表2!A:A,1,FALSE)</f>
        <v/>
      </c>
    </row>
    <row r="23" hidden="1" ht="14.25" customHeight="1" s="453">
      <c r="A23" s="333" t="n">
        <v>17</v>
      </c>
      <c r="B2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44" t="inlineStr">
        <is>
          <t>2.業務作業</t>
        </is>
      </c>
      <c r="D23" s="344" t="inlineStr">
        <is>
          <t>案件申請1.2</t>
        </is>
      </c>
      <c r="E23" s="372" t="inlineStr">
        <is>
          <t>L2112</t>
        </is>
      </c>
      <c r="F23" s="344" t="inlineStr">
        <is>
          <t xml:space="preserve">團體戶申請登錄                          </t>
        </is>
      </c>
      <c r="G23" s="344" t="n"/>
      <c r="H23" s="372" t="inlineStr">
        <is>
          <t>賴文育</t>
        </is>
      </c>
      <c r="I23" s="372" t="inlineStr">
        <is>
          <t>余家興</t>
        </is>
      </c>
      <c r="J23" s="347" t="n"/>
      <c r="K23" s="336" t="n">
        <v>44403</v>
      </c>
      <c r="L23" s="336" t="n">
        <v>44403</v>
      </c>
      <c r="M23" s="336">
        <f>IFERROR(IF(VLOOKUP(功能_33[[#This Row],[功能代號]],討論項目!A:H,8,FALSE)=0,"",VLOOKUP(功能_33[[#This Row],[功能代號]],討論項目!A:H,8,FALSE)),"")</f>
        <v/>
      </c>
      <c r="N23" s="372" t="inlineStr">
        <is>
          <t>吳承憲</t>
        </is>
      </c>
      <c r="O23" s="372" t="inlineStr">
        <is>
          <t>李珮君</t>
        </is>
      </c>
      <c r="P23" s="449" t="n"/>
      <c r="Q23" s="372" t="n"/>
      <c r="R23" s="372" t="n"/>
      <c r="S23" s="372" t="n"/>
      <c r="T23" s="372" t="n"/>
      <c r="U23" s="372" t="n"/>
      <c r="V23" s="372" t="n"/>
      <c r="W23" s="372" t="n"/>
      <c r="X23" s="344">
        <f>VLOOKUP(功能_33[[#This Row],[User]],SKL放款!A:G,7,FALSE)</f>
        <v/>
      </c>
      <c r="Y23" s="343">
        <f>IF(功能_33[[#This Row],[實際展示]]="","",功能_33[[#This Row],[實際展示]]+14)</f>
        <v/>
      </c>
      <c r="Z23" s="343" t="n"/>
      <c r="AA23" s="336" t="n">
        <v>44515</v>
      </c>
      <c r="AB23" s="336" t="inlineStr">
        <is>
          <t>需二審</t>
        </is>
      </c>
      <c r="AC23" s="336" t="n"/>
      <c r="AD23" s="336" t="n"/>
      <c r="AE23" s="336" t="n"/>
      <c r="AF23" s="513" t="n"/>
      <c r="AG23" s="336">
        <f>IFERROR(IF(VLOOKUP(功能_33[[#This Row],[功能代號]],E:Q,11,FALSE)=0,"",VLOOKUP(功能_33[[#This Row],[功能代號]],E:Q,11,FALSE)),"")</f>
        <v/>
      </c>
      <c r="AH23" s="336" t="n"/>
      <c r="AI23" s="336" t="n"/>
      <c r="AJ23" s="344" t="n"/>
      <c r="AN23" s="344">
        <f>VLOOKUP(功能_33[[#This Row],[功能代號]],工作表2!A:A,1,FALSE)</f>
        <v/>
      </c>
    </row>
    <row r="24" hidden="1" ht="14.25" customHeight="1" s="453">
      <c r="A24" s="333" t="n">
        <v>20</v>
      </c>
      <c r="B2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" s="344" t="inlineStr">
        <is>
          <t>2.業務作業</t>
        </is>
      </c>
      <c r="D24" s="344" t="n"/>
      <c r="E24" s="372" t="inlineStr">
        <is>
          <t>L2015</t>
        </is>
      </c>
      <c r="F24" s="344" t="inlineStr">
        <is>
          <t xml:space="preserve">額度明細資料查詢                        </t>
        </is>
      </c>
      <c r="G24" s="344" t="n"/>
      <c r="H24" s="372" t="inlineStr">
        <is>
          <t>賴文育</t>
        </is>
      </c>
      <c r="I24" s="372" t="inlineStr">
        <is>
          <t>余家興</t>
        </is>
      </c>
      <c r="J24" s="347" t="n"/>
      <c r="K24" s="336" t="n">
        <v>44404</v>
      </c>
      <c r="L24" s="336" t="n">
        <v>44404</v>
      </c>
      <c r="M24" s="336">
        <f>IFERROR(IF(VLOOKUP(功能_33[[#This Row],[功能代號]],討論項目!A:H,8,FALSE)=0,"",VLOOKUP(功能_33[[#This Row],[功能代號]],討論項目!A:H,8,FALSE)),"")</f>
        <v/>
      </c>
      <c r="N24" s="372" t="inlineStr">
        <is>
          <t>吳承憲</t>
        </is>
      </c>
      <c r="O24" s="372" t="inlineStr">
        <is>
          <t>李珮君</t>
        </is>
      </c>
      <c r="P24" s="449" t="n"/>
      <c r="Q24" s="372" t="n"/>
      <c r="R24" s="372" t="n"/>
      <c r="S24" s="372" t="n"/>
      <c r="T24" s="372" t="n"/>
      <c r="U24" s="372" t="n"/>
      <c r="V24" s="372" t="n"/>
      <c r="W24" s="372" t="n"/>
      <c r="X24" s="344">
        <f>VLOOKUP(功能_33[[#This Row],[User]],SKL放款!A:G,7,FALSE)</f>
        <v/>
      </c>
      <c r="Y24" s="343">
        <f>IF(功能_33[[#This Row],[實際展示]]="","",功能_33[[#This Row],[實際展示]]+14)</f>
        <v/>
      </c>
      <c r="Z24" s="343" t="n"/>
      <c r="AA24" s="336" t="n">
        <v>44515</v>
      </c>
      <c r="AB24" s="336" t="inlineStr">
        <is>
          <t>需二審</t>
        </is>
      </c>
      <c r="AC24" s="336" t="n"/>
      <c r="AD24" s="336" t="n"/>
      <c r="AE24" s="336" t="n"/>
      <c r="AF24" s="513" t="n"/>
      <c r="AG24" s="336">
        <f>IFERROR(IF(VLOOKUP(功能_33[[#This Row],[功能代號]],E:Q,11,FALSE)=0,"",VLOOKUP(功能_33[[#This Row],[功能代號]],E:Q,11,FALSE)),"")</f>
        <v/>
      </c>
      <c r="AH24" s="336" t="n"/>
      <c r="AI24" s="336" t="n"/>
      <c r="AJ24" s="344" t="n"/>
      <c r="AN24" s="344">
        <f>VLOOKUP(功能_33[[#This Row],[功能代號]],工作表2!A:A,1,FALSE)</f>
        <v/>
      </c>
    </row>
    <row r="25" hidden="1" ht="14.25" customHeight="1" s="453">
      <c r="A25" s="333" t="n">
        <v>21</v>
      </c>
      <c r="B2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" s="344" t="inlineStr">
        <is>
          <t>2.業務作業</t>
        </is>
      </c>
      <c r="D25" s="344" t="n"/>
      <c r="E25" s="372" t="inlineStr">
        <is>
          <t>L2154</t>
        </is>
      </c>
      <c r="F25" s="344" t="inlineStr">
        <is>
          <t xml:space="preserve">額度資料維護                            </t>
        </is>
      </c>
      <c r="G25" s="344" t="n"/>
      <c r="H25" s="372" t="inlineStr">
        <is>
          <t>賴文育</t>
        </is>
      </c>
      <c r="I25" s="372" t="inlineStr">
        <is>
          <t>余家興</t>
        </is>
      </c>
      <c r="J25" s="347" t="inlineStr">
        <is>
          <t>PJ201800012_URS_2業務作業_V1.2.doc</t>
        </is>
      </c>
      <c r="K25" s="336" t="n">
        <v>44404</v>
      </c>
      <c r="L25" s="336" t="n">
        <v>44404</v>
      </c>
      <c r="M25" s="336">
        <f>IFERROR(IF(VLOOKUP(功能_33[[#This Row],[功能代號]],討論項目!A:H,8,FALSE)=0,"",VLOOKUP(功能_33[[#This Row],[功能代號]],討論項目!A:H,8,FALSE)),"")</f>
        <v/>
      </c>
      <c r="N25" s="372" t="inlineStr">
        <is>
          <t>吳承憲</t>
        </is>
      </c>
      <c r="O25" s="372" t="inlineStr">
        <is>
          <t>李珮君</t>
        </is>
      </c>
      <c r="P25" s="449" t="n"/>
      <c r="Q25" s="372" t="n"/>
      <c r="R25" s="372" t="n"/>
      <c r="S25" s="372" t="n"/>
      <c r="T25" s="372" t="n"/>
      <c r="U25" s="372" t="n"/>
      <c r="V25" s="372" t="n"/>
      <c r="W25" s="372" t="n"/>
      <c r="X25" s="344">
        <f>VLOOKUP(功能_33[[#This Row],[User]],SKL放款!A:G,7,FALSE)</f>
        <v/>
      </c>
      <c r="Y25" s="343">
        <f>IF(功能_33[[#This Row],[實際展示]]="","",功能_33[[#This Row],[實際展示]]+14)</f>
        <v/>
      </c>
      <c r="Z25" s="343" t="n">
        <v>44470</v>
      </c>
      <c r="AA25" s="336">
        <f>IF(功能_33[[#This Row],[URS交二審]]=0,"",功能_33[[#This Row],[URS交二審]]+7)</f>
        <v/>
      </c>
      <c r="AB25" s="368">
        <f>IF(功能_33[[#This Row],[URS交二審]]=0,"",功能_33[[#This Row],[URS交二審]]+7)</f>
        <v/>
      </c>
      <c r="AC25" s="336" t="n"/>
      <c r="AD25" s="336" t="n"/>
      <c r="AE25" s="336" t="n"/>
      <c r="AF25" s="513" t="n"/>
      <c r="AG25" s="336">
        <f>IFERROR(IF(VLOOKUP(功能_33[[#This Row],[功能代號]],E:Q,11,FALSE)=0,"",VLOOKUP(功能_33[[#This Row],[功能代號]],E:Q,11,FALSE)),"")</f>
        <v/>
      </c>
      <c r="AH25" s="336" t="n"/>
      <c r="AI25" s="336" t="n"/>
      <c r="AJ25" s="344" t="n"/>
      <c r="AN25" s="344">
        <f>VLOOKUP(功能_33[[#This Row],[功能代號]],工作表2!A:A,1,FALSE)</f>
        <v/>
      </c>
    </row>
    <row r="26" hidden="1" ht="14.25" customHeight="1" s="453">
      <c r="A26" s="333" t="n">
        <v>22</v>
      </c>
      <c r="B2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44" t="inlineStr">
        <is>
          <t>2.業務作業</t>
        </is>
      </c>
      <c r="D26" s="344" t="n"/>
      <c r="E26" s="372" t="inlineStr">
        <is>
          <t>L2016</t>
        </is>
      </c>
      <c r="F26" s="344" t="inlineStr">
        <is>
          <t xml:space="preserve">核准號碼明細資料查詢                    </t>
        </is>
      </c>
      <c r="G26" s="344" t="n"/>
      <c r="H26" s="372" t="inlineStr">
        <is>
          <t>賴文育</t>
        </is>
      </c>
      <c r="I26" s="372" t="inlineStr">
        <is>
          <t>余家興</t>
        </is>
      </c>
      <c r="J26" s="347" t="n"/>
      <c r="K26" s="336" t="n">
        <v>44404</v>
      </c>
      <c r="L26" s="336" t="n">
        <v>44404</v>
      </c>
      <c r="M26" s="336">
        <f>IFERROR(IF(VLOOKUP(功能_33[[#This Row],[功能代號]],討論項目!A:H,8,FALSE)=0,"",VLOOKUP(功能_33[[#This Row],[功能代號]],討論項目!A:H,8,FALSE)),"")</f>
        <v/>
      </c>
      <c r="N26" s="372" t="inlineStr">
        <is>
          <t>吳承憲</t>
        </is>
      </c>
      <c r="O26" s="372" t="inlineStr">
        <is>
          <t>李珮君</t>
        </is>
      </c>
      <c r="P26" s="449" t="n"/>
      <c r="Q26" s="372" t="n"/>
      <c r="R26" s="372" t="n"/>
      <c r="S26" s="372" t="n"/>
      <c r="T26" s="372" t="n"/>
      <c r="U26" s="372" t="n"/>
      <c r="V26" s="372" t="n"/>
      <c r="W26" s="372" t="n"/>
      <c r="X26" s="344">
        <f>VLOOKUP(功能_33[[#This Row],[User]],SKL放款!A:G,7,FALSE)</f>
        <v/>
      </c>
      <c r="Y26" s="343">
        <f>IF(功能_33[[#This Row],[實際展示]]="","",功能_33[[#This Row],[實際展示]]+14)</f>
        <v/>
      </c>
      <c r="Z26" s="343" t="n"/>
      <c r="AA26" s="336" t="n">
        <v>44515</v>
      </c>
      <c r="AB26" s="336" t="inlineStr">
        <is>
          <t>需二審</t>
        </is>
      </c>
      <c r="AC26" s="336" t="n"/>
      <c r="AD26" s="336" t="n"/>
      <c r="AE26" s="336" t="n"/>
      <c r="AF26" s="513" t="n"/>
      <c r="AG26" s="336">
        <f>IFERROR(IF(VLOOKUP(功能_33[[#This Row],[功能代號]],E:Q,11,FALSE)=0,"",VLOOKUP(功能_33[[#This Row],[功能代號]],E:Q,11,FALSE)),"")</f>
        <v/>
      </c>
      <c r="AH26" s="336" t="n"/>
      <c r="AI26" s="336" t="n"/>
      <c r="AJ26" s="344" t="n"/>
      <c r="AN26" s="344">
        <f>VLOOKUP(功能_33[[#This Row],[功能代號]],工作表2!A:A,1,FALSE)</f>
        <v/>
      </c>
    </row>
    <row r="27" hidden="1" ht="14.25" customHeight="1" s="453">
      <c r="A27" s="333" t="n">
        <v>27</v>
      </c>
      <c r="B2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44" t="inlineStr">
        <is>
          <t>2.業務作業</t>
        </is>
      </c>
      <c r="D27" s="344" t="inlineStr">
        <is>
          <t>保證人</t>
        </is>
      </c>
      <c r="E27" s="372" t="inlineStr">
        <is>
          <t>L2020</t>
        </is>
      </c>
      <c r="F27" s="344" t="inlineStr">
        <is>
          <t xml:space="preserve">保證人明細資料查詢                      </t>
        </is>
      </c>
      <c r="G27" s="344" t="n"/>
      <c r="H27" s="372" t="inlineStr">
        <is>
          <t>賴文育</t>
        </is>
      </c>
      <c r="I27" s="348" t="inlineStr">
        <is>
          <t>陳昱衡</t>
        </is>
      </c>
      <c r="J27" s="422" t="inlineStr">
        <is>
          <t>PJ201800012_URS_2業務作業_V1.2.doc</t>
        </is>
      </c>
      <c r="K27" s="336" t="n">
        <v>44404</v>
      </c>
      <c r="L27" s="336" t="n">
        <v>44405</v>
      </c>
      <c r="M27" s="336">
        <f>IFERROR(IF(VLOOKUP(功能_33[[#This Row],[功能代號]],討論項目!A:H,8,FALSE)=0,"",VLOOKUP(功能_33[[#This Row],[功能代號]],討論項目!A:H,8,FALSE)),"")</f>
        <v/>
      </c>
      <c r="N27" s="372" t="inlineStr">
        <is>
          <t>吳承憲</t>
        </is>
      </c>
      <c r="O27" s="372" t="inlineStr">
        <is>
          <t>李珮君</t>
        </is>
      </c>
      <c r="P27" s="449" t="inlineStr">
        <is>
          <t>企金</t>
        </is>
      </c>
      <c r="Q27" s="372" t="n"/>
      <c r="R27" s="372" t="n"/>
      <c r="S27" s="372" t="n"/>
      <c r="T27" s="372" t="n"/>
      <c r="U27" s="372" t="n"/>
      <c r="V27" s="372" t="n"/>
      <c r="W27" s="372" t="n"/>
      <c r="X27" s="344">
        <f>VLOOKUP(功能_33[[#This Row],[User]],SKL放款!A:G,7,FALSE)</f>
        <v/>
      </c>
      <c r="Y27" s="343">
        <f>IF(功能_33[[#This Row],[實際展示]]="","",功能_33[[#This Row],[實際展示]]+14)</f>
        <v/>
      </c>
      <c r="Z27" s="343" t="n">
        <v>44470</v>
      </c>
      <c r="AA27" s="336">
        <f>IF(功能_33[[#This Row],[URS交二審]]=0,"",功能_33[[#This Row],[URS交二審]]+7)</f>
        <v/>
      </c>
      <c r="AB27" s="336">
        <f>IF(功能_33[[#This Row],[URS交二審]]=0,"",功能_33[[#This Row],[URS交二審]]+7)</f>
        <v/>
      </c>
      <c r="AC27" s="336" t="n"/>
      <c r="AD27" s="336" t="n"/>
      <c r="AE27" s="336" t="n"/>
      <c r="AF27" s="513" t="n"/>
      <c r="AG27" s="336">
        <f>IFERROR(IF(VLOOKUP(功能_33[[#This Row],[功能代號]],E:Q,11,FALSE)=0,"",VLOOKUP(功能_33[[#This Row],[功能代號]],E:Q,11,FALSE)),"")</f>
        <v/>
      </c>
      <c r="AH27" s="336" t="n"/>
      <c r="AI27" s="336" t="n"/>
      <c r="AJ27" s="344" t="n"/>
      <c r="AN27" s="344">
        <f>VLOOKUP(功能_33[[#This Row],[功能代號]],工作表2!A:A,1,FALSE)</f>
        <v/>
      </c>
    </row>
    <row r="28" hidden="1" ht="14.25" customHeight="1" s="453">
      <c r="A28" s="333" t="n">
        <v>28</v>
      </c>
      <c r="B2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" s="344" t="inlineStr">
        <is>
          <t>2.業務作業</t>
        </is>
      </c>
      <c r="D28" s="344" t="inlineStr">
        <is>
          <t>保證人</t>
        </is>
      </c>
      <c r="E28" s="372" t="inlineStr">
        <is>
          <t>L2250</t>
        </is>
      </c>
      <c r="F28" s="344" t="inlineStr">
        <is>
          <t>保證人資料登錄</t>
        </is>
      </c>
      <c r="G28" s="344" t="n"/>
      <c r="H28" s="372" t="inlineStr">
        <is>
          <t>賴文育</t>
        </is>
      </c>
      <c r="I28" s="348" t="inlineStr">
        <is>
          <t>陳昱衡</t>
        </is>
      </c>
      <c r="J28" s="422" t="inlineStr">
        <is>
          <t>PJ201800012_URS_2業務作業_V1.2.doc</t>
        </is>
      </c>
      <c r="K28" s="336" t="n">
        <v>44404</v>
      </c>
      <c r="L28" s="336" t="n">
        <v>44405</v>
      </c>
      <c r="M28" s="336">
        <f>IFERROR(IF(VLOOKUP(功能_33[[#This Row],[功能代號]],討論項目!A:H,8,FALSE)=0,"",VLOOKUP(功能_33[[#This Row],[功能代號]],討論項目!A:H,8,FALSE)),"")</f>
        <v/>
      </c>
      <c r="N28" s="372" t="inlineStr">
        <is>
          <t>吳承憲</t>
        </is>
      </c>
      <c r="O28" s="372" t="inlineStr">
        <is>
          <t>李珮君</t>
        </is>
      </c>
      <c r="P28" s="449" t="inlineStr">
        <is>
          <t>企金</t>
        </is>
      </c>
      <c r="Q28" s="372" t="n"/>
      <c r="R28" s="372" t="n"/>
      <c r="S28" s="372" t="n"/>
      <c r="T28" s="372" t="n"/>
      <c r="U28" s="372" t="n"/>
      <c r="V28" s="372" t="n"/>
      <c r="W28" s="372" t="n"/>
      <c r="X28" s="344">
        <f>VLOOKUP(功能_33[[#This Row],[User]],SKL放款!A:G,7,FALSE)</f>
        <v/>
      </c>
      <c r="Y28" s="343">
        <f>IF(功能_33[[#This Row],[實際展示]]="","",功能_33[[#This Row],[實際展示]]+14)</f>
        <v/>
      </c>
      <c r="Z28" s="343" t="n">
        <v>44470</v>
      </c>
      <c r="AA28" s="336">
        <f>IF(功能_33[[#This Row],[URS交二審]]=0,"",功能_33[[#This Row],[URS交二審]]+7)</f>
        <v/>
      </c>
      <c r="AB28" s="336">
        <f>IF(功能_33[[#This Row],[URS交二審]]=0,"",功能_33[[#This Row],[URS交二審]]+7)</f>
        <v/>
      </c>
      <c r="AC28" s="336" t="n"/>
      <c r="AD28" s="336" t="n"/>
      <c r="AE28" s="336" t="n"/>
      <c r="AF28" s="513" t="n"/>
      <c r="AG28" s="336">
        <f>IFERROR(IF(VLOOKUP(功能_33[[#This Row],[功能代號]],E:Q,11,FALSE)=0,"",VLOOKUP(功能_33[[#This Row],[功能代號]],E:Q,11,FALSE)),"")</f>
        <v/>
      </c>
      <c r="AH28" s="336" t="n"/>
      <c r="AI28" s="336" t="n"/>
      <c r="AJ28" s="344" t="n"/>
      <c r="AN28" s="344">
        <f>VLOOKUP(功能_33[[#This Row],[功能代號]],工作表2!A:A,1,FALSE)</f>
        <v/>
      </c>
    </row>
    <row r="29" hidden="1" ht="14.25" customHeight="1" s="453">
      <c r="A29" s="333" t="n">
        <v>29</v>
      </c>
      <c r="B2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44" t="inlineStr">
        <is>
          <t>2.業務作業</t>
        </is>
      </c>
      <c r="D29" s="344" t="inlineStr">
        <is>
          <t>保證人</t>
        </is>
      </c>
      <c r="E29" s="372" t="inlineStr">
        <is>
          <t>L2902</t>
        </is>
      </c>
      <c r="F29" s="344" t="inlineStr">
        <is>
          <t xml:space="preserve">保證人保證資料查詢                      </t>
        </is>
      </c>
      <c r="G29" s="344" t="n"/>
      <c r="H29" s="372" t="inlineStr">
        <is>
          <t>賴文育</t>
        </is>
      </c>
      <c r="I29" s="348" t="inlineStr">
        <is>
          <t>陳昱衡</t>
        </is>
      </c>
      <c r="J29" s="422" t="inlineStr">
        <is>
          <t>PJ201800012_URS_2業務作業_V1.2.doc</t>
        </is>
      </c>
      <c r="K29" s="336" t="n">
        <v>44404</v>
      </c>
      <c r="L29" s="336" t="n">
        <v>44405</v>
      </c>
      <c r="M29" s="336">
        <f>IFERROR(IF(VLOOKUP(功能_33[[#This Row],[功能代號]],討論項目!A:H,8,FALSE)=0,"",VLOOKUP(功能_33[[#This Row],[功能代號]],討論項目!A:H,8,FALSE)),"")</f>
        <v/>
      </c>
      <c r="N29" s="372" t="inlineStr">
        <is>
          <t>吳承憲</t>
        </is>
      </c>
      <c r="O29" s="372" t="inlineStr">
        <is>
          <t>陳政皓</t>
        </is>
      </c>
      <c r="P29" s="449" t="n"/>
      <c r="Q29" s="372" t="n"/>
      <c r="R29" s="372" t="n"/>
      <c r="S29" s="372" t="n"/>
      <c r="T29" s="372" t="n"/>
      <c r="U29" s="372" t="n"/>
      <c r="V29" s="372" t="n"/>
      <c r="W29" s="372" t="n"/>
      <c r="X29" s="344">
        <f>VLOOKUP(功能_33[[#This Row],[User]],SKL放款!A:G,7,FALSE)</f>
        <v/>
      </c>
      <c r="Y29" s="343">
        <f>IF(功能_33[[#This Row],[實際展示]]="","",功能_33[[#This Row],[實際展示]]+14)</f>
        <v/>
      </c>
      <c r="Z29" s="343" t="n">
        <v>44470</v>
      </c>
      <c r="AA29" s="336">
        <f>IF(功能_33[[#This Row],[URS交二審]]=0,"",功能_33[[#This Row],[URS交二審]]+7)</f>
        <v/>
      </c>
      <c r="AB29" s="336">
        <f>IF(功能_33[[#This Row],[URS交二審]]=0,"",功能_33[[#This Row],[URS交二審]]+7)</f>
        <v/>
      </c>
      <c r="AC29" s="336" t="n"/>
      <c r="AD29" s="336" t="n"/>
      <c r="AE29" s="336" t="n"/>
      <c r="AF29" s="513" t="n"/>
      <c r="AG29" s="336">
        <f>IFERROR(IF(VLOOKUP(功能_33[[#This Row],[功能代號]],E:Q,11,FALSE)=0,"",VLOOKUP(功能_33[[#This Row],[功能代號]],E:Q,11,FALSE)),"")</f>
        <v/>
      </c>
      <c r="AH29" s="336" t="n"/>
      <c r="AI29" s="336" t="n"/>
      <c r="AJ29" s="344" t="n"/>
      <c r="AN29" s="344">
        <f>VLOOKUP(功能_33[[#This Row],[功能代號]],工作表2!A:A,1,FALSE)</f>
        <v/>
      </c>
    </row>
    <row r="30" hidden="1" ht="14.25" customFormat="1" customHeight="1" s="356">
      <c r="A30" s="333" t="n">
        <v>23</v>
      </c>
      <c r="B3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" s="356" t="inlineStr">
        <is>
          <t>2.業務作業</t>
        </is>
      </c>
      <c r="D30" s="356" t="n"/>
      <c r="E30" s="353" t="inlineStr">
        <is>
          <t>L6070</t>
        </is>
      </c>
      <c r="F30" s="356" t="inlineStr">
        <is>
          <t xml:space="preserve">未齊件代碼查詢                          </t>
        </is>
      </c>
      <c r="G30" s="356" t="n"/>
      <c r="H30" s="353" t="inlineStr">
        <is>
          <t>賴文育</t>
        </is>
      </c>
      <c r="I30" s="353" t="inlineStr">
        <is>
          <t>陳昱衡</t>
        </is>
      </c>
      <c r="J30" s="354" t="n"/>
      <c r="K30" s="368" t="n">
        <v>44404</v>
      </c>
      <c r="L30" s="368" t="n">
        <v>44404</v>
      </c>
      <c r="M30" s="336">
        <f>IFERROR(IF(VLOOKUP(功能_33[[#This Row],[功能代號]],討論項目!A:H,8,FALSE)=0,"",VLOOKUP(功能_33[[#This Row],[功能代號]],討論項目!A:H,8,FALSE)),"")</f>
        <v/>
      </c>
      <c r="N30" s="353" t="inlineStr">
        <is>
          <t>涂宇欣</t>
        </is>
      </c>
      <c r="O30" s="353" t="inlineStr">
        <is>
          <t>徐名弘</t>
        </is>
      </c>
      <c r="P30" s="450" t="inlineStr">
        <is>
          <t>李秋燕</t>
        </is>
      </c>
      <c r="Q30" s="353" t="n"/>
      <c r="R30" s="353" t="n"/>
      <c r="S30" s="353" t="n"/>
      <c r="T30" s="353" t="n"/>
      <c r="U30" s="353" t="n"/>
      <c r="V30" s="353" t="n"/>
      <c r="W30" s="353" t="n"/>
      <c r="X30" s="356">
        <f>VLOOKUP(功能_33[[#This Row],[User]],SKL放款!A:G,7,FALSE)</f>
        <v/>
      </c>
      <c r="Y30" s="343">
        <f>IF(功能_33[[#This Row],[實際展示]]="","",功能_33[[#This Row],[實際展示]]+14)</f>
        <v/>
      </c>
      <c r="Z30" s="343" t="n"/>
      <c r="AA30" s="336">
        <f>IF(功能_33[[#This Row],[URS交二審]]=0,"",功能_33[[#This Row],[URS交二審]]+7)</f>
        <v/>
      </c>
      <c r="AB30" s="336" t="n"/>
      <c r="AC30" s="368" t="n"/>
      <c r="AD30" s="368" t="n"/>
      <c r="AE30" s="368" t="n"/>
      <c r="AF30" s="513" t="n"/>
      <c r="AG30" s="368">
        <f>IFERROR(IF(VLOOKUP(功能_33[[#This Row],[功能代號]],E:Q,11,FALSE)=0,"",VLOOKUP(功能_33[[#This Row],[功能代號]],E:Q,11,FALSE)),"")</f>
        <v/>
      </c>
      <c r="AH30" s="368" t="n"/>
      <c r="AI30" s="368" t="n"/>
      <c r="AJ30" s="344" t="n"/>
      <c r="AL30" s="372" t="n"/>
      <c r="AM30" s="344" t="n"/>
      <c r="AN30" s="344">
        <f>VLOOKUP(功能_33[[#This Row],[功能代號]],工作表2!A:A,1,FALSE)</f>
        <v/>
      </c>
    </row>
    <row r="31" hidden="1" ht="14.25" customFormat="1" customHeight="1" s="356">
      <c r="A31" s="333" t="n">
        <v>24</v>
      </c>
      <c r="B3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" s="356" t="inlineStr">
        <is>
          <t>2.業務作業</t>
        </is>
      </c>
      <c r="D31" s="356" t="n"/>
      <c r="E31" s="353" t="inlineStr">
        <is>
          <t>L6700</t>
        </is>
      </c>
      <c r="F31" s="356" t="inlineStr">
        <is>
          <t>未齊件代碼維護</t>
        </is>
      </c>
      <c r="G31" s="356" t="n"/>
      <c r="H31" s="353" t="inlineStr">
        <is>
          <t>賴文育</t>
        </is>
      </c>
      <c r="I31" s="353" t="inlineStr">
        <is>
          <t>陳昱衡</t>
        </is>
      </c>
      <c r="J31" s="354" t="n"/>
      <c r="K31" s="368" t="n">
        <v>44404</v>
      </c>
      <c r="L31" s="368" t="n">
        <v>44404</v>
      </c>
      <c r="M31" s="336">
        <f>IFERROR(IF(VLOOKUP(功能_33[[#This Row],[功能代號]],討論項目!A:H,8,FALSE)=0,"",VLOOKUP(功能_33[[#This Row],[功能代號]],討論項目!A:H,8,FALSE)),"")</f>
        <v/>
      </c>
      <c r="N31" s="353" t="inlineStr">
        <is>
          <t>涂宇欣</t>
        </is>
      </c>
      <c r="O31" s="353" t="inlineStr">
        <is>
          <t>徐名弘</t>
        </is>
      </c>
      <c r="P31" s="450" t="inlineStr">
        <is>
          <t>李秋燕</t>
        </is>
      </c>
      <c r="Q31" s="353" t="n"/>
      <c r="R31" s="353" t="n"/>
      <c r="S31" s="353" t="n"/>
      <c r="T31" s="353" t="n"/>
      <c r="U31" s="353" t="n"/>
      <c r="V31" s="353" t="n"/>
      <c r="W31" s="353" t="n"/>
      <c r="X31" s="356">
        <f>VLOOKUP(功能_33[[#This Row],[User]],SKL放款!A:G,7,FALSE)</f>
        <v/>
      </c>
      <c r="Y31" s="343">
        <f>IF(功能_33[[#This Row],[實際展示]]="","",功能_33[[#This Row],[實際展示]]+14)</f>
        <v/>
      </c>
      <c r="Z31" s="343" t="n"/>
      <c r="AA31" s="336">
        <f>IF(功能_33[[#This Row],[URS交二審]]=0,"",功能_33[[#This Row],[URS交二審]]+7)</f>
        <v/>
      </c>
      <c r="AB31" s="336" t="n"/>
      <c r="AC31" s="368" t="n"/>
      <c r="AD31" s="368" t="n"/>
      <c r="AE31" s="368" t="n"/>
      <c r="AF31" s="513" t="n"/>
      <c r="AG31" s="368">
        <f>IFERROR(IF(VLOOKUP(功能_33[[#This Row],[功能代號]],E:Q,11,FALSE)=0,"",VLOOKUP(功能_33[[#This Row],[功能代號]],E:Q,11,FALSE)),"")</f>
        <v/>
      </c>
      <c r="AH31" s="368" t="n"/>
      <c r="AI31" s="368" t="n"/>
      <c r="AJ31" s="344" t="n"/>
      <c r="AL31" s="372" t="n"/>
      <c r="AM31" s="344" t="n"/>
      <c r="AN31" s="344">
        <f>VLOOKUP(功能_33[[#This Row],[功能代號]],工作表2!A:A,1,FALSE)</f>
        <v/>
      </c>
    </row>
    <row r="32" hidden="1" ht="14.25" customHeight="1" s="453">
      <c r="A32" s="333" t="n">
        <v>25</v>
      </c>
      <c r="B3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44" t="inlineStr">
        <is>
          <t>2.業務作業</t>
        </is>
      </c>
      <c r="D32" s="344" t="n"/>
      <c r="E32" s="372" t="inlineStr">
        <is>
          <t>L2921</t>
        </is>
      </c>
      <c r="F32" s="344" t="inlineStr">
        <is>
          <t xml:space="preserve">未齊件資料查詢                          </t>
        </is>
      </c>
      <c r="G32" s="344" t="n"/>
      <c r="H32" s="372" t="inlineStr">
        <is>
          <t>賴文育</t>
        </is>
      </c>
      <c r="I32" s="348" t="inlineStr">
        <is>
          <t>陳昱衡</t>
        </is>
      </c>
      <c r="J32" s="422" t="inlineStr">
        <is>
          <t>PJ201800012_URS_2業務作業_V1.2.doc</t>
        </is>
      </c>
      <c r="K32" s="336" t="n">
        <v>44404</v>
      </c>
      <c r="L32" s="336" t="n">
        <v>44405</v>
      </c>
      <c r="M32" s="336">
        <f>IFERROR(IF(VLOOKUP(功能_33[[#This Row],[功能代號]],討論項目!A:H,8,FALSE)=0,"",VLOOKUP(功能_33[[#This Row],[功能代號]],討論項目!A:H,8,FALSE)),"")</f>
        <v/>
      </c>
      <c r="N32" s="372" t="inlineStr">
        <is>
          <t>涂宇欣</t>
        </is>
      </c>
      <c r="O32" s="372" t="inlineStr">
        <is>
          <t>徐名弘</t>
        </is>
      </c>
      <c r="P32" s="449" t="inlineStr">
        <is>
          <t>李秋燕</t>
        </is>
      </c>
      <c r="Q32" s="372" t="n"/>
      <c r="R32" s="372" t="n"/>
      <c r="S32" s="372" t="n"/>
      <c r="T32" s="372" t="n"/>
      <c r="U32" s="372" t="n"/>
      <c r="V32" s="372" t="n"/>
      <c r="W32" s="372" t="n"/>
      <c r="X32" s="344">
        <f>VLOOKUP(功能_33[[#This Row],[User]],SKL放款!A:G,7,FALSE)</f>
        <v/>
      </c>
      <c r="Y32" s="343">
        <f>IF(功能_33[[#This Row],[實際展示]]="","",功能_33[[#This Row],[實際展示]]+14)</f>
        <v/>
      </c>
      <c r="Z32" s="343" t="n">
        <v>44470</v>
      </c>
      <c r="AA32" s="336">
        <f>IF(功能_33[[#This Row],[URS交二審]]=0,"",功能_33[[#This Row],[URS交二審]]+7)</f>
        <v/>
      </c>
      <c r="AB32" s="336">
        <f>IF(功能_33[[#This Row],[URS交二審]]=0,"",功能_33[[#This Row],[URS交二審]]+7)</f>
        <v/>
      </c>
      <c r="AC32" s="336" t="n"/>
      <c r="AD32" s="336" t="n"/>
      <c r="AE32" s="336" t="n"/>
      <c r="AF32" s="513" t="n"/>
      <c r="AG32" s="336">
        <f>IFERROR(IF(VLOOKUP(功能_33[[#This Row],[功能代號]],E:Q,11,FALSE)=0,"",VLOOKUP(功能_33[[#This Row],[功能代號]],E:Q,11,FALSE)),"")</f>
        <v/>
      </c>
      <c r="AH32" s="336" t="n"/>
      <c r="AI32" s="336" t="n"/>
      <c r="AJ32" s="344" t="n"/>
      <c r="AN32" s="344">
        <f>VLOOKUP(功能_33[[#This Row],[功能代號]],工作表2!A:A,1,FALSE)</f>
        <v/>
      </c>
    </row>
    <row r="33" hidden="1" ht="14.25" customHeight="1" s="453">
      <c r="A33" s="333" t="n">
        <v>26</v>
      </c>
      <c r="B3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" s="344" t="inlineStr">
        <is>
          <t>2.業務作業</t>
        </is>
      </c>
      <c r="D33" s="344" t="n"/>
      <c r="E33" s="372" t="inlineStr">
        <is>
          <t>L2801</t>
        </is>
      </c>
      <c r="F33" s="344" t="inlineStr">
        <is>
          <t xml:space="preserve">未齊案件管理             </t>
        </is>
      </c>
      <c r="G33" s="344" t="n"/>
      <c r="H33" s="372" t="inlineStr">
        <is>
          <t>賴文育</t>
        </is>
      </c>
      <c r="I33" s="348" t="inlineStr">
        <is>
          <t>陳昱衡</t>
        </is>
      </c>
      <c r="J33" s="422" t="inlineStr">
        <is>
          <t>PJ201800012_URS_2業務作業_V1.2.doc</t>
        </is>
      </c>
      <c r="K33" s="336" t="n">
        <v>44404</v>
      </c>
      <c r="L33" s="336" t="n">
        <v>44405</v>
      </c>
      <c r="M33" s="336">
        <f>IFERROR(IF(VLOOKUP(功能_33[[#This Row],[功能代號]],討論項目!A:H,8,FALSE)=0,"",VLOOKUP(功能_33[[#This Row],[功能代號]],討論項目!A:H,8,FALSE)),"")</f>
        <v/>
      </c>
      <c r="N33" s="372" t="inlineStr">
        <is>
          <t>涂宇欣</t>
        </is>
      </c>
      <c r="O33" s="372" t="inlineStr">
        <is>
          <t>徐名弘</t>
        </is>
      </c>
      <c r="P33" s="449" t="inlineStr">
        <is>
          <t>李秋燕</t>
        </is>
      </c>
      <c r="Q33" s="372" t="n"/>
      <c r="R33" s="372" t="n"/>
      <c r="S33" s="372" t="n"/>
      <c r="T33" s="372" t="n"/>
      <c r="U33" s="372" t="n"/>
      <c r="V33" s="372" t="n"/>
      <c r="W33" s="372" t="n"/>
      <c r="X33" s="344">
        <f>VLOOKUP(功能_33[[#This Row],[User]],SKL放款!A:G,7,FALSE)</f>
        <v/>
      </c>
      <c r="Y33" s="343">
        <f>IF(功能_33[[#This Row],[實際展示]]="","",功能_33[[#This Row],[實際展示]]+14)</f>
        <v/>
      </c>
      <c r="Z33" s="343" t="n">
        <v>44470</v>
      </c>
      <c r="AA33" s="336">
        <f>IF(功能_33[[#This Row],[URS交二審]]=0,"",功能_33[[#This Row],[URS交二審]]+7)</f>
        <v/>
      </c>
      <c r="AB33" s="368">
        <f>IF(功能_33[[#This Row],[URS交二審]]=0,"",功能_33[[#This Row],[URS交二審]]+7)</f>
        <v/>
      </c>
      <c r="AC33" s="336" t="n"/>
      <c r="AD33" s="336" t="n"/>
      <c r="AE33" s="336" t="n"/>
      <c r="AF33" s="513" t="n"/>
      <c r="AG33" s="336">
        <f>IFERROR(IF(VLOOKUP(功能_33[[#This Row],[功能代號]],E:Q,11,FALSE)=0,"",VLOOKUP(功能_33[[#This Row],[功能代號]],E:Q,11,FALSE)),"")</f>
        <v/>
      </c>
      <c r="AH33" s="336" t="n"/>
      <c r="AI33" s="336" t="n"/>
      <c r="AJ33" s="344" t="n"/>
      <c r="AN33" s="344">
        <f>VLOOKUP(功能_33[[#This Row],[功能代號]],工作表2!A:A,1,FALSE)</f>
        <v/>
      </c>
    </row>
    <row r="34" hidden="1" ht="14.25" customFormat="1" customHeight="1" s="356">
      <c r="A34" s="333" t="n">
        <v>32</v>
      </c>
      <c r="B3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56" t="inlineStr">
        <is>
          <t>2.業務作業</t>
        </is>
      </c>
      <c r="D34" s="357" t="n"/>
      <c r="E34" s="353" t="inlineStr">
        <is>
          <t>L2018</t>
        </is>
      </c>
      <c r="F34" s="356" t="inlineStr">
        <is>
          <t>共同借款人資料查詢</t>
        </is>
      </c>
      <c r="G34" s="356" t="n"/>
      <c r="H34" s="353" t="inlineStr">
        <is>
          <t>賴文育</t>
        </is>
      </c>
      <c r="I34" s="372" t="inlineStr">
        <is>
          <t>余家興</t>
        </is>
      </c>
      <c r="J34" s="347" t="n"/>
      <c r="K34" s="336" t="n">
        <v>44431</v>
      </c>
      <c r="L34" s="336" t="n">
        <v>44431</v>
      </c>
      <c r="M34" s="336">
        <f>IFERROR(IF(VLOOKUP(功能_33[[#This Row],[功能代號]],討論項目!A:H,8,FALSE)=0,"",VLOOKUP(功能_33[[#This Row],[功能代號]],討論項目!A:H,8,FALSE)),"")</f>
        <v/>
      </c>
      <c r="N34" s="372" t="inlineStr">
        <is>
          <t>林清河</t>
        </is>
      </c>
      <c r="O34" s="372" t="inlineStr">
        <is>
          <t>李珮君</t>
        </is>
      </c>
      <c r="P34" s="449" t="inlineStr">
        <is>
          <t>企金</t>
        </is>
      </c>
      <c r="Q34" s="353" t="n"/>
      <c r="R34" s="353" t="n"/>
      <c r="S34" s="353" t="n"/>
      <c r="T34" s="353" t="n"/>
      <c r="U34" s="353" t="n"/>
      <c r="V34" s="353" t="n"/>
      <c r="W34" s="353" t="n"/>
      <c r="X34" s="356">
        <f>VLOOKUP(功能_33[[#This Row],[User]],SKL放款!A:G,7,FALSE)</f>
        <v/>
      </c>
      <c r="Y34" s="343">
        <f>IF(功能_33[[#This Row],[實際展示]]="","",功能_33[[#This Row],[實際展示]]+14)</f>
        <v/>
      </c>
      <c r="Z34" s="343" t="n"/>
      <c r="AA34" s="336">
        <f>IF(功能_33[[#This Row],[URS交二審]]=0,"",功能_33[[#This Row],[URS交二審]]+7)</f>
        <v/>
      </c>
      <c r="AB34" s="336" t="n"/>
      <c r="AC34" s="336" t="n"/>
      <c r="AD34" s="336" t="n"/>
      <c r="AE34" s="336" t="n"/>
      <c r="AF34" s="513" t="n"/>
      <c r="AG34" s="336">
        <f>IFERROR(IF(VLOOKUP(功能_33[[#This Row],[功能代號]],E:Q,11,FALSE)=0,"",VLOOKUP(功能_33[[#This Row],[功能代號]],E:Q,11,FALSE)),"")</f>
        <v/>
      </c>
      <c r="AH34" s="336" t="n"/>
      <c r="AI34" s="336" t="n"/>
      <c r="AJ34" s="344" t="n"/>
      <c r="AL34" s="372" t="n"/>
      <c r="AM34" s="344" t="n"/>
      <c r="AN34" s="344">
        <f>VLOOKUP(功能_33[[#This Row],[功能代號]],工作表2!A:A,1,FALSE)</f>
        <v/>
      </c>
    </row>
    <row r="35" hidden="1" ht="14.25" customFormat="1" customHeight="1" s="356">
      <c r="A35" s="333" t="n">
        <v>33</v>
      </c>
      <c r="B3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" s="356" t="inlineStr">
        <is>
          <t>2.業務作業</t>
        </is>
      </c>
      <c r="D35" s="357" t="n"/>
      <c r="E35" s="353" t="inlineStr">
        <is>
          <t>L2118</t>
        </is>
      </c>
      <c r="F35" s="356" t="inlineStr">
        <is>
          <t>共同借款人資料登錄</t>
        </is>
      </c>
      <c r="G35" s="356" t="n"/>
      <c r="H35" s="353" t="inlineStr">
        <is>
          <t>賴文育</t>
        </is>
      </c>
      <c r="I35" s="372" t="inlineStr">
        <is>
          <t>余家興</t>
        </is>
      </c>
      <c r="J35" s="347" t="n"/>
      <c r="K35" s="336" t="n">
        <v>44431</v>
      </c>
      <c r="L35" s="336" t="n">
        <v>44431</v>
      </c>
      <c r="M35" s="336">
        <f>IFERROR(IF(VLOOKUP(功能_33[[#This Row],[功能代號]],討論項目!A:H,8,FALSE)=0,"",VLOOKUP(功能_33[[#This Row],[功能代號]],討論項目!A:H,8,FALSE)),"")</f>
        <v/>
      </c>
      <c r="N35" s="372" t="inlineStr">
        <is>
          <t>林清河</t>
        </is>
      </c>
      <c r="O35" s="372" t="inlineStr">
        <is>
          <t>李珮君</t>
        </is>
      </c>
      <c r="P35" s="449" t="inlineStr">
        <is>
          <t>企金</t>
        </is>
      </c>
      <c r="Q35" s="353" t="n"/>
      <c r="R35" s="353" t="n"/>
      <c r="S35" s="353" t="n"/>
      <c r="T35" s="353" t="n"/>
      <c r="U35" s="353" t="n"/>
      <c r="V35" s="353" t="n"/>
      <c r="W35" s="353" t="n"/>
      <c r="X35" s="356">
        <f>VLOOKUP(功能_33[[#This Row],[User]],SKL放款!A:G,7,FALSE)</f>
        <v/>
      </c>
      <c r="Y35" s="343">
        <f>IF(功能_33[[#This Row],[實際展示]]="","",功能_33[[#This Row],[實際展示]]+14)</f>
        <v/>
      </c>
      <c r="Z35" s="343" t="n"/>
      <c r="AA35" s="336">
        <f>IF(功能_33[[#This Row],[URS交二審]]=0,"",功能_33[[#This Row],[URS交二審]]+7)</f>
        <v/>
      </c>
      <c r="AB35" s="336" t="n"/>
      <c r="AC35" s="336" t="n"/>
      <c r="AD35" s="336" t="n"/>
      <c r="AE35" s="336" t="n"/>
      <c r="AF35" s="513" t="n"/>
      <c r="AG35" s="336">
        <f>IFERROR(IF(VLOOKUP(功能_33[[#This Row],[功能代號]],E:Q,11,FALSE)=0,"",VLOOKUP(功能_33[[#This Row],[功能代號]],E:Q,11,FALSE)),"")</f>
        <v/>
      </c>
      <c r="AH35" s="336" t="n"/>
      <c r="AI35" s="336" t="n"/>
      <c r="AJ35" s="344" t="n"/>
      <c r="AL35" s="372" t="n"/>
      <c r="AM35" s="344" t="n"/>
      <c r="AN35" s="344">
        <f>VLOOKUP(功能_33[[#This Row],[功能代號]],工作表2!A:A,1,FALSE)</f>
        <v/>
      </c>
    </row>
    <row r="36" hidden="1" ht="14.25" customFormat="1" customHeight="1" s="356">
      <c r="A36" s="333" t="n">
        <v>34</v>
      </c>
      <c r="B3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56" t="inlineStr">
        <is>
          <t>2.業務作業</t>
        </is>
      </c>
      <c r="D36" s="357" t="n"/>
      <c r="E36" s="353" t="inlineStr">
        <is>
          <t>L291A</t>
        </is>
      </c>
      <c r="F36" s="356" t="inlineStr">
        <is>
          <t>共同借款人額度查詢</t>
        </is>
      </c>
      <c r="G36" s="356" t="n"/>
      <c r="H36" s="353" t="inlineStr">
        <is>
          <t>賴文育</t>
        </is>
      </c>
      <c r="I36" s="372" t="inlineStr">
        <is>
          <t>余家興</t>
        </is>
      </c>
      <c r="J36" s="347" t="n"/>
      <c r="K36" s="336" t="n">
        <v>44431</v>
      </c>
      <c r="L36" s="336" t="n">
        <v>44431</v>
      </c>
      <c r="M36" s="336">
        <f>IFERROR(IF(VLOOKUP(功能_33[[#This Row],[功能代號]],討論項目!A:H,8,FALSE)=0,"",VLOOKUP(功能_33[[#This Row],[功能代號]],討論項目!A:H,8,FALSE)),"")</f>
        <v/>
      </c>
      <c r="N36" s="372" t="inlineStr">
        <is>
          <t>林清河</t>
        </is>
      </c>
      <c r="O36" s="372" t="inlineStr">
        <is>
          <t>李珮君</t>
        </is>
      </c>
      <c r="P36" s="449" t="inlineStr">
        <is>
          <t>企金</t>
        </is>
      </c>
      <c r="Q36" s="353" t="n"/>
      <c r="R36" s="353" t="n"/>
      <c r="S36" s="353" t="n"/>
      <c r="T36" s="353" t="n"/>
      <c r="U36" s="353" t="n"/>
      <c r="V36" s="353" t="n"/>
      <c r="W36" s="353" t="n"/>
      <c r="X36" s="356">
        <f>VLOOKUP(功能_33[[#This Row],[User]],SKL放款!A:G,7,FALSE)</f>
        <v/>
      </c>
      <c r="Y36" s="343">
        <f>IF(功能_33[[#This Row],[實際展示]]="","",功能_33[[#This Row],[實際展示]]+14)</f>
        <v/>
      </c>
      <c r="Z36" s="343" t="n"/>
      <c r="AA36" s="336">
        <f>IF(功能_33[[#This Row],[URS交二審]]=0,"",功能_33[[#This Row],[URS交二審]]+7)</f>
        <v/>
      </c>
      <c r="AB36" s="336" t="n"/>
      <c r="AC36" s="336" t="n"/>
      <c r="AD36" s="336" t="n"/>
      <c r="AE36" s="336" t="n"/>
      <c r="AF36" s="513" t="n"/>
      <c r="AG36" s="336">
        <f>IFERROR(IF(VLOOKUP(功能_33[[#This Row],[功能代號]],E:Q,11,FALSE)=0,"",VLOOKUP(功能_33[[#This Row],[功能代號]],E:Q,11,FALSE)),"")</f>
        <v/>
      </c>
      <c r="AH36" s="336" t="n"/>
      <c r="AI36" s="336" t="n"/>
      <c r="AJ36" s="344" t="n"/>
      <c r="AL36" s="372" t="n"/>
      <c r="AM36" s="344" t="n"/>
      <c r="AN36" s="344">
        <f>VLOOKUP(功能_33[[#This Row],[功能代號]],工作表2!A:A,1,FALSE)</f>
        <v/>
      </c>
    </row>
    <row r="37" hidden="1" ht="14.25" customFormat="1" customHeight="1" s="356">
      <c r="A37" s="333" t="n">
        <v>35</v>
      </c>
      <c r="B3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56" t="inlineStr">
        <is>
          <t>2.業務作業</t>
        </is>
      </c>
      <c r="D37" s="357" t="n"/>
      <c r="E37" s="353" t="inlineStr">
        <is>
          <t>L2019</t>
        </is>
      </c>
      <c r="F37" s="356" t="inlineStr">
        <is>
          <t>合併額度控管資料查詢</t>
        </is>
      </c>
      <c r="G37" s="356" t="n"/>
      <c r="H37" s="353" t="inlineStr">
        <is>
          <t>賴文育</t>
        </is>
      </c>
      <c r="I37" s="372" t="inlineStr">
        <is>
          <t>余家興</t>
        </is>
      </c>
      <c r="J37" s="347" t="n"/>
      <c r="K37" s="336" t="n">
        <v>44431</v>
      </c>
      <c r="L37" s="336" t="n">
        <v>44431</v>
      </c>
      <c r="M37" s="336">
        <f>IFERROR(IF(VLOOKUP(功能_33[[#This Row],[功能代號]],討論項目!A:H,8,FALSE)=0,"",VLOOKUP(功能_33[[#This Row],[功能代號]],討論項目!A:H,8,FALSE)),"")</f>
        <v/>
      </c>
      <c r="N37" s="372" t="inlineStr">
        <is>
          <t>林清河</t>
        </is>
      </c>
      <c r="O37" s="372" t="inlineStr">
        <is>
          <t>李珮君</t>
        </is>
      </c>
      <c r="P37" s="449" t="inlineStr">
        <is>
          <t>企金</t>
        </is>
      </c>
      <c r="Q37" s="353" t="n"/>
      <c r="R37" s="353" t="n"/>
      <c r="S37" s="353" t="n"/>
      <c r="T37" s="353" t="n"/>
      <c r="U37" s="353" t="n"/>
      <c r="V37" s="353" t="n"/>
      <c r="W37" s="353" t="n"/>
      <c r="X37" s="356">
        <f>VLOOKUP(功能_33[[#This Row],[User]],SKL放款!A:G,7,FALSE)</f>
        <v/>
      </c>
      <c r="Y37" s="343">
        <f>IF(功能_33[[#This Row],[實際展示]]="","",功能_33[[#This Row],[實際展示]]+14)</f>
        <v/>
      </c>
      <c r="Z37" s="343" t="n"/>
      <c r="AA37" s="336">
        <f>IF(功能_33[[#This Row],[URS交二審]]=0,"",功能_33[[#This Row],[URS交二審]]+7)</f>
        <v/>
      </c>
      <c r="AB37" s="336" t="n"/>
      <c r="AC37" s="336" t="n"/>
      <c r="AD37" s="336" t="n"/>
      <c r="AE37" s="336" t="n"/>
      <c r="AF37" s="513" t="n"/>
      <c r="AG37" s="336">
        <f>IFERROR(IF(VLOOKUP(功能_33[[#This Row],[功能代號]],E:Q,11,FALSE)=0,"",VLOOKUP(功能_33[[#This Row],[功能代號]],E:Q,11,FALSE)),"")</f>
        <v/>
      </c>
      <c r="AH37" s="336" t="n"/>
      <c r="AI37" s="336" t="n"/>
      <c r="AJ37" s="344" t="n"/>
      <c r="AL37" s="372" t="n"/>
      <c r="AM37" s="344" t="n"/>
      <c r="AN37" s="344">
        <f>VLOOKUP(功能_33[[#This Row],[功能代號]],工作表2!A:A,1,FALSE)</f>
        <v/>
      </c>
    </row>
    <row r="38" hidden="1" ht="14.25" customFormat="1" customHeight="1" s="356">
      <c r="A38" s="333" t="n">
        <v>36</v>
      </c>
      <c r="B3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" s="356" t="inlineStr">
        <is>
          <t>2.業務作業</t>
        </is>
      </c>
      <c r="D38" s="357" t="n"/>
      <c r="E38" s="353" t="inlineStr">
        <is>
          <t>L2119</t>
        </is>
      </c>
      <c r="F38" s="356" t="inlineStr">
        <is>
          <t>合併額度控管登錄</t>
        </is>
      </c>
      <c r="G38" s="356" t="n"/>
      <c r="H38" s="353" t="inlineStr">
        <is>
          <t>賴文育</t>
        </is>
      </c>
      <c r="I38" s="372" t="inlineStr">
        <is>
          <t>余家興</t>
        </is>
      </c>
      <c r="J38" s="347" t="n"/>
      <c r="K38" s="336" t="n">
        <v>44431</v>
      </c>
      <c r="L38" s="336" t="n">
        <v>44431</v>
      </c>
      <c r="M38" s="336">
        <f>IFERROR(IF(VLOOKUP(功能_33[[#This Row],[功能代號]],討論項目!A:H,8,FALSE)=0,"",VLOOKUP(功能_33[[#This Row],[功能代號]],討論項目!A:H,8,FALSE)),"")</f>
        <v/>
      </c>
      <c r="N38" s="372" t="inlineStr">
        <is>
          <t>林清河</t>
        </is>
      </c>
      <c r="O38" s="372" t="inlineStr">
        <is>
          <t>李珮君</t>
        </is>
      </c>
      <c r="P38" s="449" t="inlineStr">
        <is>
          <t>企金</t>
        </is>
      </c>
      <c r="Q38" s="353" t="n"/>
      <c r="R38" s="353" t="n"/>
      <c r="S38" s="353" t="n"/>
      <c r="T38" s="353" t="n"/>
      <c r="U38" s="353" t="n"/>
      <c r="V38" s="353" t="n"/>
      <c r="W38" s="353" t="n"/>
      <c r="X38" s="356">
        <f>VLOOKUP(功能_33[[#This Row],[User]],SKL放款!A:G,7,FALSE)</f>
        <v/>
      </c>
      <c r="Y38" s="343">
        <f>IF(功能_33[[#This Row],[實際展示]]="","",功能_33[[#This Row],[實際展示]]+14)</f>
        <v/>
      </c>
      <c r="Z38" s="343" t="n"/>
      <c r="AA38" s="336">
        <f>IF(功能_33[[#This Row],[URS交二審]]=0,"",功能_33[[#This Row],[URS交二審]]+7)</f>
        <v/>
      </c>
      <c r="AB38" s="336" t="n"/>
      <c r="AC38" s="336" t="n"/>
      <c r="AD38" s="336" t="n"/>
      <c r="AE38" s="336" t="n"/>
      <c r="AF38" s="513" t="n"/>
      <c r="AG38" s="336">
        <f>IFERROR(IF(VLOOKUP(功能_33[[#This Row],[功能代號]],E:Q,11,FALSE)=0,"",VLOOKUP(功能_33[[#This Row],[功能代號]],E:Q,11,FALSE)),"")</f>
        <v/>
      </c>
      <c r="AH38" s="336" t="n"/>
      <c r="AI38" s="336" t="n"/>
      <c r="AJ38" s="344" t="n"/>
      <c r="AL38" s="372" t="n"/>
      <c r="AM38" s="344" t="n"/>
      <c r="AN38" s="344">
        <f>VLOOKUP(功能_33[[#This Row],[功能代號]],工作表2!A:A,1,FALSE)</f>
        <v/>
      </c>
    </row>
    <row r="39" hidden="1" ht="14.25" customFormat="1" customHeight="1" s="356">
      <c r="A39" s="333" t="n">
        <v>37</v>
      </c>
      <c r="B3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56" t="inlineStr">
        <is>
          <t>2.業務作業</t>
        </is>
      </c>
      <c r="D39" s="357" t="n"/>
      <c r="E39" s="353" t="inlineStr">
        <is>
          <t>L291B</t>
        </is>
      </c>
      <c r="F39" s="356" t="inlineStr">
        <is>
          <t>合併額度控管額度查詢</t>
        </is>
      </c>
      <c r="G39" s="356" t="n"/>
      <c r="H39" s="353" t="inlineStr">
        <is>
          <t>賴文育</t>
        </is>
      </c>
      <c r="I39" s="372" t="inlineStr">
        <is>
          <t>余家興</t>
        </is>
      </c>
      <c r="J39" s="347" t="n"/>
      <c r="K39" s="336" t="n">
        <v>44431</v>
      </c>
      <c r="L39" s="336" t="n">
        <v>44431</v>
      </c>
      <c r="M39" s="336">
        <f>IFERROR(IF(VLOOKUP(功能_33[[#This Row],[功能代號]],討論項目!A:H,8,FALSE)=0,"",VLOOKUP(功能_33[[#This Row],[功能代號]],討論項目!A:H,8,FALSE)),"")</f>
        <v/>
      </c>
      <c r="N39" s="372" t="inlineStr">
        <is>
          <t>林清河</t>
        </is>
      </c>
      <c r="O39" s="372" t="inlineStr">
        <is>
          <t>李珮君</t>
        </is>
      </c>
      <c r="P39" s="449" t="inlineStr">
        <is>
          <t>企金</t>
        </is>
      </c>
      <c r="Q39" s="353" t="n"/>
      <c r="R39" s="353" t="n"/>
      <c r="S39" s="353" t="n"/>
      <c r="T39" s="353" t="n"/>
      <c r="U39" s="353" t="n"/>
      <c r="V39" s="353" t="n"/>
      <c r="W39" s="353" t="n"/>
      <c r="X39" s="356">
        <f>VLOOKUP(功能_33[[#This Row],[User]],SKL放款!A:G,7,FALSE)</f>
        <v/>
      </c>
      <c r="Y39" s="343">
        <f>IF(功能_33[[#This Row],[實際展示]]="","",功能_33[[#This Row],[實際展示]]+14)</f>
        <v/>
      </c>
      <c r="Z39" s="343" t="n"/>
      <c r="AA39" s="336">
        <f>IF(功能_33[[#This Row],[URS交二審]]=0,"",功能_33[[#This Row],[URS交二審]]+7)</f>
        <v/>
      </c>
      <c r="AB39" s="336" t="n"/>
      <c r="AC39" s="336" t="n"/>
      <c r="AD39" s="336" t="n"/>
      <c r="AE39" s="336" t="n"/>
      <c r="AF39" s="513" t="n"/>
      <c r="AG39" s="336">
        <f>IFERROR(IF(VLOOKUP(功能_33[[#This Row],[功能代號]],E:Q,11,FALSE)=0,"",VLOOKUP(功能_33[[#This Row],[功能代號]],E:Q,11,FALSE)),"")</f>
        <v/>
      </c>
      <c r="AH39" s="336" t="n"/>
      <c r="AI39" s="336" t="n"/>
      <c r="AJ39" s="344" t="n"/>
      <c r="AL39" s="372" t="n"/>
      <c r="AM39" s="344" t="n"/>
      <c r="AN39" s="344">
        <f>VLOOKUP(功能_33[[#This Row],[功能代號]],工作表2!A:A,1,FALSE)</f>
        <v/>
      </c>
    </row>
    <row r="40" hidden="1" ht="14.25" customFormat="1" customHeight="1" s="356">
      <c r="A40" s="333" t="n">
        <v>38</v>
      </c>
      <c r="B4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56" t="inlineStr">
        <is>
          <t>2.業務作業</t>
        </is>
      </c>
      <c r="D40" s="357" t="n"/>
      <c r="E40" s="353" t="inlineStr">
        <is>
          <t>L2021</t>
        </is>
      </c>
      <c r="F40" s="356" t="inlineStr">
        <is>
          <t>交易關係人查詢</t>
        </is>
      </c>
      <c r="G40" s="356" t="n"/>
      <c r="H40" s="353" t="inlineStr">
        <is>
          <t>賴文育</t>
        </is>
      </c>
      <c r="I40" s="372" t="inlineStr">
        <is>
          <t>陳昱衡</t>
        </is>
      </c>
      <c r="J40" s="347" t="inlineStr">
        <is>
          <t>PJ201800012_URS_2業務作業_V1.2.doc</t>
        </is>
      </c>
      <c r="K40" s="336" t="n">
        <v>44431</v>
      </c>
      <c r="L40" s="336" t="n">
        <v>44431</v>
      </c>
      <c r="M40" s="336">
        <f>IFERROR(IF(VLOOKUP(功能_33[[#This Row],[功能代號]],討論項目!A:H,8,FALSE)=0,"",VLOOKUP(功能_33[[#This Row],[功能代號]],討論項目!A:H,8,FALSE)),"")</f>
        <v/>
      </c>
      <c r="N40" s="372" t="inlineStr">
        <is>
          <t>吳承憲</t>
        </is>
      </c>
      <c r="O40" s="372" t="inlineStr">
        <is>
          <t>李珮君</t>
        </is>
      </c>
      <c r="P40" s="449" t="inlineStr">
        <is>
          <t>企金</t>
        </is>
      </c>
      <c r="Q40" s="353" t="n"/>
      <c r="R40" s="353" t="n"/>
      <c r="S40" s="353" t="n"/>
      <c r="T40" s="353" t="n"/>
      <c r="U40" s="353" t="n"/>
      <c r="V40" s="353" t="n"/>
      <c r="W40" s="353" t="n"/>
      <c r="X40" s="356">
        <f>VLOOKUP(功能_33[[#This Row],[User]],SKL放款!A:G,7,FALSE)</f>
        <v/>
      </c>
      <c r="Y40" s="343">
        <f>IF(功能_33[[#This Row],[實際展示]]="","",功能_33[[#This Row],[實際展示]]+14)</f>
        <v/>
      </c>
      <c r="Z40" s="343" t="n">
        <v>44470</v>
      </c>
      <c r="AA40" s="336">
        <f>IF(功能_33[[#This Row],[URS交二審]]=0,"",功能_33[[#This Row],[URS交二審]]+7)</f>
        <v/>
      </c>
      <c r="AB40" s="336">
        <f>IF(功能_33[[#This Row],[URS交二審]]=0,"",功能_33[[#This Row],[URS交二審]]+7)</f>
        <v/>
      </c>
      <c r="AC40" s="336" t="n"/>
      <c r="AD40" s="336" t="n"/>
      <c r="AE40" s="336" t="n"/>
      <c r="AF40" s="513" t="n"/>
      <c r="AG40" s="336">
        <f>IFERROR(IF(VLOOKUP(功能_33[[#This Row],[功能代號]],E:Q,11,FALSE)=0,"",VLOOKUP(功能_33[[#This Row],[功能代號]],E:Q,11,FALSE)),"")</f>
        <v/>
      </c>
      <c r="AH40" s="336" t="n"/>
      <c r="AI40" s="336" t="n"/>
      <c r="AJ40" s="344" t="n"/>
      <c r="AL40" s="372" t="n"/>
      <c r="AM40" s="344" t="n"/>
      <c r="AN40" s="344">
        <f>VLOOKUP(功能_33[[#This Row],[功能代號]],工作表2!A:A,1,FALSE)</f>
        <v/>
      </c>
    </row>
    <row r="41" hidden="1" ht="14.25" customFormat="1" customHeight="1" s="356">
      <c r="A41" s="333" t="n">
        <v>39</v>
      </c>
      <c r="B4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" s="356" t="inlineStr">
        <is>
          <t>2.業務作業</t>
        </is>
      </c>
      <c r="D41" s="357" t="n"/>
      <c r="E41" s="353" t="inlineStr">
        <is>
          <t>L2221</t>
        </is>
      </c>
      <c r="F41" s="356" t="inlineStr">
        <is>
          <t>交易關係人維護</t>
        </is>
      </c>
      <c r="G41" s="356" t="n"/>
      <c r="H41" s="353" t="inlineStr">
        <is>
          <t>賴文育</t>
        </is>
      </c>
      <c r="I41" s="372" t="inlineStr">
        <is>
          <t>陳昱衡</t>
        </is>
      </c>
      <c r="J41" s="347" t="inlineStr">
        <is>
          <t>PJ201800012_URS_2業務作業_V1.2.doc</t>
        </is>
      </c>
      <c r="K41" s="336" t="n">
        <v>44431</v>
      </c>
      <c r="L41" s="336" t="n">
        <v>44431</v>
      </c>
      <c r="M41" s="336">
        <f>IFERROR(IF(VLOOKUP(功能_33[[#This Row],[功能代號]],討論項目!A:H,8,FALSE)=0,"",VLOOKUP(功能_33[[#This Row],[功能代號]],討論項目!A:H,8,FALSE)),"")</f>
        <v/>
      </c>
      <c r="N41" s="372" t="inlineStr">
        <is>
          <t>吳承憲</t>
        </is>
      </c>
      <c r="O41" s="372" t="inlineStr">
        <is>
          <t>李珮君</t>
        </is>
      </c>
      <c r="P41" s="449" t="inlineStr">
        <is>
          <t>企金</t>
        </is>
      </c>
      <c r="Q41" s="353" t="n"/>
      <c r="R41" s="353" t="n"/>
      <c r="S41" s="353" t="n"/>
      <c r="T41" s="353" t="n"/>
      <c r="U41" s="353" t="n"/>
      <c r="V41" s="353" t="n"/>
      <c r="W41" s="353" t="n"/>
      <c r="X41" s="356">
        <f>VLOOKUP(功能_33[[#This Row],[User]],SKL放款!A:G,7,FALSE)</f>
        <v/>
      </c>
      <c r="Y41" s="343">
        <f>IF(功能_33[[#This Row],[實際展示]]="","",功能_33[[#This Row],[實際展示]]+14)</f>
        <v/>
      </c>
      <c r="Z41" s="343" t="n">
        <v>44470</v>
      </c>
      <c r="AA41" s="336">
        <f>IF(功能_33[[#This Row],[URS交二審]]=0,"",功能_33[[#This Row],[URS交二審]]+7)</f>
        <v/>
      </c>
      <c r="AB41" s="368">
        <f>IF(功能_33[[#This Row],[URS交二審]]=0,"",功能_33[[#This Row],[URS交二審]]+7)</f>
        <v/>
      </c>
      <c r="AC41" s="336" t="n"/>
      <c r="AD41" s="336" t="n"/>
      <c r="AE41" s="336" t="n"/>
      <c r="AF41" s="513" t="n"/>
      <c r="AG41" s="336">
        <f>IFERROR(IF(VLOOKUP(功能_33[[#This Row],[功能代號]],E:Q,11,FALSE)=0,"",VLOOKUP(功能_33[[#This Row],[功能代號]],E:Q,11,FALSE)),"")</f>
        <v/>
      </c>
      <c r="AH41" s="336" t="n"/>
      <c r="AI41" s="336" t="n"/>
      <c r="AJ41" s="344" t="n"/>
      <c r="AL41" s="372" t="n"/>
      <c r="AM41" s="344" t="n"/>
      <c r="AN41" s="344">
        <f>VLOOKUP(功能_33[[#This Row],[功能代號]],工作表2!A:A,1,FALSE)</f>
        <v/>
      </c>
    </row>
    <row r="42" hidden="1" ht="14.25" customHeight="1" s="453">
      <c r="A42" s="333" t="n">
        <v>40</v>
      </c>
      <c r="B4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44" t="inlineStr">
        <is>
          <t>2.業務作業</t>
        </is>
      </c>
      <c r="D42" s="344" t="inlineStr">
        <is>
          <t>擔保品2</t>
        </is>
      </c>
      <c r="E42" s="372" t="inlineStr">
        <is>
          <t>L2038</t>
        </is>
      </c>
      <c r="F42" s="344" t="inlineStr">
        <is>
          <t xml:space="preserve">擔保品明細資料查詢                      </t>
        </is>
      </c>
      <c r="G42" s="344" t="n"/>
      <c r="H42" s="372" t="inlineStr">
        <is>
          <t>賴文育</t>
        </is>
      </c>
      <c r="I42" s="372" t="inlineStr">
        <is>
          <t>余家興</t>
        </is>
      </c>
      <c r="J42" s="347" t="n"/>
      <c r="K42" s="336" t="n">
        <v>44431</v>
      </c>
      <c r="L42" s="336" t="n">
        <v>44432</v>
      </c>
      <c r="M42" s="336">
        <f>IFERROR(IF(VLOOKUP(功能_33[[#This Row],[功能代號]],討論項目!A:H,8,FALSE)=0,"",VLOOKUP(功能_33[[#This Row],[功能代號]],討論項目!A:H,8,FALSE)),"")</f>
        <v/>
      </c>
      <c r="N42" s="372" t="inlineStr">
        <is>
          <t>吳承憲</t>
        </is>
      </c>
      <c r="O42" s="372" t="inlineStr">
        <is>
          <t>李珮君</t>
        </is>
      </c>
      <c r="P42" s="449" t="inlineStr">
        <is>
          <t>企金</t>
        </is>
      </c>
      <c r="Q42" s="372" t="n"/>
      <c r="R42" s="372" t="n"/>
      <c r="S42" s="372" t="n"/>
      <c r="T42" s="372" t="n"/>
      <c r="U42" s="372" t="n"/>
      <c r="V42" s="372" t="n"/>
      <c r="W42" s="372" t="n"/>
      <c r="X42" s="344">
        <f>VLOOKUP(功能_33[[#This Row],[User]],SKL放款!A:G,7,FALSE)</f>
        <v/>
      </c>
      <c r="Y42" s="343">
        <f>IF(功能_33[[#This Row],[實際展示]]="","",功能_33[[#This Row],[實際展示]]+14)</f>
        <v/>
      </c>
      <c r="Z42" s="343" t="n"/>
      <c r="AA42" s="336" t="n">
        <v>44515</v>
      </c>
      <c r="AB42" s="336" t="inlineStr">
        <is>
          <t>需二審</t>
        </is>
      </c>
      <c r="AC42" s="336" t="n"/>
      <c r="AD42" s="336" t="n"/>
      <c r="AE42" s="336" t="n"/>
      <c r="AF42" s="513" t="n"/>
      <c r="AG42" s="336">
        <f>IFERROR(IF(VLOOKUP(功能_33[[#This Row],[功能代號]],E:Q,11,FALSE)=0,"",VLOOKUP(功能_33[[#This Row],[功能代號]],E:Q,11,FALSE)),"")</f>
        <v/>
      </c>
      <c r="AH42" s="336" t="n"/>
      <c r="AI42" s="336" t="n"/>
      <c r="AJ42" s="344" t="n"/>
      <c r="AN42" s="344">
        <f>VLOOKUP(功能_33[[#This Row],[功能代號]],工作表2!A:A,1,FALSE)</f>
        <v/>
      </c>
    </row>
    <row r="43" hidden="1" ht="14.25" customHeight="1" s="453">
      <c r="A43" s="333" t="n">
        <v>41</v>
      </c>
      <c r="B4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" s="344" t="inlineStr">
        <is>
          <t>2.業務作業</t>
        </is>
      </c>
      <c r="D43" s="344" t="inlineStr">
        <is>
          <t>擔保品2</t>
        </is>
      </c>
      <c r="E43" s="372" t="inlineStr">
        <is>
          <t>L2411</t>
        </is>
      </c>
      <c r="F43" s="344" t="inlineStr">
        <is>
          <t>不動產擔保品資料登錄</t>
        </is>
      </c>
      <c r="G43" s="344" t="n"/>
      <c r="H43" s="372" t="inlineStr">
        <is>
          <t>賴文育</t>
        </is>
      </c>
      <c r="I43" s="372" t="inlineStr">
        <is>
          <t>余家興</t>
        </is>
      </c>
      <c r="J43" s="347" t="n"/>
      <c r="K43" s="336" t="n">
        <v>44432</v>
      </c>
      <c r="L43" s="336" t="n">
        <v>44432</v>
      </c>
      <c r="M43" s="336">
        <f>IFERROR(IF(VLOOKUP(功能_33[[#This Row],[功能代號]],討論項目!A:H,8,FALSE)=0,"",VLOOKUP(功能_33[[#This Row],[功能代號]],討論項目!A:H,8,FALSE)),"")</f>
        <v/>
      </c>
      <c r="N43" s="372" t="inlineStr">
        <is>
          <t>吳承憲</t>
        </is>
      </c>
      <c r="O43" s="372" t="inlineStr">
        <is>
          <t>李珮君</t>
        </is>
      </c>
      <c r="P43" s="449" t="inlineStr">
        <is>
          <t>企金、(可分配金額+張舜雯)</t>
        </is>
      </c>
      <c r="Q43" s="372" t="n"/>
      <c r="R43" s="372" t="n"/>
      <c r="S43" s="372" t="n"/>
      <c r="T43" s="372" t="n"/>
      <c r="U43" s="372" t="n"/>
      <c r="V43" s="372" t="n"/>
      <c r="W43" s="372" t="n"/>
      <c r="X43" s="344">
        <f>VLOOKUP(功能_33[[#This Row],[User]],SKL放款!A:G,7,FALSE)</f>
        <v/>
      </c>
      <c r="Y43" s="343">
        <f>IF(功能_33[[#This Row],[實際展示]]="","",功能_33[[#This Row],[實際展示]]+14)</f>
        <v/>
      </c>
      <c r="Z43" s="343" t="n"/>
      <c r="AA43" s="336" t="n">
        <v>44515</v>
      </c>
      <c r="AB43" s="336" t="inlineStr">
        <is>
          <t>需二審</t>
        </is>
      </c>
      <c r="AC43" s="336" t="n"/>
      <c r="AD43" s="336" t="n"/>
      <c r="AE43" s="336" t="n"/>
      <c r="AF43" s="513" t="n"/>
      <c r="AG43" s="336">
        <f>IFERROR(IF(VLOOKUP(功能_33[[#This Row],[功能代號]],E:Q,11,FALSE)=0,"",VLOOKUP(功能_33[[#This Row],[功能代號]],E:Q,11,FALSE)),"")</f>
        <v/>
      </c>
      <c r="AH43" s="336" t="n"/>
      <c r="AI43" s="336" t="n"/>
      <c r="AJ43" s="344" t="n"/>
      <c r="AN43" s="344">
        <f>VLOOKUP(功能_33[[#This Row],[功能代號]],工作表2!A:A,1,FALSE)</f>
        <v/>
      </c>
    </row>
    <row r="44" hidden="1" ht="14.25" customHeight="1" s="453">
      <c r="A44" s="333" t="n">
        <v>42</v>
      </c>
      <c r="B4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44" t="inlineStr">
        <is>
          <t>2.業務作業</t>
        </is>
      </c>
      <c r="D44" s="344" t="inlineStr">
        <is>
          <t>擔保品2</t>
        </is>
      </c>
      <c r="E44" s="372" t="inlineStr">
        <is>
          <t>L2911</t>
        </is>
      </c>
      <c r="F44" s="344" t="inlineStr">
        <is>
          <t xml:space="preserve">不動產擔保品資料查詢                    </t>
        </is>
      </c>
      <c r="G44" s="344" t="n"/>
      <c r="H44" s="372" t="inlineStr">
        <is>
          <t>賴文育</t>
        </is>
      </c>
      <c r="I44" s="372" t="inlineStr">
        <is>
          <t>余家興</t>
        </is>
      </c>
      <c r="J44" s="347" t="n"/>
      <c r="K44" s="336" t="n">
        <v>44432</v>
      </c>
      <c r="L44" s="336" t="n">
        <v>44432</v>
      </c>
      <c r="M44" s="336">
        <f>IFERROR(IF(VLOOKUP(功能_33[[#This Row],[功能代號]],討論項目!A:H,8,FALSE)=0,"",VLOOKUP(功能_33[[#This Row],[功能代號]],討論項目!A:H,8,FALSE)),"")</f>
        <v/>
      </c>
      <c r="N44" s="372" t="inlineStr">
        <is>
          <t>吳承憲</t>
        </is>
      </c>
      <c r="O44" s="372" t="inlineStr">
        <is>
          <t>李珮君</t>
        </is>
      </c>
      <c r="P44" s="449" t="inlineStr">
        <is>
          <t>企金</t>
        </is>
      </c>
      <c r="Q44" s="372" t="n"/>
      <c r="R44" s="372" t="n"/>
      <c r="S44" s="372" t="n"/>
      <c r="T44" s="372" t="n"/>
      <c r="U44" s="372" t="n"/>
      <c r="V44" s="372" t="n"/>
      <c r="W44" s="372" t="n"/>
      <c r="X44" s="344">
        <f>VLOOKUP(功能_33[[#This Row],[User]],SKL放款!A:G,7,FALSE)</f>
        <v/>
      </c>
      <c r="Y44" s="343">
        <f>IF(功能_33[[#This Row],[實際展示]]="","",功能_33[[#This Row],[實際展示]]+14)</f>
        <v/>
      </c>
      <c r="Z44" s="343" t="n"/>
      <c r="AA44" s="336" t="n">
        <v>44515</v>
      </c>
      <c r="AB44" s="336" t="inlineStr">
        <is>
          <t>需二審</t>
        </is>
      </c>
      <c r="AC44" s="336" t="n"/>
      <c r="AD44" s="336" t="n"/>
      <c r="AE44" s="336" t="n"/>
      <c r="AF44" s="513" t="n"/>
      <c r="AG44" s="336">
        <f>IFERROR(IF(VLOOKUP(功能_33[[#This Row],[功能代號]],E:Q,11,FALSE)=0,"",VLOOKUP(功能_33[[#This Row],[功能代號]],E:Q,11,FALSE)),"")</f>
        <v/>
      </c>
      <c r="AH44" s="336" t="n"/>
      <c r="AI44" s="336" t="n"/>
      <c r="AJ44" s="344" t="n"/>
      <c r="AK44" s="515" t="n">
        <v>44494</v>
      </c>
      <c r="AN44" s="344">
        <f>VLOOKUP(功能_33[[#This Row],[功能代號]],工作表2!A:A,1,FALSE)</f>
        <v/>
      </c>
    </row>
    <row r="45" hidden="1" ht="14.25" customHeight="1" s="453">
      <c r="A45" s="333" t="n">
        <v>43</v>
      </c>
      <c r="B4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44" t="inlineStr">
        <is>
          <t>2.業務作業</t>
        </is>
      </c>
      <c r="D45" s="344" t="inlineStr">
        <is>
          <t>擔保品2</t>
        </is>
      </c>
      <c r="E45" s="372" t="inlineStr">
        <is>
          <t>L2041</t>
        </is>
      </c>
      <c r="F45" s="344" t="inlineStr">
        <is>
          <t>不動產土地明細資料查詢</t>
        </is>
      </c>
      <c r="G45" s="344" t="n"/>
      <c r="H45" s="372" t="inlineStr">
        <is>
          <t>賴文育</t>
        </is>
      </c>
      <c r="I45" s="372" t="inlineStr">
        <is>
          <t>余家興</t>
        </is>
      </c>
      <c r="J45" s="347" t="n"/>
      <c r="K45" s="336" t="n">
        <v>44432</v>
      </c>
      <c r="L45" s="336" t="n">
        <v>44432</v>
      </c>
      <c r="M45" s="336">
        <f>IFERROR(IF(VLOOKUP(功能_33[[#This Row],[功能代號]],討論項目!A:H,8,FALSE)=0,"",VLOOKUP(功能_33[[#This Row],[功能代號]],討論項目!A:H,8,FALSE)),"")</f>
        <v/>
      </c>
      <c r="N45" s="372" t="inlineStr">
        <is>
          <t>吳承憲</t>
        </is>
      </c>
      <c r="O45" s="372" t="inlineStr">
        <is>
          <t>李珮君</t>
        </is>
      </c>
      <c r="P45" s="449" t="inlineStr">
        <is>
          <t>企金</t>
        </is>
      </c>
      <c r="Q45" s="372" t="n"/>
      <c r="R45" s="372" t="n"/>
      <c r="S45" s="372" t="n"/>
      <c r="T45" s="372" t="n"/>
      <c r="U45" s="372" t="n"/>
      <c r="V45" s="372" t="n"/>
      <c r="W45" s="372" t="n"/>
      <c r="X45" s="344">
        <f>VLOOKUP(功能_33[[#This Row],[User]],SKL放款!A:G,7,FALSE)</f>
        <v/>
      </c>
      <c r="Y45" s="343">
        <f>IF(功能_33[[#This Row],[實際展示]]="","",功能_33[[#This Row],[實際展示]]+14)</f>
        <v/>
      </c>
      <c r="Z45" s="343" t="n"/>
      <c r="AA45" s="336" t="n">
        <v>44515</v>
      </c>
      <c r="AB45" s="336" t="inlineStr">
        <is>
          <t>需二審</t>
        </is>
      </c>
      <c r="AC45" s="336" t="n"/>
      <c r="AD45" s="336" t="n"/>
      <c r="AE45" s="336" t="n"/>
      <c r="AF45" s="513" t="n"/>
      <c r="AG45" s="336">
        <f>IFERROR(IF(VLOOKUP(功能_33[[#This Row],[功能代號]],E:Q,11,FALSE)=0,"",VLOOKUP(功能_33[[#This Row],[功能代號]],E:Q,11,FALSE)),"")</f>
        <v/>
      </c>
      <c r="AH45" s="336" t="n"/>
      <c r="AI45" s="336" t="n"/>
      <c r="AJ45" s="344" t="n"/>
      <c r="AN45" s="344">
        <f>VLOOKUP(功能_33[[#This Row],[功能代號]],工作表2!A:A,1,FALSE)</f>
        <v/>
      </c>
    </row>
    <row r="46" hidden="1" ht="14.25" customHeight="1" s="453">
      <c r="A46" s="333" t="n">
        <v>47</v>
      </c>
      <c r="B4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44" t="inlineStr">
        <is>
          <t>2.業務作業</t>
        </is>
      </c>
      <c r="D46" s="344" t="inlineStr">
        <is>
          <t>擔保品2</t>
        </is>
      </c>
      <c r="E46" s="372" t="inlineStr">
        <is>
          <t>L2415</t>
        </is>
      </c>
      <c r="F46" s="344" t="inlineStr">
        <is>
          <t>不動產建物擔保品資料登錄</t>
        </is>
      </c>
      <c r="G46" s="344" t="n"/>
      <c r="H46" s="372" t="inlineStr">
        <is>
          <t>賴文育</t>
        </is>
      </c>
      <c r="I46" s="372" t="inlineStr">
        <is>
          <t>余家興</t>
        </is>
      </c>
      <c r="J46" s="347" t="n"/>
      <c r="K46" s="336" t="n">
        <v>44432</v>
      </c>
      <c r="L46" s="336" t="n">
        <v>44432</v>
      </c>
      <c r="M46" s="336">
        <f>IFERROR(IF(VLOOKUP(功能_33[[#This Row],[功能代號]],討論項目!A:H,8,FALSE)=0,"",VLOOKUP(功能_33[[#This Row],[功能代號]],討論項目!A:H,8,FALSE)),"")</f>
        <v/>
      </c>
      <c r="N46" s="372" t="inlineStr">
        <is>
          <t>吳承憲</t>
        </is>
      </c>
      <c r="O46" s="372" t="inlineStr">
        <is>
          <t>李珮君</t>
        </is>
      </c>
      <c r="P46" s="449" t="inlineStr">
        <is>
          <t>企金</t>
        </is>
      </c>
      <c r="Q46" s="372" t="n"/>
      <c r="R46" s="372" t="n"/>
      <c r="S46" s="372" t="n"/>
      <c r="T46" s="372" t="n"/>
      <c r="U46" s="372" t="n"/>
      <c r="V46" s="372" t="n"/>
      <c r="W46" s="372" t="n"/>
      <c r="X46" s="344">
        <f>VLOOKUP(功能_33[[#This Row],[User]],SKL放款!A:G,7,FALSE)</f>
        <v/>
      </c>
      <c r="Y46" s="343">
        <f>IF(功能_33[[#This Row],[實際展示]]="","",功能_33[[#This Row],[實際展示]]+14)</f>
        <v/>
      </c>
      <c r="Z46" s="343" t="n"/>
      <c r="AA46" s="336" t="n">
        <v>44515</v>
      </c>
      <c r="AB46" s="336" t="inlineStr">
        <is>
          <t>需二審</t>
        </is>
      </c>
      <c r="AC46" s="336" t="n"/>
      <c r="AD46" s="336" t="n"/>
      <c r="AE46" s="336" t="n"/>
      <c r="AF46" s="513" t="n"/>
      <c r="AG46" s="336">
        <f>IFERROR(IF(VLOOKUP(功能_33[[#This Row],[功能代號]],E:Q,11,FALSE)=0,"",VLOOKUP(功能_33[[#This Row],[功能代號]],E:Q,11,FALSE)),"")</f>
        <v/>
      </c>
      <c r="AH46" s="336" t="n"/>
      <c r="AI46" s="336" t="n"/>
      <c r="AJ46" s="344" t="n"/>
      <c r="AN46" s="344">
        <f>VLOOKUP(功能_33[[#This Row],[功能代號]],工作表2!A:A,1,FALSE)</f>
        <v/>
      </c>
    </row>
    <row r="47" hidden="1" ht="14.25" customHeight="1" s="453">
      <c r="A47" s="333" t="n">
        <v>46</v>
      </c>
      <c r="B4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44" t="inlineStr">
        <is>
          <t>2.業務作業</t>
        </is>
      </c>
      <c r="D47" s="344" t="inlineStr">
        <is>
          <t>擔保品2</t>
        </is>
      </c>
      <c r="E47" s="372" t="inlineStr">
        <is>
          <t>L2042</t>
        </is>
      </c>
      <c r="F47" s="344" t="inlineStr">
        <is>
          <t>不動產建物明細資料查詢</t>
        </is>
      </c>
      <c r="G47" s="344" t="n"/>
      <c r="H47" s="372" t="inlineStr">
        <is>
          <t>賴文育</t>
        </is>
      </c>
      <c r="I47" s="372" t="inlineStr">
        <is>
          <t>余家興</t>
        </is>
      </c>
      <c r="J47" s="347" t="n"/>
      <c r="K47" s="336" t="n">
        <v>44432</v>
      </c>
      <c r="L47" s="336" t="n">
        <v>44432</v>
      </c>
      <c r="M47" s="336">
        <f>IFERROR(IF(VLOOKUP(功能_33[[#This Row],[功能代號]],討論項目!A:H,8,FALSE)=0,"",VLOOKUP(功能_33[[#This Row],[功能代號]],討論項目!A:H,8,FALSE)),"")</f>
        <v/>
      </c>
      <c r="N47" s="372" t="inlineStr">
        <is>
          <t>吳承憲</t>
        </is>
      </c>
      <c r="O47" s="372" t="inlineStr">
        <is>
          <t>李珮君</t>
        </is>
      </c>
      <c r="P47" s="449" t="inlineStr">
        <is>
          <t>企金</t>
        </is>
      </c>
      <c r="Q47" s="372" t="n"/>
      <c r="R47" s="372" t="n"/>
      <c r="S47" s="372" t="n"/>
      <c r="T47" s="372" t="n"/>
      <c r="U47" s="372" t="n"/>
      <c r="V47" s="372" t="n"/>
      <c r="W47" s="372" t="n"/>
      <c r="X47" s="344">
        <f>VLOOKUP(功能_33[[#This Row],[User]],SKL放款!A:G,7,FALSE)</f>
        <v/>
      </c>
      <c r="Y47" s="343">
        <f>IF(功能_33[[#This Row],[實際展示]]="","",功能_33[[#This Row],[實際展示]]+14)</f>
        <v/>
      </c>
      <c r="Z47" s="343" t="n"/>
      <c r="AA47" s="336" t="n">
        <v>44515</v>
      </c>
      <c r="AB47" s="336" t="inlineStr">
        <is>
          <t>需二審</t>
        </is>
      </c>
      <c r="AC47" s="336" t="n"/>
      <c r="AD47" s="336" t="n"/>
      <c r="AE47" s="336" t="n"/>
      <c r="AF47" s="513" t="n"/>
      <c r="AG47" s="336">
        <f>IFERROR(IF(VLOOKUP(功能_33[[#This Row],[功能代號]],E:Q,11,FALSE)=0,"",VLOOKUP(功能_33[[#This Row],[功能代號]],E:Q,11,FALSE)),"")</f>
        <v/>
      </c>
      <c r="AH47" s="336" t="n"/>
      <c r="AI47" s="336" t="n"/>
      <c r="AJ47" s="344" t="n"/>
      <c r="AN47" s="344">
        <f>VLOOKUP(功能_33[[#This Row],[功能代號]],工作表2!A:A,1,FALSE)</f>
        <v/>
      </c>
    </row>
    <row r="48" hidden="1" ht="14.25" customHeight="1" s="453">
      <c r="A48" s="333" t="n">
        <v>44</v>
      </c>
      <c r="B4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44" t="inlineStr">
        <is>
          <t>2.業務作業</t>
        </is>
      </c>
      <c r="D48" s="344" t="inlineStr">
        <is>
          <t>擔保品2</t>
        </is>
      </c>
      <c r="E48" s="372" t="inlineStr">
        <is>
          <t>L2416</t>
        </is>
      </c>
      <c r="F48" s="344" t="inlineStr">
        <is>
          <t>不動產土地擔保品資料登錄</t>
        </is>
      </c>
      <c r="G48" s="344" t="n"/>
      <c r="H48" s="372" t="inlineStr">
        <is>
          <t>賴文育</t>
        </is>
      </c>
      <c r="I48" s="372" t="inlineStr">
        <is>
          <t>余家興</t>
        </is>
      </c>
      <c r="J48" s="347" t="n"/>
      <c r="K48" s="336" t="n">
        <v>44432</v>
      </c>
      <c r="L48" s="336" t="n">
        <v>44432</v>
      </c>
      <c r="M48" s="336">
        <f>IFERROR(IF(VLOOKUP(功能_33[[#This Row],[功能代號]],討論項目!A:H,8,FALSE)=0,"",VLOOKUP(功能_33[[#This Row],[功能代號]],討論項目!A:H,8,FALSE)),"")</f>
        <v/>
      </c>
      <c r="N48" s="372" t="inlineStr">
        <is>
          <t>吳承憲</t>
        </is>
      </c>
      <c r="O48" s="372" t="inlineStr">
        <is>
          <t>李珮君</t>
        </is>
      </c>
      <c r="P48" s="449" t="inlineStr">
        <is>
          <t>企金</t>
        </is>
      </c>
      <c r="Q48" s="372" t="n"/>
      <c r="R48" s="372" t="n"/>
      <c r="S48" s="372" t="n"/>
      <c r="T48" s="372" t="n"/>
      <c r="U48" s="372" t="n"/>
      <c r="V48" s="372" t="n"/>
      <c r="W48" s="372" t="n"/>
      <c r="X48" s="344">
        <f>VLOOKUP(功能_33[[#This Row],[User]],SKL放款!A:G,7,FALSE)</f>
        <v/>
      </c>
      <c r="Y48" s="343">
        <f>IF(功能_33[[#This Row],[實際展示]]="","",功能_33[[#This Row],[實際展示]]+14)</f>
        <v/>
      </c>
      <c r="Z48" s="343" t="n"/>
      <c r="AA48" s="336">
        <f>IF(功能_33[[#This Row],[URS交二審]]=0,"",功能_33[[#This Row],[URS交二審]]+7)</f>
        <v/>
      </c>
      <c r="AB48" s="336" t="n"/>
      <c r="AC48" s="336" t="n"/>
      <c r="AD48" s="336" t="n"/>
      <c r="AE48" s="336" t="n"/>
      <c r="AF48" s="513" t="n"/>
      <c r="AG48" s="336">
        <f>IFERROR(IF(VLOOKUP(功能_33[[#This Row],[功能代號]],E:Q,11,FALSE)=0,"",VLOOKUP(功能_33[[#This Row],[功能代號]],E:Q,11,FALSE)),"")</f>
        <v/>
      </c>
      <c r="AH48" s="336" t="n"/>
      <c r="AI48" s="336" t="n"/>
      <c r="AJ48" s="344" t="n"/>
      <c r="AN48" s="344">
        <f>VLOOKUP(功能_33[[#This Row],[功能代號]],工作表2!A:A,1,FALSE)</f>
        <v/>
      </c>
    </row>
    <row r="49" hidden="1" ht="14.25" customHeight="1" s="453">
      <c r="A49" s="333" t="n">
        <v>48</v>
      </c>
      <c r="B4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44" t="inlineStr">
        <is>
          <t>2.業務作業</t>
        </is>
      </c>
      <c r="D49" s="344" t="inlineStr">
        <is>
          <t>擔保品2</t>
        </is>
      </c>
      <c r="E49" s="372" t="inlineStr">
        <is>
          <t>L2915</t>
        </is>
      </c>
      <c r="F49" s="344" t="inlineStr">
        <is>
          <t xml:space="preserve">不動產建物資料查詢                      </t>
        </is>
      </c>
      <c r="G49" s="344" t="n"/>
      <c r="H49" s="372" t="inlineStr">
        <is>
          <t>賴文育</t>
        </is>
      </c>
      <c r="I49" s="372" t="inlineStr">
        <is>
          <t>余家興</t>
        </is>
      </c>
      <c r="J49" s="347" t="n"/>
      <c r="K49" s="336" t="n">
        <v>44432</v>
      </c>
      <c r="L49" s="336" t="n">
        <v>44432</v>
      </c>
      <c r="M49" s="336">
        <f>IFERROR(IF(VLOOKUP(功能_33[[#This Row],[功能代號]],討論項目!A:H,8,FALSE)=0,"",VLOOKUP(功能_33[[#This Row],[功能代號]],討論項目!A:H,8,FALSE)),"")</f>
        <v/>
      </c>
      <c r="N49" s="372" t="inlineStr">
        <is>
          <t>吳承憲</t>
        </is>
      </c>
      <c r="O49" s="372" t="inlineStr">
        <is>
          <t>陳政皓</t>
        </is>
      </c>
      <c r="P49" s="449" t="inlineStr">
        <is>
          <t>企金</t>
        </is>
      </c>
      <c r="Q49" s="372" t="n"/>
      <c r="R49" s="372" t="n"/>
      <c r="S49" s="372" t="n"/>
      <c r="T49" s="372" t="n"/>
      <c r="U49" s="372" t="n"/>
      <c r="V49" s="372" t="n"/>
      <c r="W49" s="372" t="n"/>
      <c r="X49" s="344">
        <f>VLOOKUP(功能_33[[#This Row],[User]],SKL放款!A:G,7,FALSE)</f>
        <v/>
      </c>
      <c r="Y49" s="343">
        <f>IF(功能_33[[#This Row],[實際展示]]="","",功能_33[[#This Row],[實際展示]]+14)</f>
        <v/>
      </c>
      <c r="Z49" s="343" t="n"/>
      <c r="AA49" s="336">
        <f>IF(功能_33[[#This Row],[URS交二審]]=0,"",功能_33[[#This Row],[URS交二審]]+7)</f>
        <v/>
      </c>
      <c r="AB49" s="336" t="n"/>
      <c r="AC49" s="336" t="n"/>
      <c r="AD49" s="336" t="n"/>
      <c r="AE49" s="336" t="n"/>
      <c r="AF49" s="513" t="n"/>
      <c r="AG49" s="336">
        <f>IFERROR(IF(VLOOKUP(功能_33[[#This Row],[功能代號]],E:Q,11,FALSE)=0,"",VLOOKUP(功能_33[[#This Row],[功能代號]],E:Q,11,FALSE)),"")</f>
        <v/>
      </c>
      <c r="AH49" s="336" t="n"/>
      <c r="AI49" s="336" t="n"/>
      <c r="AJ49" s="344" t="n"/>
      <c r="AN49" s="344">
        <f>VLOOKUP(功能_33[[#This Row],[功能代號]],工作表2!A:A,1,FALSE)</f>
        <v/>
      </c>
    </row>
    <row r="50" hidden="1" ht="14.25" customHeight="1" s="453">
      <c r="A50" s="333" t="n">
        <v>45</v>
      </c>
      <c r="B5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" s="344" t="inlineStr">
        <is>
          <t>2.業務作業</t>
        </is>
      </c>
      <c r="D50" s="344" t="inlineStr">
        <is>
          <t>擔保品2</t>
        </is>
      </c>
      <c r="E50" s="372" t="inlineStr">
        <is>
          <t>L2916</t>
        </is>
      </c>
      <c r="F50" s="344" t="inlineStr">
        <is>
          <t xml:space="preserve">不動產土地資料查詢                      </t>
        </is>
      </c>
      <c r="G50" s="344" t="n"/>
      <c r="H50" s="372" t="inlineStr">
        <is>
          <t>賴文育</t>
        </is>
      </c>
      <c r="I50" s="372" t="inlineStr">
        <is>
          <t>余家興</t>
        </is>
      </c>
      <c r="J50" s="347" t="n"/>
      <c r="K50" s="336" t="n">
        <v>44432</v>
      </c>
      <c r="L50" s="336" t="n">
        <v>44432</v>
      </c>
      <c r="M50" s="336">
        <f>IFERROR(IF(VLOOKUP(功能_33[[#This Row],[功能代號]],討論項目!A:H,8,FALSE)=0,"",VLOOKUP(功能_33[[#This Row],[功能代號]],討論項目!A:H,8,FALSE)),"")</f>
        <v/>
      </c>
      <c r="N50" s="372" t="inlineStr">
        <is>
          <t>吳承憲</t>
        </is>
      </c>
      <c r="O50" s="372" t="inlineStr">
        <is>
          <t>陳政皓</t>
        </is>
      </c>
      <c r="P50" s="449" t="inlineStr">
        <is>
          <t>企金</t>
        </is>
      </c>
      <c r="Q50" s="372" t="n"/>
      <c r="R50" s="372" t="n"/>
      <c r="S50" s="372" t="n"/>
      <c r="T50" s="372" t="n"/>
      <c r="U50" s="372" t="n"/>
      <c r="V50" s="372" t="n"/>
      <c r="W50" s="372" t="n"/>
      <c r="X50" s="344">
        <f>VLOOKUP(功能_33[[#This Row],[User]],SKL放款!A:G,7,FALSE)</f>
        <v/>
      </c>
      <c r="Y50" s="343">
        <f>IF(功能_33[[#This Row],[實際展示]]="","",功能_33[[#This Row],[實際展示]]+14)</f>
        <v/>
      </c>
      <c r="Z50" s="343" t="n"/>
      <c r="AA50" s="336">
        <f>IF(功能_33[[#This Row],[URS交二審]]=0,"",功能_33[[#This Row],[URS交二審]]+7)</f>
        <v/>
      </c>
      <c r="AB50" s="336" t="n"/>
      <c r="AC50" s="336" t="n"/>
      <c r="AD50" s="336" t="n"/>
      <c r="AE50" s="336" t="n"/>
      <c r="AF50" s="513" t="n"/>
      <c r="AG50" s="336">
        <f>IFERROR(IF(VLOOKUP(功能_33[[#This Row],[功能代號]],E:Q,11,FALSE)=0,"",VLOOKUP(功能_33[[#This Row],[功能代號]],E:Q,11,FALSE)),"")</f>
        <v/>
      </c>
      <c r="AH50" s="336" t="n"/>
      <c r="AI50" s="336" t="n"/>
      <c r="AJ50" s="344" t="n"/>
      <c r="AN50" s="344">
        <f>VLOOKUP(功能_33[[#This Row],[功能代號]],工作表2!A:A,1,FALSE)</f>
        <v/>
      </c>
    </row>
    <row r="51" hidden="1" ht="14.25" customHeight="1" s="453">
      <c r="A51" s="333" t="n">
        <v>52</v>
      </c>
      <c r="B5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44" t="inlineStr">
        <is>
          <t>2.業務作業</t>
        </is>
      </c>
      <c r="D51" s="344" t="inlineStr">
        <is>
          <t>擔保品2</t>
        </is>
      </c>
      <c r="E51" s="372" t="inlineStr">
        <is>
          <t>L2918</t>
        </is>
      </c>
      <c r="F51" s="344" t="inlineStr">
        <is>
          <t>擔保品他項權利查詢</t>
        </is>
      </c>
      <c r="G51" s="344" t="n"/>
      <c r="H51" s="372" t="inlineStr">
        <is>
          <t>賴文育</t>
        </is>
      </c>
      <c r="I51" s="348" t="inlineStr">
        <is>
          <t>陳昱衡</t>
        </is>
      </c>
      <c r="J51" s="422" t="inlineStr">
        <is>
          <t>PJ201800012_URS_2業務作業_V1.2.doc</t>
        </is>
      </c>
      <c r="K51" s="336" t="n">
        <v>44433</v>
      </c>
      <c r="L51" s="336" t="n">
        <v>44433</v>
      </c>
      <c r="M51" s="336">
        <f>IFERROR(IF(VLOOKUP(功能_33[[#This Row],[功能代號]],討論項目!A:H,8,FALSE)=0,"",VLOOKUP(功能_33[[#This Row],[功能代號]],討論項目!A:H,8,FALSE)),"")</f>
        <v/>
      </c>
      <c r="N51" s="372" t="inlineStr">
        <is>
          <t>吳承憲</t>
        </is>
      </c>
      <c r="O51" s="372" t="inlineStr">
        <is>
          <t>尹少玄</t>
        </is>
      </c>
      <c r="P51" s="449" t="inlineStr">
        <is>
          <t>企金</t>
        </is>
      </c>
      <c r="Q51" s="372" t="n"/>
      <c r="R51" s="372" t="n"/>
      <c r="S51" s="372" t="n"/>
      <c r="T51" s="372" t="n"/>
      <c r="U51" s="372" t="n"/>
      <c r="V51" s="372" t="n"/>
      <c r="W51" s="372" t="n"/>
      <c r="X51" s="344">
        <f>VLOOKUP(功能_33[[#This Row],[User]],SKL放款!A:G,7,FALSE)</f>
        <v/>
      </c>
      <c r="Y51" s="343">
        <f>IF(功能_33[[#This Row],[實際展示]]="","",功能_33[[#This Row],[實際展示]]+14)</f>
        <v/>
      </c>
      <c r="Z51" s="343" t="n">
        <v>44470</v>
      </c>
      <c r="AA51" s="336">
        <f>IF(功能_33[[#This Row],[URS交二審]]=0,"",功能_33[[#This Row],[URS交二審]]+7)</f>
        <v/>
      </c>
      <c r="AB51" s="336">
        <f>IF(功能_33[[#This Row],[URS交二審]]=0,"",功能_33[[#This Row],[URS交二審]]+7)</f>
        <v/>
      </c>
      <c r="AC51" s="336" t="n"/>
      <c r="AD51" s="336" t="n"/>
      <c r="AE51" s="336" t="n"/>
      <c r="AF51" s="513" t="n"/>
      <c r="AG51" s="336">
        <f>IFERROR(IF(VLOOKUP(功能_33[[#This Row],[功能代號]],E:Q,11,FALSE)=0,"",VLOOKUP(功能_33[[#This Row],[功能代號]],E:Q,11,FALSE)),"")</f>
        <v/>
      </c>
      <c r="AH51" s="336" t="n"/>
      <c r="AI51" s="336" t="n"/>
      <c r="AJ51" s="344" t="n"/>
      <c r="AN51" s="344">
        <f>VLOOKUP(功能_33[[#This Row],[功能代號]],工作表2!A:A,1,FALSE)</f>
        <v/>
      </c>
    </row>
    <row r="52" hidden="1" ht="14.25" customHeight="1" s="453">
      <c r="A52" s="333" t="n">
        <v>53</v>
      </c>
      <c r="B5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" s="344" t="inlineStr">
        <is>
          <t>2.業務作業</t>
        </is>
      </c>
      <c r="D52" s="344" t="inlineStr">
        <is>
          <t>擔保品2</t>
        </is>
      </c>
      <c r="E52" s="372" t="inlineStr">
        <is>
          <t>L2418</t>
        </is>
      </c>
      <c r="F52" s="344" t="inlineStr">
        <is>
          <t>擔保品他項權利登錄</t>
        </is>
      </c>
      <c r="G52" s="344" t="n"/>
      <c r="H52" s="372" t="inlineStr">
        <is>
          <t>賴文育</t>
        </is>
      </c>
      <c r="I52" s="372" t="inlineStr">
        <is>
          <t>余家興</t>
        </is>
      </c>
      <c r="J52" s="347" t="n"/>
      <c r="K52" s="336" t="n">
        <v>44433</v>
      </c>
      <c r="L52" s="336" t="n">
        <v>44433</v>
      </c>
      <c r="M52" s="336">
        <f>IFERROR(IF(VLOOKUP(功能_33[[#This Row],[功能代號]],討論項目!A:H,8,FALSE)=0,"",VLOOKUP(功能_33[[#This Row],[功能代號]],討論項目!A:H,8,FALSE)),"")</f>
        <v/>
      </c>
      <c r="N52" s="372" t="inlineStr">
        <is>
          <t>吳承憲</t>
        </is>
      </c>
      <c r="O52" s="372" t="inlineStr">
        <is>
          <t>李珮君</t>
        </is>
      </c>
      <c r="P52" s="449" t="inlineStr">
        <is>
          <t>企金</t>
        </is>
      </c>
      <c r="Q52" s="372" t="n"/>
      <c r="R52" s="372" t="n"/>
      <c r="S52" s="372" t="n"/>
      <c r="T52" s="372" t="n"/>
      <c r="U52" s="372" t="n"/>
      <c r="V52" s="372" t="n"/>
      <c r="W52" s="372" t="n"/>
      <c r="X52" s="344">
        <f>VLOOKUP(功能_33[[#This Row],[User]],SKL放款!A:G,7,FALSE)</f>
        <v/>
      </c>
      <c r="Y52" s="343">
        <f>IF(功能_33[[#This Row],[實際展示]]="","",功能_33[[#This Row],[實際展示]]+14)</f>
        <v/>
      </c>
      <c r="Z52" s="343" t="n"/>
      <c r="AA52" s="336">
        <f>IF(功能_33[[#This Row],[URS交二審]]=0,"",功能_33[[#This Row],[URS交二審]]+7)</f>
        <v/>
      </c>
      <c r="AB52" s="336" t="n"/>
      <c r="AC52" s="336" t="n"/>
      <c r="AD52" s="336" t="n"/>
      <c r="AE52" s="336" t="n"/>
      <c r="AF52" s="513" t="n"/>
      <c r="AG52" s="336">
        <f>IFERROR(IF(VLOOKUP(功能_33[[#This Row],[功能代號]],E:Q,11,FALSE)=0,"",VLOOKUP(功能_33[[#This Row],[功能代號]],E:Q,11,FALSE)),"")</f>
        <v/>
      </c>
      <c r="AH52" s="336" t="n"/>
      <c r="AI52" s="336" t="n"/>
      <c r="AJ52" s="344" t="n"/>
      <c r="AK52" s="515" t="n">
        <v>44498</v>
      </c>
      <c r="AN52" s="344">
        <f>VLOOKUP(功能_33[[#This Row],[功能代號]],工作表2!A:A,1,FALSE)</f>
        <v/>
      </c>
    </row>
    <row r="53" hidden="1" ht="14.25" customHeight="1" s="453">
      <c r="A53" s="333" t="n">
        <v>49</v>
      </c>
      <c r="B5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44" t="inlineStr">
        <is>
          <t>2.業務作業</t>
        </is>
      </c>
      <c r="D53" s="344" t="inlineStr">
        <is>
          <t>擔保品2,額度控管2</t>
        </is>
      </c>
      <c r="E53" s="372" t="inlineStr">
        <is>
          <t>L2017</t>
        </is>
      </c>
      <c r="F53" s="344" t="inlineStr">
        <is>
          <t xml:space="preserve">額度與擔保品關聯查詢 </t>
        </is>
      </c>
      <c r="G53" s="344" t="n"/>
      <c r="H53" s="372" t="inlineStr">
        <is>
          <t>賴文育</t>
        </is>
      </c>
      <c r="I53" s="372" t="inlineStr">
        <is>
          <t>余家興</t>
        </is>
      </c>
      <c r="J53" s="347" t="n"/>
      <c r="K53" s="336" t="n">
        <v>44433</v>
      </c>
      <c r="L53" s="336" t="n">
        <v>44432</v>
      </c>
      <c r="M53" s="336">
        <f>IFERROR(IF(VLOOKUP(功能_33[[#This Row],[功能代號]],討論項目!A:H,8,FALSE)=0,"",VLOOKUP(功能_33[[#This Row],[功能代號]],討論項目!A:H,8,FALSE)),"")</f>
        <v/>
      </c>
      <c r="N53" s="372" t="inlineStr">
        <is>
          <t>吳承憲</t>
        </is>
      </c>
      <c r="O53" s="372" t="inlineStr">
        <is>
          <t>李珮君</t>
        </is>
      </c>
      <c r="P53" s="449" t="inlineStr">
        <is>
          <t>企金</t>
        </is>
      </c>
      <c r="Q53" s="372" t="n"/>
      <c r="R53" s="372" t="n"/>
      <c r="S53" s="372" t="n"/>
      <c r="T53" s="372" t="n"/>
      <c r="U53" s="372" t="n"/>
      <c r="V53" s="372" t="n"/>
      <c r="W53" s="372" t="n"/>
      <c r="X53" s="344">
        <f>VLOOKUP(功能_33[[#This Row],[User]],SKL放款!A:G,7,FALSE)</f>
        <v/>
      </c>
      <c r="Y53" s="343">
        <f>IF(功能_33[[#This Row],[實際展示]]="","",功能_33[[#This Row],[實際展示]]+14)</f>
        <v/>
      </c>
      <c r="Z53" s="343" t="n"/>
      <c r="AA53" s="336" t="n">
        <v>44515</v>
      </c>
      <c r="AB53" s="336" t="inlineStr">
        <is>
          <t>需二審</t>
        </is>
      </c>
      <c r="AC53" s="336" t="n"/>
      <c r="AD53" s="336" t="n"/>
      <c r="AE53" s="336" t="n"/>
      <c r="AF53" s="513" t="n"/>
      <c r="AG53" s="336">
        <f>IFERROR(IF(VLOOKUP(功能_33[[#This Row],[功能代號]],E:Q,11,FALSE)=0,"",VLOOKUP(功能_33[[#This Row],[功能代號]],E:Q,11,FALSE)),"")</f>
        <v/>
      </c>
      <c r="AH53" s="336" t="n"/>
      <c r="AI53" s="336" t="n"/>
      <c r="AJ53" s="344" t="n"/>
      <c r="AK53" s="515" t="n">
        <v>44494</v>
      </c>
      <c r="AN53" s="344">
        <f>VLOOKUP(功能_33[[#This Row],[功能代號]],工作表2!A:A,1,FALSE)</f>
        <v/>
      </c>
    </row>
    <row r="54" hidden="1" ht="14.25" customHeight="1" s="453">
      <c r="A54" s="333" t="n">
        <v>50</v>
      </c>
      <c r="B5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44" t="inlineStr">
        <is>
          <t>2.業務作業</t>
        </is>
      </c>
      <c r="D54" s="344" t="inlineStr">
        <is>
          <t>擔保品2,額度控管2</t>
        </is>
      </c>
      <c r="E54" s="372" t="inlineStr">
        <is>
          <t>L2417</t>
        </is>
      </c>
      <c r="F54" s="344" t="inlineStr">
        <is>
          <t>額度與擔保品關聯登錄</t>
        </is>
      </c>
      <c r="G54" s="344" t="n"/>
      <c r="H54" s="372" t="inlineStr">
        <is>
          <t>賴文育</t>
        </is>
      </c>
      <c r="I54" s="372" t="inlineStr">
        <is>
          <t>余家興</t>
        </is>
      </c>
      <c r="J54" s="347" t="n"/>
      <c r="K54" s="336" t="n">
        <v>44433</v>
      </c>
      <c r="L54" s="336" t="n">
        <v>44432</v>
      </c>
      <c r="M54" s="336">
        <f>IFERROR(IF(VLOOKUP(功能_33[[#This Row],[功能代號]],討論項目!A:H,8,FALSE)=0,"",VLOOKUP(功能_33[[#This Row],[功能代號]],討論項目!A:H,8,FALSE)),"")</f>
        <v/>
      </c>
      <c r="N54" s="372" t="inlineStr">
        <is>
          <t>吳承憲</t>
        </is>
      </c>
      <c r="O54" s="372" t="inlineStr">
        <is>
          <t>李珮君</t>
        </is>
      </c>
      <c r="P54" s="449" t="inlineStr">
        <is>
          <t>企金</t>
        </is>
      </c>
      <c r="Q54" s="372" t="n"/>
      <c r="R54" s="372" t="n"/>
      <c r="S54" s="372" t="n"/>
      <c r="T54" s="372" t="n"/>
      <c r="U54" s="372" t="n"/>
      <c r="V54" s="372" t="n"/>
      <c r="W54" s="372" t="n"/>
      <c r="X54" s="344">
        <f>VLOOKUP(功能_33[[#This Row],[User]],SKL放款!A:G,7,FALSE)</f>
        <v/>
      </c>
      <c r="Y54" s="343">
        <f>IF(功能_33[[#This Row],[實際展示]]="","",功能_33[[#This Row],[實際展示]]+14)</f>
        <v/>
      </c>
      <c r="Z54" s="343" t="n"/>
      <c r="AA54" s="336">
        <f>IF(功能_33[[#This Row],[URS交二審]]=0,"",功能_33[[#This Row],[URS交二審]]+7)</f>
        <v/>
      </c>
      <c r="AB54" s="336" t="n"/>
      <c r="AC54" s="336" t="n"/>
      <c r="AD54" s="336" t="n"/>
      <c r="AE54" s="336" t="n"/>
      <c r="AF54" s="513" t="n"/>
      <c r="AG54" s="336">
        <f>IFERROR(IF(VLOOKUP(功能_33[[#This Row],[功能代號]],E:Q,11,FALSE)=0,"",VLOOKUP(功能_33[[#This Row],[功能代號]],E:Q,11,FALSE)),"")</f>
        <v/>
      </c>
      <c r="AH54" s="336" t="n"/>
      <c r="AI54" s="336" t="n"/>
      <c r="AJ54" s="344" t="n"/>
      <c r="AN54" s="344">
        <f>VLOOKUP(功能_33[[#This Row],[功能代號]],工作表2!A:A,1,FALSE)</f>
        <v/>
      </c>
    </row>
    <row r="55" hidden="1" ht="14.25" customHeight="1" s="453">
      <c r="A55" s="333" t="n">
        <v>51</v>
      </c>
      <c r="B5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44" t="inlineStr">
        <is>
          <t>2.業務作業</t>
        </is>
      </c>
      <c r="D55" s="344" t="inlineStr">
        <is>
          <t>擔保品2</t>
        </is>
      </c>
      <c r="E55" s="372" t="inlineStr">
        <is>
          <t>L2049</t>
        </is>
      </c>
      <c r="F55" s="344" t="inlineStr">
        <is>
          <t xml:space="preserve">擔保品關聯設定明細資料查詢              </t>
        </is>
      </c>
      <c r="G55" s="344" t="n"/>
      <c r="H55" s="372" t="inlineStr">
        <is>
          <t>賴文育</t>
        </is>
      </c>
      <c r="I55" s="372" t="inlineStr">
        <is>
          <t>余家興</t>
        </is>
      </c>
      <c r="J55" s="347" t="n"/>
      <c r="K55" s="336" t="n">
        <v>44433</v>
      </c>
      <c r="L55" s="336" t="n">
        <v>44433</v>
      </c>
      <c r="M55" s="336">
        <f>IFERROR(IF(VLOOKUP(功能_33[[#This Row],[功能代號]],討論項目!A:H,8,FALSE)=0,"",VLOOKUP(功能_33[[#This Row],[功能代號]],討論項目!A:H,8,FALSE)),"")</f>
        <v/>
      </c>
      <c r="N55" s="372" t="inlineStr">
        <is>
          <t>吳承憲</t>
        </is>
      </c>
      <c r="O55" s="372" t="inlineStr">
        <is>
          <t>李珮君</t>
        </is>
      </c>
      <c r="P55" s="449" t="inlineStr">
        <is>
          <t>企金</t>
        </is>
      </c>
      <c r="Q55" s="372" t="n"/>
      <c r="R55" s="372" t="n"/>
      <c r="S55" s="372" t="n"/>
      <c r="T55" s="372" t="n"/>
      <c r="U55" s="372" t="n"/>
      <c r="V55" s="372" t="n"/>
      <c r="W55" s="372" t="n"/>
      <c r="X55" s="344">
        <f>VLOOKUP(功能_33[[#This Row],[User]],SKL放款!A:G,7,FALSE)</f>
        <v/>
      </c>
      <c r="Y55" s="343">
        <f>IF(功能_33[[#This Row],[實際展示]]="","",功能_33[[#This Row],[實際展示]]+14)</f>
        <v/>
      </c>
      <c r="Z55" s="343" t="n"/>
      <c r="AA55" s="336" t="n">
        <v>44515</v>
      </c>
      <c r="AB55" s="336" t="inlineStr">
        <is>
          <t>需二審</t>
        </is>
      </c>
      <c r="AC55" s="336" t="n"/>
      <c r="AD55" s="336" t="n"/>
      <c r="AE55" s="336" t="n"/>
      <c r="AF55" s="513" t="n"/>
      <c r="AG55" s="336">
        <f>IFERROR(IF(VLOOKUP(功能_33[[#This Row],[功能代號]],E:Q,11,FALSE)=0,"",VLOOKUP(功能_33[[#This Row],[功能代號]],E:Q,11,FALSE)),"")</f>
        <v/>
      </c>
      <c r="AH55" s="336" t="n"/>
      <c r="AI55" s="336" t="n"/>
      <c r="AJ55" s="344" t="n"/>
      <c r="AN55" s="344">
        <f>VLOOKUP(功能_33[[#This Row],[功能代號]],工作表2!A:A,1,FALSE)</f>
        <v/>
      </c>
    </row>
    <row r="56" hidden="1" ht="14.25" customHeight="1" s="453">
      <c r="A56" s="333" t="n">
        <v>54</v>
      </c>
      <c r="B5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44" t="inlineStr">
        <is>
          <t>2.業務作業</t>
        </is>
      </c>
      <c r="D56" s="344" t="inlineStr">
        <is>
          <t>擔保品2</t>
        </is>
      </c>
      <c r="E56" s="372" t="inlineStr">
        <is>
          <t>L2919</t>
        </is>
      </c>
      <c r="F56" s="344" t="inlineStr">
        <is>
          <t xml:space="preserve">提供人之擔保品查詢                      </t>
        </is>
      </c>
      <c r="G56" s="344" t="n"/>
      <c r="H56" s="372" t="inlineStr">
        <is>
          <t>賴文育</t>
        </is>
      </c>
      <c r="I56" s="372" t="inlineStr">
        <is>
          <t>余家興</t>
        </is>
      </c>
      <c r="J56" s="347" t="n"/>
      <c r="K56" s="336" t="n">
        <v>44434</v>
      </c>
      <c r="L56" s="336" t="n">
        <v>44433</v>
      </c>
      <c r="M56" s="336">
        <f>IFERROR(IF(VLOOKUP(功能_33[[#This Row],[功能代號]],討論項目!A:H,8,FALSE)=0,"",VLOOKUP(功能_33[[#This Row],[功能代號]],討論項目!A:H,8,FALSE)),"")</f>
        <v/>
      </c>
      <c r="N56" s="372" t="inlineStr">
        <is>
          <t>吳承憲</t>
        </is>
      </c>
      <c r="O56" s="372" t="inlineStr">
        <is>
          <t>李珮君</t>
        </is>
      </c>
      <c r="P56" s="449" t="inlineStr">
        <is>
          <t>企金</t>
        </is>
      </c>
      <c r="Q56" s="372" t="n"/>
      <c r="R56" s="372" t="n"/>
      <c r="S56" s="372" t="n"/>
      <c r="T56" s="372" t="n"/>
      <c r="U56" s="372" t="n"/>
      <c r="V56" s="372" t="n"/>
      <c r="W56" s="372" t="n"/>
      <c r="X56" s="344">
        <f>VLOOKUP(功能_33[[#This Row],[User]],SKL放款!A:G,7,FALSE)</f>
        <v/>
      </c>
      <c r="Y56" s="343">
        <f>IF(功能_33[[#This Row],[實際展示]]="","",功能_33[[#This Row],[實際展示]]+14)</f>
        <v/>
      </c>
      <c r="Z56" s="343" t="n"/>
      <c r="AA56" s="336" t="n">
        <v>44515</v>
      </c>
      <c r="AB56" s="336" t="inlineStr">
        <is>
          <t>需二審</t>
        </is>
      </c>
      <c r="AC56" s="336" t="n"/>
      <c r="AD56" s="336" t="n"/>
      <c r="AE56" s="336" t="n"/>
      <c r="AF56" s="513" t="n"/>
      <c r="AG56" s="336">
        <f>IFERROR(IF(VLOOKUP(功能_33[[#This Row],[功能代號]],E:Q,11,FALSE)=0,"",VLOOKUP(功能_33[[#This Row],[功能代號]],E:Q,11,FALSE)),"")</f>
        <v/>
      </c>
      <c r="AH56" s="336" t="n"/>
      <c r="AI56" s="336" t="n"/>
      <c r="AJ56" s="344" t="n"/>
      <c r="AN56" s="344">
        <f>VLOOKUP(功能_33[[#This Row],[功能代號]],工作表2!A:A,1,FALSE)</f>
        <v/>
      </c>
    </row>
    <row r="57" hidden="1" ht="14.25" customHeight="1" s="453">
      <c r="A57" s="333" t="n">
        <v>55</v>
      </c>
      <c r="B5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44" t="inlineStr">
        <is>
          <t>2.業務作業</t>
        </is>
      </c>
      <c r="D57" s="344" t="inlineStr">
        <is>
          <t>擔保品2</t>
        </is>
      </c>
      <c r="E57" s="372" t="inlineStr">
        <is>
          <t>L2922</t>
        </is>
      </c>
      <c r="F57" s="344" t="inlineStr">
        <is>
          <t xml:space="preserve">土地坐落索引查詢                        </t>
        </is>
      </c>
      <c r="G57" s="344" t="n"/>
      <c r="H57" s="372" t="inlineStr">
        <is>
          <t>賴文育</t>
        </is>
      </c>
      <c r="I57" s="372" t="inlineStr">
        <is>
          <t>余家興</t>
        </is>
      </c>
      <c r="J57" s="347" t="n"/>
      <c r="K57" s="336" t="n">
        <v>44434</v>
      </c>
      <c r="L57" s="336" t="n">
        <v>44433</v>
      </c>
      <c r="M57" s="336">
        <f>IFERROR(IF(VLOOKUP(功能_33[[#This Row],[功能代號]],討論項目!A:H,8,FALSE)=0,"",VLOOKUP(功能_33[[#This Row],[功能代號]],討論項目!A:H,8,FALSE)),"")</f>
        <v/>
      </c>
      <c r="N57" s="372" t="inlineStr">
        <is>
          <t>吳承憲</t>
        </is>
      </c>
      <c r="O57" s="372" t="inlineStr">
        <is>
          <t>李珮君</t>
        </is>
      </c>
      <c r="P57" s="449" t="inlineStr">
        <is>
          <t>企金</t>
        </is>
      </c>
      <c r="Q57" s="372" t="n"/>
      <c r="R57" s="372" t="n"/>
      <c r="S57" s="372" t="n"/>
      <c r="T57" s="372" t="n"/>
      <c r="U57" s="372" t="n"/>
      <c r="V57" s="372" t="n"/>
      <c r="W57" s="372" t="n"/>
      <c r="X57" s="344">
        <f>VLOOKUP(功能_33[[#This Row],[User]],SKL放款!A:G,7,FALSE)</f>
        <v/>
      </c>
      <c r="Y57" s="343">
        <f>IF(功能_33[[#This Row],[實際展示]]="","",功能_33[[#This Row],[實際展示]]+14)</f>
        <v/>
      </c>
      <c r="Z57" s="343" t="n"/>
      <c r="AA57" s="336" t="n">
        <v>44515</v>
      </c>
      <c r="AB57" s="336" t="inlineStr">
        <is>
          <t>需二審</t>
        </is>
      </c>
      <c r="AC57" s="336" t="n"/>
      <c r="AD57" s="336" t="n"/>
      <c r="AE57" s="336" t="n"/>
      <c r="AF57" s="513" t="n"/>
      <c r="AG57" s="336">
        <f>IFERROR(IF(VLOOKUP(功能_33[[#This Row],[功能代號]],E:Q,11,FALSE)=0,"",VLOOKUP(功能_33[[#This Row],[功能代號]],E:Q,11,FALSE)),"")</f>
        <v/>
      </c>
      <c r="AH57" s="336" t="n"/>
      <c r="AI57" s="336" t="n"/>
      <c r="AJ57" s="344" t="n"/>
      <c r="AN57" s="344">
        <f>VLOOKUP(功能_33[[#This Row],[功能代號]],工作表2!A:A,1,FALSE)</f>
        <v/>
      </c>
    </row>
    <row r="58" hidden="1" ht="14.25" customHeight="1" s="453">
      <c r="A58" s="333" t="n">
        <v>56</v>
      </c>
      <c r="B5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44" t="inlineStr">
        <is>
          <t>2.業務作業</t>
        </is>
      </c>
      <c r="D58" s="344" t="inlineStr">
        <is>
          <t>擔保品2</t>
        </is>
      </c>
      <c r="E58" s="372" t="inlineStr">
        <is>
          <t>L2412</t>
        </is>
      </c>
      <c r="F58" s="344" t="inlineStr">
        <is>
          <t>動產擔保品資料登錄</t>
        </is>
      </c>
      <c r="G58" s="344" t="n"/>
      <c r="H58" s="372" t="inlineStr">
        <is>
          <t>賴文育</t>
        </is>
      </c>
      <c r="I58" s="372" t="inlineStr">
        <is>
          <t>余家興</t>
        </is>
      </c>
      <c r="J58" s="347" t="n"/>
      <c r="K58" s="336" t="n">
        <v>44434</v>
      </c>
      <c r="L58" s="336" t="n">
        <v>44433</v>
      </c>
      <c r="M58" s="336">
        <f>IFERROR(IF(VLOOKUP(功能_33[[#This Row],[功能代號]],討論項目!A:H,8,FALSE)=0,"",VLOOKUP(功能_33[[#This Row],[功能代號]],討論項目!A:H,8,FALSE)),"")</f>
        <v/>
      </c>
      <c r="N58" s="372" t="inlineStr">
        <is>
          <t>吳承憲</t>
        </is>
      </c>
      <c r="O58" s="372" t="inlineStr">
        <is>
          <t>李珮君</t>
        </is>
      </c>
      <c r="P58" s="449" t="inlineStr">
        <is>
          <t>企金</t>
        </is>
      </c>
      <c r="Q58" s="372" t="n"/>
      <c r="R58" s="372" t="n"/>
      <c r="S58" s="372" t="n"/>
      <c r="T58" s="372" t="n"/>
      <c r="U58" s="372" t="n"/>
      <c r="V58" s="372" t="n"/>
      <c r="W58" s="372" t="n"/>
      <c r="X58" s="344">
        <f>VLOOKUP(功能_33[[#This Row],[User]],SKL放款!A:G,7,FALSE)</f>
        <v/>
      </c>
      <c r="Y58" s="343">
        <f>IF(功能_33[[#This Row],[實際展示]]="","",功能_33[[#This Row],[實際展示]]+14)</f>
        <v/>
      </c>
      <c r="Z58" s="343" t="n"/>
      <c r="AA58" s="336" t="n">
        <v>44515</v>
      </c>
      <c r="AB58" s="336" t="inlineStr">
        <is>
          <t>需二審</t>
        </is>
      </c>
      <c r="AC58" s="336" t="n"/>
      <c r="AD58" s="336" t="n"/>
      <c r="AE58" s="336" t="n"/>
      <c r="AF58" s="513" t="n"/>
      <c r="AG58" s="336">
        <f>IFERROR(IF(VLOOKUP(功能_33[[#This Row],[功能代號]],E:Q,11,FALSE)=0,"",VLOOKUP(功能_33[[#This Row],[功能代號]],E:Q,11,FALSE)),"")</f>
        <v/>
      </c>
      <c r="AH58" s="336" t="n"/>
      <c r="AI58" s="336" t="n"/>
      <c r="AJ58" s="344" t="n"/>
      <c r="AN58" s="344">
        <f>VLOOKUP(功能_33[[#This Row],[功能代號]],工作表2!A:A,1,FALSE)</f>
        <v/>
      </c>
    </row>
    <row r="59" hidden="1" ht="14.25" customHeight="1" s="453">
      <c r="A59" s="333" t="n">
        <v>57</v>
      </c>
      <c r="B5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44" t="inlineStr">
        <is>
          <t>2.業務作業</t>
        </is>
      </c>
      <c r="D59" s="344" t="inlineStr">
        <is>
          <t>擔保品2</t>
        </is>
      </c>
      <c r="E59" s="372" t="inlineStr">
        <is>
          <t>L2912</t>
        </is>
      </c>
      <c r="F59" s="344" t="inlineStr">
        <is>
          <t xml:space="preserve">動產擔保品資料查詢                      </t>
        </is>
      </c>
      <c r="G59" s="344" t="n"/>
      <c r="H59" s="372" t="inlineStr">
        <is>
          <t>賴文育</t>
        </is>
      </c>
      <c r="I59" s="372" t="inlineStr">
        <is>
          <t>余家興</t>
        </is>
      </c>
      <c r="J59" s="347" t="n"/>
      <c r="K59" s="336" t="n">
        <v>44434</v>
      </c>
      <c r="L59" s="336" t="n">
        <v>44433</v>
      </c>
      <c r="M59" s="336">
        <f>IFERROR(IF(VLOOKUP(功能_33[[#This Row],[功能代號]],討論項目!A:H,8,FALSE)=0,"",VLOOKUP(功能_33[[#This Row],[功能代號]],討論項目!A:H,8,FALSE)),"")</f>
        <v/>
      </c>
      <c r="N59" s="372" t="inlineStr">
        <is>
          <t>吳承憲</t>
        </is>
      </c>
      <c r="O59" s="372" t="inlineStr">
        <is>
          <t>李珮君</t>
        </is>
      </c>
      <c r="P59" s="449" t="inlineStr">
        <is>
          <t>企金</t>
        </is>
      </c>
      <c r="Q59" s="372" t="n"/>
      <c r="R59" s="372" t="n"/>
      <c r="S59" s="372" t="n"/>
      <c r="T59" s="372" t="n"/>
      <c r="U59" s="372" t="n"/>
      <c r="V59" s="372" t="n"/>
      <c r="W59" s="372" t="n"/>
      <c r="X59" s="344">
        <f>VLOOKUP(功能_33[[#This Row],[User]],SKL放款!A:G,7,FALSE)</f>
        <v/>
      </c>
      <c r="Y59" s="343">
        <f>IF(功能_33[[#This Row],[實際展示]]="","",功能_33[[#This Row],[實際展示]]+14)</f>
        <v/>
      </c>
      <c r="Z59" s="343" t="n"/>
      <c r="AA59" s="336">
        <f>IF(功能_33[[#This Row],[URS交二審]]=0,"",功能_33[[#This Row],[URS交二審]]+7)</f>
        <v/>
      </c>
      <c r="AB59" s="336" t="n"/>
      <c r="AC59" s="336" t="n"/>
      <c r="AD59" s="336" t="n"/>
      <c r="AE59" s="336" t="n"/>
      <c r="AF59" s="513" t="n"/>
      <c r="AG59" s="336">
        <f>IFERROR(IF(VLOOKUP(功能_33[[#This Row],[功能代號]],E:Q,11,FALSE)=0,"",VLOOKUP(功能_33[[#This Row],[功能代號]],E:Q,11,FALSE)),"")</f>
        <v/>
      </c>
      <c r="AH59" s="336" t="n"/>
      <c r="AI59" s="336" t="n"/>
      <c r="AJ59" s="344" t="n"/>
      <c r="AN59" s="344">
        <f>VLOOKUP(功能_33[[#This Row],[功能代號]],工作表2!A:A,1,FALSE)</f>
        <v/>
      </c>
    </row>
    <row r="60" hidden="1" ht="14.25" customHeight="1" s="453">
      <c r="A60" s="333" t="n">
        <v>58</v>
      </c>
      <c r="B6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44" t="inlineStr">
        <is>
          <t>2.業務作業</t>
        </is>
      </c>
      <c r="D60" s="344" t="inlineStr">
        <is>
          <t>擔保品2</t>
        </is>
      </c>
      <c r="E60" s="372" t="inlineStr">
        <is>
          <t>L2047</t>
        </is>
      </c>
      <c r="F60" s="344" t="inlineStr">
        <is>
          <t>動產擔保品明細資料查詢</t>
        </is>
      </c>
      <c r="G60" s="344" t="n"/>
      <c r="H60" s="372" t="inlineStr">
        <is>
          <t>賴文育</t>
        </is>
      </c>
      <c r="I60" s="372" t="inlineStr">
        <is>
          <t>余家興</t>
        </is>
      </c>
      <c r="J60" s="347" t="n"/>
      <c r="K60" s="336" t="n">
        <v>44434</v>
      </c>
      <c r="L60" s="336" t="n">
        <v>44433</v>
      </c>
      <c r="M60" s="336">
        <f>IFERROR(IF(VLOOKUP(功能_33[[#This Row],[功能代號]],討論項目!A:H,8,FALSE)=0,"",VLOOKUP(功能_33[[#This Row],[功能代號]],討論項目!A:H,8,FALSE)),"")</f>
        <v/>
      </c>
      <c r="N60" s="372" t="inlineStr">
        <is>
          <t>吳承憲</t>
        </is>
      </c>
      <c r="O60" s="372" t="inlineStr">
        <is>
          <t>李珮君</t>
        </is>
      </c>
      <c r="P60" s="449" t="inlineStr">
        <is>
          <t>企金</t>
        </is>
      </c>
      <c r="Q60" s="372" t="n"/>
      <c r="R60" s="372" t="n"/>
      <c r="S60" s="372" t="n"/>
      <c r="T60" s="372" t="n"/>
      <c r="U60" s="372" t="n"/>
      <c r="V60" s="372" t="n"/>
      <c r="W60" s="372" t="n"/>
      <c r="X60" s="344">
        <f>VLOOKUP(功能_33[[#This Row],[User]],SKL放款!A:G,7,FALSE)</f>
        <v/>
      </c>
      <c r="Y60" s="343">
        <f>IF(功能_33[[#This Row],[實際展示]]="","",功能_33[[#This Row],[實際展示]]+14)</f>
        <v/>
      </c>
      <c r="Z60" s="343" t="n"/>
      <c r="AA60" s="336" t="n">
        <v>44515</v>
      </c>
      <c r="AB60" s="336" t="inlineStr">
        <is>
          <t>需二審</t>
        </is>
      </c>
      <c r="AC60" s="336" t="n"/>
      <c r="AD60" s="336" t="n"/>
      <c r="AE60" s="336" t="n"/>
      <c r="AF60" s="513" t="n"/>
      <c r="AG60" s="336">
        <f>IFERROR(IF(VLOOKUP(功能_33[[#This Row],[功能代號]],E:Q,11,FALSE)=0,"",VLOOKUP(功能_33[[#This Row],[功能代號]],E:Q,11,FALSE)),"")</f>
        <v/>
      </c>
      <c r="AH60" s="336" t="n"/>
      <c r="AI60" s="336" t="n"/>
      <c r="AJ60" s="344" t="n"/>
      <c r="AN60" s="344">
        <f>VLOOKUP(功能_33[[#This Row],[功能代號]],工作表2!A:A,1,FALSE)</f>
        <v/>
      </c>
    </row>
    <row r="61" hidden="1" ht="14.25" customHeight="1" s="453">
      <c r="A61" s="333" t="n">
        <v>59</v>
      </c>
      <c r="B6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1" s="344" t="inlineStr">
        <is>
          <t>2.業務作業</t>
        </is>
      </c>
      <c r="D61" s="344" t="inlineStr">
        <is>
          <t>擔保品2</t>
        </is>
      </c>
      <c r="E61" s="372" t="inlineStr">
        <is>
          <t>L2413</t>
        </is>
      </c>
      <c r="F61" s="344" t="inlineStr">
        <is>
          <t>股票擔保品資料登錄</t>
        </is>
      </c>
      <c r="G61" s="344" t="n"/>
      <c r="H61" s="372" t="inlineStr">
        <is>
          <t>賴文育</t>
        </is>
      </c>
      <c r="I61" s="372" t="inlineStr">
        <is>
          <t>余家興</t>
        </is>
      </c>
      <c r="J61" s="347" t="n"/>
      <c r="K61" s="336" t="n">
        <v>44435</v>
      </c>
      <c r="L61" s="336" t="n">
        <v>44434</v>
      </c>
      <c r="M61" s="336">
        <f>IFERROR(IF(VLOOKUP(功能_33[[#This Row],[功能代號]],討論項目!A:H,8,FALSE)=0,"",VLOOKUP(功能_33[[#This Row],[功能代號]],討論項目!A:H,8,FALSE)),"")</f>
        <v/>
      </c>
      <c r="N61" s="372" t="inlineStr">
        <is>
          <t>吳承憲</t>
        </is>
      </c>
      <c r="O61" s="372" t="inlineStr">
        <is>
          <t>李穎</t>
        </is>
      </c>
      <c r="P61" s="449" t="inlineStr">
        <is>
          <t>企金</t>
        </is>
      </c>
      <c r="Q61" s="372" t="n"/>
      <c r="R61" s="372" t="n"/>
      <c r="S61" s="372" t="n"/>
      <c r="T61" s="372" t="n"/>
      <c r="U61" s="372" t="n"/>
      <c r="V61" s="372" t="n"/>
      <c r="W61" s="372" t="n"/>
      <c r="X61" s="344">
        <f>VLOOKUP(功能_33[[#This Row],[User]],SKL放款!A:G,7,FALSE)</f>
        <v/>
      </c>
      <c r="Y61" s="343">
        <f>IF(功能_33[[#This Row],[實際展示]]="","",功能_33[[#This Row],[實際展示]]+14)</f>
        <v/>
      </c>
      <c r="Z61" s="343" t="n"/>
      <c r="AA61" s="336" t="n">
        <v>44516</v>
      </c>
      <c r="AB61" s="336" t="inlineStr">
        <is>
          <t>需二審</t>
        </is>
      </c>
      <c r="AC61" s="336" t="n"/>
      <c r="AD61" s="336" t="n"/>
      <c r="AE61" s="336" t="n"/>
      <c r="AF61" s="513" t="n"/>
      <c r="AG61" s="336">
        <f>IFERROR(IF(VLOOKUP(功能_33[[#This Row],[功能代號]],E:Q,11,FALSE)=0,"",VLOOKUP(功能_33[[#This Row],[功能代號]],E:Q,11,FALSE)),"")</f>
        <v/>
      </c>
      <c r="AH61" s="336" t="n"/>
      <c r="AI61" s="336" t="n"/>
      <c r="AJ61" s="344" t="n"/>
      <c r="AN61" s="344">
        <f>VLOOKUP(功能_33[[#This Row],[功能代號]],工作表2!A:A,1,FALSE)</f>
        <v/>
      </c>
    </row>
    <row r="62" hidden="1" ht="14.25" customHeight="1" s="453">
      <c r="A62" s="333" t="n">
        <v>60</v>
      </c>
      <c r="B6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2" s="344" t="inlineStr">
        <is>
          <t>2.業務作業</t>
        </is>
      </c>
      <c r="D62" s="344" t="inlineStr">
        <is>
          <t>擔保品2</t>
        </is>
      </c>
      <c r="E62" s="372" t="inlineStr">
        <is>
          <t>L2913</t>
        </is>
      </c>
      <c r="F62" s="344" t="inlineStr">
        <is>
          <t xml:space="preserve">股票擔保品資料查詢                      </t>
        </is>
      </c>
      <c r="G62" s="344" t="n"/>
      <c r="H62" s="372" t="inlineStr">
        <is>
          <t>賴文育</t>
        </is>
      </c>
      <c r="I62" s="372" t="inlineStr">
        <is>
          <t>余家興</t>
        </is>
      </c>
      <c r="J62" s="347" t="n"/>
      <c r="K62" s="336" t="n">
        <v>44435</v>
      </c>
      <c r="L62" s="336" t="n">
        <v>44434</v>
      </c>
      <c r="M62" s="336">
        <f>IFERROR(IF(VLOOKUP(功能_33[[#This Row],[功能代號]],討論項目!A:H,8,FALSE)=0,"",VLOOKUP(功能_33[[#This Row],[功能代號]],討論項目!A:H,8,FALSE)),"")</f>
        <v/>
      </c>
      <c r="N62" s="372" t="inlineStr">
        <is>
          <t>吳承憲</t>
        </is>
      </c>
      <c r="O62" s="372" t="inlineStr">
        <is>
          <t>李穎</t>
        </is>
      </c>
      <c r="P62" s="449" t="inlineStr">
        <is>
          <t>企金</t>
        </is>
      </c>
      <c r="Q62" s="372" t="n"/>
      <c r="R62" s="372" t="n"/>
      <c r="S62" s="372" t="n"/>
      <c r="T62" s="372" t="n"/>
      <c r="U62" s="372" t="n"/>
      <c r="V62" s="372" t="n"/>
      <c r="W62" s="372" t="n"/>
      <c r="X62" s="344">
        <f>VLOOKUP(功能_33[[#This Row],[User]],SKL放款!A:G,7,FALSE)</f>
        <v/>
      </c>
      <c r="Y62" s="343">
        <f>IF(功能_33[[#This Row],[實際展示]]="","",功能_33[[#This Row],[實際展示]]+14)</f>
        <v/>
      </c>
      <c r="Z62" s="343" t="n"/>
      <c r="AA62" s="336" t="n">
        <v>44516</v>
      </c>
      <c r="AB62" s="336" t="inlineStr">
        <is>
          <t>需二審</t>
        </is>
      </c>
      <c r="AC62" s="336" t="n"/>
      <c r="AD62" s="336" t="n"/>
      <c r="AE62" s="336" t="n"/>
      <c r="AF62" s="513" t="n"/>
      <c r="AG62" s="336">
        <f>IFERROR(IF(VLOOKUP(功能_33[[#This Row],[功能代號]],E:Q,11,FALSE)=0,"",VLOOKUP(功能_33[[#This Row],[功能代號]],E:Q,11,FALSE)),"")</f>
        <v/>
      </c>
      <c r="AH62" s="336" t="n"/>
      <c r="AI62" s="336" t="n"/>
      <c r="AJ62" s="344" t="n"/>
      <c r="AN62" s="344">
        <f>VLOOKUP(功能_33[[#This Row],[功能代號]],工作表2!A:A,1,FALSE)</f>
        <v/>
      </c>
    </row>
    <row r="63" hidden="1" ht="14.25" customHeight="1" s="453">
      <c r="A63" s="333" t="n">
        <v>61</v>
      </c>
      <c r="B6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3" s="344" t="inlineStr">
        <is>
          <t>2.業務作業</t>
        </is>
      </c>
      <c r="D63" s="344" t="inlineStr">
        <is>
          <t>擔保品2</t>
        </is>
      </c>
      <c r="E63" s="372" t="inlineStr">
        <is>
          <t>L2414</t>
        </is>
      </c>
      <c r="F63" s="344" t="inlineStr">
        <is>
          <t>其他擔保品資料登錄</t>
        </is>
      </c>
      <c r="G63" s="344" t="n"/>
      <c r="H63" s="372" t="inlineStr">
        <is>
          <t>賴文育</t>
        </is>
      </c>
      <c r="I63" s="372" t="inlineStr">
        <is>
          <t>余家興</t>
        </is>
      </c>
      <c r="J63" s="347" t="n"/>
      <c r="K63" s="336" t="n">
        <v>44435</v>
      </c>
      <c r="L63" s="336" t="n">
        <v>44434</v>
      </c>
      <c r="M63" s="336">
        <f>IFERROR(IF(VLOOKUP(功能_33[[#This Row],[功能代號]],討論項目!A:H,8,FALSE)=0,"",VLOOKUP(功能_33[[#This Row],[功能代號]],討論項目!A:H,8,FALSE)),"")</f>
        <v/>
      </c>
      <c r="N63" s="372" t="inlineStr">
        <is>
          <t>吳承憲</t>
        </is>
      </c>
      <c r="O63" s="372" t="inlineStr">
        <is>
          <t>李穎</t>
        </is>
      </c>
      <c r="P63" s="449" t="inlineStr">
        <is>
          <t>企金</t>
        </is>
      </c>
      <c r="Q63" s="372" t="n"/>
      <c r="R63" s="372" t="n"/>
      <c r="S63" s="372" t="n"/>
      <c r="T63" s="372" t="n"/>
      <c r="U63" s="372" t="n"/>
      <c r="V63" s="372" t="n"/>
      <c r="W63" s="372" t="n"/>
      <c r="X63" s="344">
        <f>VLOOKUP(功能_33[[#This Row],[User]],SKL放款!A:G,7,FALSE)</f>
        <v/>
      </c>
      <c r="Y63" s="343">
        <f>IF(功能_33[[#This Row],[實際展示]]="","",功能_33[[#This Row],[實際展示]]+14)</f>
        <v/>
      </c>
      <c r="Z63" s="343" t="n"/>
      <c r="AA63" s="336" t="n">
        <v>44516</v>
      </c>
      <c r="AB63" s="336" t="inlineStr">
        <is>
          <t>需二審</t>
        </is>
      </c>
      <c r="AC63" s="336" t="n"/>
      <c r="AD63" s="336" t="n"/>
      <c r="AE63" s="336" t="n"/>
      <c r="AF63" s="513" t="n"/>
      <c r="AG63" s="336">
        <f>IFERROR(IF(VLOOKUP(功能_33[[#This Row],[功能代號]],E:Q,11,FALSE)=0,"",VLOOKUP(功能_33[[#This Row],[功能代號]],E:Q,11,FALSE)),"")</f>
        <v/>
      </c>
      <c r="AH63" s="336" t="n"/>
      <c r="AI63" s="336" t="n"/>
      <c r="AJ63" s="344" t="n"/>
      <c r="AN63" s="344">
        <f>VLOOKUP(功能_33[[#This Row],[功能代號]],工作表2!A:A,1,FALSE)</f>
        <v/>
      </c>
    </row>
    <row r="64" hidden="1" ht="14.25" customHeight="1" s="453">
      <c r="A64" s="333" t="n">
        <v>62</v>
      </c>
      <c r="B6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4" s="344" t="inlineStr">
        <is>
          <t>2.業務作業</t>
        </is>
      </c>
      <c r="D64" s="344" t="inlineStr">
        <is>
          <t>擔保品2</t>
        </is>
      </c>
      <c r="E64" s="372" t="inlineStr">
        <is>
          <t>L2914</t>
        </is>
      </c>
      <c r="F64" s="344" t="inlineStr">
        <is>
          <t xml:space="preserve">其他擔保品資料查詢                      </t>
        </is>
      </c>
      <c r="G64" s="344" t="n"/>
      <c r="H64" s="372" t="inlineStr">
        <is>
          <t>賴文育</t>
        </is>
      </c>
      <c r="I64" s="372" t="inlineStr">
        <is>
          <t>余家興</t>
        </is>
      </c>
      <c r="J64" s="347" t="n"/>
      <c r="K64" s="336" t="n">
        <v>44435</v>
      </c>
      <c r="L64" s="336" t="n">
        <v>44434</v>
      </c>
      <c r="M64" s="336">
        <f>IFERROR(IF(VLOOKUP(功能_33[[#This Row],[功能代號]],討論項目!A:H,8,FALSE)=0,"",VLOOKUP(功能_33[[#This Row],[功能代號]],討論項目!A:H,8,FALSE)),"")</f>
        <v/>
      </c>
      <c r="N64" s="372" t="inlineStr">
        <is>
          <t>吳承憲</t>
        </is>
      </c>
      <c r="O64" s="372" t="inlineStr">
        <is>
          <t>李穎</t>
        </is>
      </c>
      <c r="P64" s="449" t="inlineStr">
        <is>
          <t>企金</t>
        </is>
      </c>
      <c r="Q64" s="372" t="n"/>
      <c r="R64" s="372" t="n"/>
      <c r="S64" s="372" t="n"/>
      <c r="T64" s="372" t="n"/>
      <c r="U64" s="372" t="n"/>
      <c r="V64" s="372" t="n"/>
      <c r="W64" s="372" t="n"/>
      <c r="X64" s="344">
        <f>VLOOKUP(功能_33[[#This Row],[User]],SKL放款!A:G,7,FALSE)</f>
        <v/>
      </c>
      <c r="Y64" s="343">
        <f>IF(功能_33[[#This Row],[實際展示]]="","",功能_33[[#This Row],[實際展示]]+14)</f>
        <v/>
      </c>
      <c r="Z64" s="343" t="n"/>
      <c r="AA64" s="336">
        <f>IF(功能_33[[#This Row],[URS交二審]]=0,"",功能_33[[#This Row],[URS交二審]]+7)</f>
        <v/>
      </c>
      <c r="AB64" s="336" t="n"/>
      <c r="AC64" s="336" t="n"/>
      <c r="AD64" s="336" t="n"/>
      <c r="AE64" s="336" t="n"/>
      <c r="AF64" s="513" t="n"/>
      <c r="AG64" s="336">
        <f>IFERROR(IF(VLOOKUP(功能_33[[#This Row],[功能代號]],E:Q,11,FALSE)=0,"",VLOOKUP(功能_33[[#This Row],[功能代號]],E:Q,11,FALSE)),"")</f>
        <v/>
      </c>
      <c r="AH64" s="336" t="n"/>
      <c r="AI64" s="336" t="n"/>
      <c r="AJ64" s="344" t="n"/>
      <c r="AN64" s="344">
        <f>VLOOKUP(功能_33[[#This Row],[功能代號]],工作表2!A:A,1,FALSE)</f>
        <v/>
      </c>
    </row>
    <row r="65" hidden="1" ht="14.25" customHeight="1" s="453">
      <c r="A65" s="333" t="n">
        <v>63</v>
      </c>
      <c r="B6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5" s="344" t="inlineStr">
        <is>
          <t>2.業務作業</t>
        </is>
      </c>
      <c r="D65" s="344" t="inlineStr">
        <is>
          <t>客戶作業2</t>
        </is>
      </c>
      <c r="E65" s="372" t="inlineStr">
        <is>
          <t>L2702</t>
        </is>
      </c>
      <c r="F65" s="344" t="inlineStr">
        <is>
          <t xml:space="preserve">顧客控管警訊資料維護                    </t>
        </is>
      </c>
      <c r="G65" s="344" t="n"/>
      <c r="H65" s="372" t="inlineStr">
        <is>
          <t>賴文育</t>
        </is>
      </c>
      <c r="I65" s="348" t="inlineStr">
        <is>
          <t>陳昱衡</t>
        </is>
      </c>
      <c r="J65" s="422" t="inlineStr">
        <is>
          <t>PJ201800012_URS_2業務作業_V1.2.doc</t>
        </is>
      </c>
      <c r="K65" s="336" t="n">
        <v>44434</v>
      </c>
      <c r="L65" s="336" t="n">
        <v>44434</v>
      </c>
      <c r="M65" s="336">
        <f>IFERROR(IF(VLOOKUP(功能_33[[#This Row],[功能代號]],討論項目!A:H,8,FALSE)=0,"",VLOOKUP(功能_33[[#This Row],[功能代號]],討論項目!A:H,8,FALSE)),"")</f>
        <v/>
      </c>
      <c r="N65" s="372" t="inlineStr">
        <is>
          <t>涂宇欣</t>
        </is>
      </c>
      <c r="O65" s="372" t="inlineStr">
        <is>
          <t>陳政皓</t>
        </is>
      </c>
      <c r="P65" s="449" t="inlineStr">
        <is>
          <t>張舜雯、程慧娟、邱怡婷、李秋燕</t>
        </is>
      </c>
      <c r="Q65" s="372" t="n"/>
      <c r="R65" s="372" t="n"/>
      <c r="S65" s="372" t="n"/>
      <c r="T65" s="372" t="n"/>
      <c r="U65" s="372" t="n"/>
      <c r="V65" s="372" t="n"/>
      <c r="W65" s="372" t="n"/>
      <c r="X65" s="344">
        <f>VLOOKUP(功能_33[[#This Row],[User]],SKL放款!A:G,7,FALSE)</f>
        <v/>
      </c>
      <c r="Y65" s="343">
        <f>IF(功能_33[[#This Row],[實際展示]]="","",功能_33[[#This Row],[實際展示]]+14)</f>
        <v/>
      </c>
      <c r="Z65" s="343" t="n">
        <v>44470</v>
      </c>
      <c r="AA65" s="336">
        <f>IF(功能_33[[#This Row],[URS交二審]]=0,"",功能_33[[#This Row],[URS交二審]]+7)</f>
        <v/>
      </c>
      <c r="AB65" s="368">
        <f>IF(功能_33[[#This Row],[URS交二審]]=0,"",功能_33[[#This Row],[URS交二審]]+7)</f>
        <v/>
      </c>
      <c r="AC65" s="336" t="n"/>
      <c r="AD65" s="336" t="n"/>
      <c r="AE65" s="336" t="n"/>
      <c r="AF65" s="513" t="n"/>
      <c r="AG65" s="336">
        <f>IFERROR(IF(VLOOKUP(功能_33[[#This Row],[功能代號]],E:Q,11,FALSE)=0,"",VLOOKUP(功能_33[[#This Row],[功能代號]],E:Q,11,FALSE)),"")</f>
        <v/>
      </c>
      <c r="AH65" s="336" t="n"/>
      <c r="AI65" s="336" t="n"/>
      <c r="AJ65" s="344" t="n"/>
      <c r="AN65" s="344">
        <f>VLOOKUP(功能_33[[#This Row],[功能代號]],工作表2!A:A,1,FALSE)</f>
        <v/>
      </c>
    </row>
    <row r="66" hidden="1" ht="14.25" customHeight="1" s="453">
      <c r="A66" s="333" t="n">
        <v>64</v>
      </c>
      <c r="B6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6" s="344" t="inlineStr">
        <is>
          <t>2.業務作業</t>
        </is>
      </c>
      <c r="D66" s="344" t="inlineStr">
        <is>
          <t>客戶作業2</t>
        </is>
      </c>
      <c r="E66" s="372" t="inlineStr">
        <is>
          <t>L2072</t>
        </is>
      </c>
      <c r="F66" s="344" t="inlineStr">
        <is>
          <t xml:space="preserve">顧客控管警訊明細資料查詢                </t>
        </is>
      </c>
      <c r="G66" s="344" t="n"/>
      <c r="H66" s="372" t="inlineStr">
        <is>
          <t>賴文育</t>
        </is>
      </c>
      <c r="I66" s="348" t="inlineStr">
        <is>
          <t>陳昱衡</t>
        </is>
      </c>
      <c r="J66" s="422" t="inlineStr">
        <is>
          <t>PJ201800012_URS_2業務作業_V1.2.doc</t>
        </is>
      </c>
      <c r="K66" s="336" t="n">
        <v>44434</v>
      </c>
      <c r="L66" s="336" t="n">
        <v>44434</v>
      </c>
      <c r="M66" s="336">
        <f>IFERROR(IF(VLOOKUP(功能_33[[#This Row],[功能代號]],討論項目!A:H,8,FALSE)=0,"",VLOOKUP(功能_33[[#This Row],[功能代號]],討論項目!A:H,8,FALSE)),"")</f>
        <v/>
      </c>
      <c r="N66" s="372" t="inlineStr">
        <is>
          <t>涂宇欣</t>
        </is>
      </c>
      <c r="O66" s="372" t="inlineStr">
        <is>
          <t>陳政皓</t>
        </is>
      </c>
      <c r="P66" s="449" t="inlineStr">
        <is>
          <t>張舜雯、程慧娟、邱怡婷、李秋燕</t>
        </is>
      </c>
      <c r="Q66" s="372" t="n"/>
      <c r="R66" s="372" t="n"/>
      <c r="S66" s="372" t="n"/>
      <c r="T66" s="372" t="n"/>
      <c r="U66" s="372" t="n"/>
      <c r="V66" s="372" t="n"/>
      <c r="W66" s="372" t="n"/>
      <c r="X66" s="344">
        <f>VLOOKUP(功能_33[[#This Row],[User]],SKL放款!A:G,7,FALSE)</f>
        <v/>
      </c>
      <c r="Y66" s="343">
        <f>IF(功能_33[[#This Row],[實際展示]]="","",功能_33[[#This Row],[實際展示]]+14)</f>
        <v/>
      </c>
      <c r="Z66" s="343" t="n">
        <v>44470</v>
      </c>
      <c r="AA66" s="336">
        <f>IF(功能_33[[#This Row],[URS交二審]]=0,"",功能_33[[#This Row],[URS交二審]]+7)</f>
        <v/>
      </c>
      <c r="AB66" s="368">
        <f>IF(功能_33[[#This Row],[URS交二審]]=0,"",功能_33[[#This Row],[URS交二審]]+7)</f>
        <v/>
      </c>
      <c r="AC66" s="336" t="n"/>
      <c r="AD66" s="336" t="n"/>
      <c r="AE66" s="336" t="n"/>
      <c r="AF66" s="513" t="n"/>
      <c r="AG66" s="336">
        <f>IFERROR(IF(VLOOKUP(功能_33[[#This Row],[功能代號]],E:Q,11,FALSE)=0,"",VLOOKUP(功能_33[[#This Row],[功能代號]],E:Q,11,FALSE)),"")</f>
        <v/>
      </c>
      <c r="AH66" s="336" t="n"/>
      <c r="AI66" s="336" t="n"/>
      <c r="AJ66" s="344" t="n"/>
      <c r="AN66" s="344">
        <f>VLOOKUP(功能_33[[#This Row],[功能代號]],工作表2!A:A,1,FALSE)</f>
        <v/>
      </c>
    </row>
    <row r="67" ht="14.25" customHeight="1" s="453">
      <c r="A67" s="333" t="n">
        <v>65</v>
      </c>
      <c r="B6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44" t="inlineStr">
        <is>
          <t>3.帳務作業</t>
        </is>
      </c>
      <c r="D67" s="344" t="n"/>
      <c r="E67" s="372" t="inlineStr">
        <is>
          <t>L3901</t>
        </is>
      </c>
      <c r="F67" s="344" t="inlineStr">
        <is>
          <t xml:space="preserve">貸款試算                 </t>
        </is>
      </c>
      <c r="G67" s="344" t="n"/>
      <c r="H67" s="372" t="inlineStr">
        <is>
          <t>賴文育</t>
        </is>
      </c>
      <c r="I67" s="372" t="inlineStr">
        <is>
          <t>余家興</t>
        </is>
      </c>
      <c r="J67" s="347" t="inlineStr">
        <is>
          <t>PJ201800012_URS_3帳務作業_V1.81</t>
        </is>
      </c>
      <c r="K67" s="336" t="n">
        <v>44438</v>
      </c>
      <c r="L67" s="336" t="n">
        <v>44435</v>
      </c>
      <c r="M67" s="336">
        <f>IFERROR(IF(VLOOKUP(功能_33[[#This Row],[功能代號]],討論項目!A:H,8,FALSE)=0,"",VLOOKUP(功能_33[[#This Row],[功能代號]],討論項目!A:H,8,FALSE)),"")</f>
        <v/>
      </c>
      <c r="N67" s="372" t="inlineStr">
        <is>
          <t>李珮琪</t>
        </is>
      </c>
      <c r="O67" s="372" t="inlineStr">
        <is>
          <t>陳政皓</t>
        </is>
      </c>
      <c r="P67" s="449" t="inlineStr">
        <is>
          <t>李珮君</t>
        </is>
      </c>
      <c r="Q67" s="372" t="n"/>
      <c r="R67" s="372" t="n"/>
      <c r="S67" s="372" t="n"/>
      <c r="T67" s="372" t="n"/>
      <c r="U67" s="372" t="n"/>
      <c r="V67" s="372" t="n"/>
      <c r="W67" s="372" t="n"/>
      <c r="X67" s="344">
        <f>VLOOKUP(功能_33[[#This Row],[User]],SKL放款!A:G,7,FALSE)</f>
        <v/>
      </c>
      <c r="Y67" s="343">
        <f>IF(功能_33[[#This Row],[實際展示]]="","",功能_33[[#This Row],[實際展示]]+14)</f>
        <v/>
      </c>
      <c r="Z67" s="343" t="n">
        <v>44488</v>
      </c>
      <c r="AA67" s="336" t="n">
        <v>44496</v>
      </c>
      <c r="AB67" s="336" t="n">
        <v>44496</v>
      </c>
      <c r="AC67" s="336" t="n">
        <v>44508</v>
      </c>
      <c r="AD67" s="336" t="n"/>
      <c r="AE67" s="336" t="n"/>
      <c r="AF67" s="513" t="n"/>
      <c r="AG67" s="336">
        <f>IFERROR(IF(VLOOKUP(功能_33[[#This Row],[功能代號]],E:Q,11,FALSE)=0,"",VLOOKUP(功能_33[[#This Row],[功能代號]],E:Q,11,FALSE)),"")</f>
        <v/>
      </c>
      <c r="AH67" s="336" t="n"/>
      <c r="AI67" s="336" t="n"/>
      <c r="AJ67" s="344" t="n"/>
      <c r="AN67" s="344">
        <f>VLOOKUP(功能_33[[#This Row],[功能代號]],工作表2!A:A,1,FALSE)</f>
        <v/>
      </c>
    </row>
    <row r="68" hidden="1" ht="14.25" customHeight="1" s="453">
      <c r="A68" s="333" t="n">
        <v>66</v>
      </c>
      <c r="B6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8" s="344" t="inlineStr">
        <is>
          <t xml:space="preserve">9.報表作業 </t>
        </is>
      </c>
      <c r="D68" s="344" t="n"/>
      <c r="E68" s="372" t="inlineStr">
        <is>
          <t>L9110</t>
        </is>
      </c>
      <c r="F68" s="344" t="inlineStr">
        <is>
          <t>首次撥款審核資料表</t>
        </is>
      </c>
      <c r="G68" s="344" t="n"/>
      <c r="H68" s="372" t="inlineStr">
        <is>
          <t>賴文育</t>
        </is>
      </c>
      <c r="I68" s="372" t="inlineStr">
        <is>
          <t>楊智誠</t>
        </is>
      </c>
      <c r="J68" s="347" t="n"/>
      <c r="K68" s="336" t="n">
        <v>44438</v>
      </c>
      <c r="L68" s="336" t="n">
        <v>44435</v>
      </c>
      <c r="M68" s="336">
        <f>IFERROR(IF(VLOOKUP(功能_33[[#This Row],[功能代號]],討論項目!A:H,8,FALSE)=0,"",VLOOKUP(功能_33[[#This Row],[功能代號]],討論項目!A:H,8,FALSE)),"")</f>
        <v/>
      </c>
      <c r="N68" s="372" t="inlineStr">
        <is>
          <t>李珮琪</t>
        </is>
      </c>
      <c r="O68" s="372" t="inlineStr">
        <is>
          <t>陳政皓</t>
        </is>
      </c>
      <c r="P68" s="449" t="inlineStr">
        <is>
          <t>徐名弘、陳俞辛</t>
        </is>
      </c>
      <c r="Q68" s="372" t="n"/>
      <c r="R68" s="372" t="n"/>
      <c r="S68" s="372" t="n"/>
      <c r="T68" s="372" t="n"/>
      <c r="U68" s="372" t="n"/>
      <c r="V68" s="372" t="n"/>
      <c r="W68" s="372" t="n"/>
      <c r="X68" s="344">
        <f>VLOOKUP(功能_33[[#This Row],[User]],SKL放款!A:G,7,FALSE)</f>
        <v/>
      </c>
      <c r="Y68" s="343">
        <f>IF(功能_33[[#This Row],[實際展示]]="","",功能_33[[#This Row],[實際展示]]+14)</f>
        <v/>
      </c>
      <c r="Z68" s="343" t="n"/>
      <c r="AA68" s="336">
        <f>IF(功能_33[[#This Row],[URS交二審]]=0,"",功能_33[[#This Row],[URS交二審]]+7)</f>
        <v/>
      </c>
      <c r="AB68" s="336" t="n"/>
      <c r="AC68" s="336" t="n"/>
      <c r="AD68" s="336" t="n"/>
      <c r="AE68" s="336" t="n"/>
      <c r="AF68" s="513" t="n"/>
      <c r="AG68" s="336">
        <f>IFERROR(IF(VLOOKUP(功能_33[[#This Row],[功能代號]],E:Q,11,FALSE)=0,"",VLOOKUP(功能_33[[#This Row],[功能代號]],E:Q,11,FALSE)),"")</f>
        <v/>
      </c>
      <c r="AH68" s="336" t="n"/>
      <c r="AI68" s="336" t="n"/>
      <c r="AJ68" s="344" t="n"/>
      <c r="AN68" s="344">
        <f>VLOOKUP(功能_33[[#This Row],[功能代號]],工作表2!A:A,1,FALSE)</f>
        <v/>
      </c>
    </row>
    <row r="69" ht="14.25" customHeight="1" s="453">
      <c r="A69" s="333" t="n">
        <v>77</v>
      </c>
      <c r="B6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9" s="344" t="inlineStr">
        <is>
          <t>3.帳務作業</t>
        </is>
      </c>
      <c r="D69" s="344" t="n"/>
      <c r="E69" s="372" t="inlineStr">
        <is>
          <t>L3003</t>
        </is>
      </c>
      <c r="F69" s="344" t="inlineStr">
        <is>
          <t xml:space="preserve">預約撥款明細資料查詢     </t>
        </is>
      </c>
      <c r="G69" s="344" t="n"/>
      <c r="H69" s="372" t="inlineStr">
        <is>
          <t>賴文育</t>
        </is>
      </c>
      <c r="I69" s="372" t="inlineStr">
        <is>
          <t>余家興</t>
        </is>
      </c>
      <c r="J69" s="347" t="n"/>
      <c r="K69" s="336" t="n">
        <v>44439</v>
      </c>
      <c r="L69" s="336" t="n">
        <v>44439</v>
      </c>
      <c r="M69" s="336">
        <f>IFERROR(IF(VLOOKUP(功能_33[[#This Row],[功能代號]],討論項目!A:H,8,FALSE)=0,"",VLOOKUP(功能_33[[#This Row],[功能代號]],討論項目!A:H,8,FALSE)),"")</f>
        <v/>
      </c>
      <c r="N69" s="372" t="inlineStr">
        <is>
          <t>涂宇欣</t>
        </is>
      </c>
      <c r="O69" s="372" t="inlineStr">
        <is>
          <t>尹少玄</t>
        </is>
      </c>
      <c r="P69" s="449" t="n"/>
      <c r="Q69" s="372" t="n"/>
      <c r="R69" s="372" t="n"/>
      <c r="S69" s="372" t="n"/>
      <c r="T69" s="372" t="n"/>
      <c r="U69" s="372" t="n"/>
      <c r="V69" s="372" t="n"/>
      <c r="W69" s="372" t="n"/>
      <c r="X69" s="344">
        <f>VLOOKUP(功能_33[[#This Row],[User]],SKL放款!A:G,7,FALSE)</f>
        <v/>
      </c>
      <c r="Y69" s="343">
        <f>IF(功能_33[[#This Row],[實際展示]]="","",功能_33[[#This Row],[實際展示]]+14)</f>
        <v/>
      </c>
      <c r="Z69" s="343" t="n"/>
      <c r="AA69" s="336" t="n">
        <v>44496</v>
      </c>
      <c r="AB69" s="336" t="n">
        <v>44496</v>
      </c>
      <c r="AC69" s="336" t="n">
        <v>44508</v>
      </c>
      <c r="AD69" s="336" t="n"/>
      <c r="AE69" s="336" t="n"/>
      <c r="AF69" s="513" t="n"/>
      <c r="AG69" s="336">
        <f>IFERROR(IF(VLOOKUP(功能_33[[#This Row],[功能代號]],E:Q,11,FALSE)=0,"",VLOOKUP(功能_33[[#This Row],[功能代號]],E:Q,11,FALSE)),"")</f>
        <v/>
      </c>
      <c r="AH69" s="336" t="n"/>
      <c r="AI69" s="336" t="n"/>
      <c r="AJ69" s="344" t="n"/>
      <c r="AN69" s="344">
        <f>VLOOKUP(功能_33[[#This Row],[功能代號]],工作表2!A:A,1,FALSE)</f>
        <v/>
      </c>
    </row>
    <row r="70" ht="14.25" customHeight="1" s="453">
      <c r="A70" s="333" t="n">
        <v>78</v>
      </c>
      <c r="B7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0" s="344" t="inlineStr">
        <is>
          <t>3.帳務作業</t>
        </is>
      </c>
      <c r="D70" s="344" t="n"/>
      <c r="E70" s="372" t="inlineStr">
        <is>
          <t>L3110</t>
        </is>
      </c>
      <c r="F70" s="344" t="inlineStr">
        <is>
          <t xml:space="preserve">預約撥款                 </t>
        </is>
      </c>
      <c r="G70" s="344" t="n"/>
      <c r="H70" s="372" t="inlineStr">
        <is>
          <t>賴文育</t>
        </is>
      </c>
      <c r="I70" s="372" t="inlineStr">
        <is>
          <t>余家興</t>
        </is>
      </c>
      <c r="J70" s="347" t="n"/>
      <c r="K70" s="336" t="n">
        <v>44439</v>
      </c>
      <c r="L70" s="336" t="n">
        <v>44439</v>
      </c>
      <c r="M70" s="336">
        <f>IFERROR(IF(VLOOKUP(功能_33[[#This Row],[功能代號]],討論項目!A:H,8,FALSE)=0,"",VLOOKUP(功能_33[[#This Row],[功能代號]],討論項目!A:H,8,FALSE)),"")</f>
        <v/>
      </c>
      <c r="N70" s="372" t="inlineStr">
        <is>
          <t>涂宇欣</t>
        </is>
      </c>
      <c r="O70" s="372" t="inlineStr">
        <is>
          <t>尹少玄</t>
        </is>
      </c>
      <c r="P70" s="449" t="n"/>
      <c r="Q70" s="372" t="n"/>
      <c r="R70" s="372" t="n"/>
      <c r="S70" s="372" t="n"/>
      <c r="T70" s="372" t="n"/>
      <c r="U70" s="372" t="n"/>
      <c r="V70" s="372" t="n"/>
      <c r="W70" s="372" t="n"/>
      <c r="X70" s="344">
        <f>VLOOKUP(功能_33[[#This Row],[User]],SKL放款!A:G,7,FALSE)</f>
        <v/>
      </c>
      <c r="Y70" s="343">
        <f>IF(功能_33[[#This Row],[實際展示]]="","",功能_33[[#This Row],[實際展示]]+14)</f>
        <v/>
      </c>
      <c r="Z70" s="343" t="n"/>
      <c r="AA70" s="336" t="n">
        <v>44496</v>
      </c>
      <c r="AB70" s="368" t="n">
        <v>44496</v>
      </c>
      <c r="AC70" s="336" t="n">
        <v>44508</v>
      </c>
      <c r="AD70" s="336" t="n"/>
      <c r="AE70" s="336" t="n"/>
      <c r="AF70" s="513" t="n"/>
      <c r="AG70" s="336">
        <f>IFERROR(IF(VLOOKUP(功能_33[[#This Row],[功能代號]],E:Q,11,FALSE)=0,"",VLOOKUP(功能_33[[#This Row],[功能代號]],E:Q,11,FALSE)),"")</f>
        <v/>
      </c>
      <c r="AH70" s="336" t="n"/>
      <c r="AI70" s="336" t="n"/>
      <c r="AJ70" s="344" t="n"/>
      <c r="AN70" s="344">
        <f>VLOOKUP(功能_33[[#This Row],[功能代號]],工作表2!A:A,1,FALSE)</f>
        <v/>
      </c>
    </row>
    <row r="71" ht="14.25" customHeight="1" s="453">
      <c r="A71" s="333" t="n">
        <v>79</v>
      </c>
      <c r="B7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1" s="344" t="inlineStr">
        <is>
          <t>3.帳務作業</t>
        </is>
      </c>
      <c r="D71" s="344" t="n"/>
      <c r="E71" s="372" t="inlineStr">
        <is>
          <t>L3120</t>
        </is>
      </c>
      <c r="F71" s="344" t="inlineStr">
        <is>
          <t xml:space="preserve">預約撥款刪除             </t>
        </is>
      </c>
      <c r="G71" s="344" t="n"/>
      <c r="H71" s="372" t="inlineStr">
        <is>
          <t>賴文育</t>
        </is>
      </c>
      <c r="I71" s="372" t="inlineStr">
        <is>
          <t>余家興</t>
        </is>
      </c>
      <c r="J71" s="347" t="n"/>
      <c r="K71" s="336" t="n">
        <v>44439</v>
      </c>
      <c r="L71" s="336" t="n">
        <v>44439</v>
      </c>
      <c r="M71" s="336">
        <f>IFERROR(IF(VLOOKUP(功能_33[[#This Row],[功能代號]],討論項目!A:H,8,FALSE)=0,"",VLOOKUP(功能_33[[#This Row],[功能代號]],討論項目!A:H,8,FALSE)),"")</f>
        <v/>
      </c>
      <c r="N71" s="372" t="inlineStr">
        <is>
          <t>涂宇欣</t>
        </is>
      </c>
      <c r="O71" s="372" t="inlineStr">
        <is>
          <t>尹少玄</t>
        </is>
      </c>
      <c r="P71" s="449" t="n"/>
      <c r="Q71" s="372" t="n"/>
      <c r="R71" s="372" t="n"/>
      <c r="S71" s="372" t="n"/>
      <c r="T71" s="372" t="n"/>
      <c r="U71" s="372" t="n"/>
      <c r="V71" s="372" t="n"/>
      <c r="W71" s="372" t="n"/>
      <c r="X71" s="344">
        <f>VLOOKUP(功能_33[[#This Row],[User]],SKL放款!A:G,7,FALSE)</f>
        <v/>
      </c>
      <c r="Y71" s="343">
        <f>IF(功能_33[[#This Row],[實際展示]]="","",功能_33[[#This Row],[實際展示]]+14)</f>
        <v/>
      </c>
      <c r="Z71" s="343" t="n"/>
      <c r="AA71" s="336" t="n">
        <v>44496</v>
      </c>
      <c r="AB71" s="336" t="n">
        <v>44496</v>
      </c>
      <c r="AC71" s="336" t="n">
        <v>44508</v>
      </c>
      <c r="AD71" s="336" t="n"/>
      <c r="AE71" s="336" t="n"/>
      <c r="AF71" s="513" t="n"/>
      <c r="AG71" s="336">
        <f>IFERROR(IF(VLOOKUP(功能_33[[#This Row],[功能代號]],E:Q,11,FALSE)=0,"",VLOOKUP(功能_33[[#This Row],[功能代號]],E:Q,11,FALSE)),"")</f>
        <v/>
      </c>
      <c r="AH71" s="336" t="n"/>
      <c r="AI71" s="336" t="n"/>
      <c r="AJ71" s="344" t="n"/>
      <c r="AN71" s="344">
        <f>VLOOKUP(功能_33[[#This Row],[功能代號]],工作表2!A:A,1,FALSE)</f>
        <v/>
      </c>
    </row>
    <row r="72" hidden="1" ht="14.25" customHeight="1" s="453">
      <c r="A72" s="333" t="n">
        <v>80</v>
      </c>
      <c r="B7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2" s="344" t="inlineStr">
        <is>
          <t>6.共同作業</t>
        </is>
      </c>
      <c r="D72" s="344" t="n"/>
      <c r="E72" s="372" t="inlineStr">
        <is>
          <t>L6984</t>
        </is>
      </c>
      <c r="F72" s="344" t="inlineStr">
        <is>
          <t>預約撥款到期作業</t>
        </is>
      </c>
      <c r="G72" s="344" t="n"/>
      <c r="H72" s="372" t="inlineStr">
        <is>
          <t>賴文育</t>
        </is>
      </c>
      <c r="I72" s="372" t="inlineStr">
        <is>
          <t>余家興</t>
        </is>
      </c>
      <c r="J72" s="347" t="n"/>
      <c r="K72" s="336" t="n">
        <v>44439</v>
      </c>
      <c r="L72" s="336" t="n">
        <v>44439</v>
      </c>
      <c r="M72" s="336">
        <f>IFERROR(IF(VLOOKUP(功能_33[[#This Row],[功能代號]],討論項目!A:H,8,FALSE)=0,"",VLOOKUP(功能_33[[#This Row],[功能代號]],討論項目!A:H,8,FALSE)),"")</f>
        <v/>
      </c>
      <c r="N72" s="372" t="inlineStr">
        <is>
          <t>涂宇欣</t>
        </is>
      </c>
      <c r="O72" s="372" t="inlineStr">
        <is>
          <t>尹少玄</t>
        </is>
      </c>
      <c r="P72" s="449" t="n"/>
      <c r="Q72" s="372" t="n"/>
      <c r="R72" s="372" t="n"/>
      <c r="S72" s="372" t="n"/>
      <c r="T72" s="372" t="n"/>
      <c r="U72" s="372" t="n"/>
      <c r="V72" s="372" t="n"/>
      <c r="W72" s="372" t="n"/>
      <c r="X72" s="344">
        <f>VLOOKUP(功能_33[[#This Row],[User]],SKL放款!A:G,7,FALSE)</f>
        <v/>
      </c>
      <c r="Y72" s="343">
        <f>IF(功能_33[[#This Row],[實際展示]]="","",功能_33[[#This Row],[實際展示]]+14)</f>
        <v/>
      </c>
      <c r="Z72" s="343" t="n"/>
      <c r="AA72" s="336">
        <f>IF(功能_33[[#This Row],[URS交二審]]=0,"",功能_33[[#This Row],[URS交二審]]+7)</f>
        <v/>
      </c>
      <c r="AB72" s="336" t="n"/>
      <c r="AC72" s="336" t="n"/>
      <c r="AD72" s="336" t="n"/>
      <c r="AE72" s="336" t="n"/>
      <c r="AF72" s="513" t="n"/>
      <c r="AG72" s="336">
        <f>IFERROR(IF(VLOOKUP(功能_33[[#This Row],[功能代號]],E:Q,11,FALSE)=0,"",VLOOKUP(功能_33[[#This Row],[功能代號]],E:Q,11,FALSE)),"")</f>
        <v/>
      </c>
      <c r="AH72" s="336" t="n"/>
      <c r="AI72" s="336" t="n"/>
      <c r="AJ72" s="344" t="n"/>
      <c r="AN72" s="344">
        <f>VLOOKUP(功能_33[[#This Row],[功能代號]],工作表2!A:A,1,FALSE)</f>
        <v/>
      </c>
    </row>
    <row r="73" ht="14.25" customHeight="1" s="453">
      <c r="A73" s="333" t="n">
        <v>67</v>
      </c>
      <c r="B7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44" t="inlineStr">
        <is>
          <t>3.帳務作業</t>
        </is>
      </c>
      <c r="D73" s="344" t="n"/>
      <c r="E73" s="372" t="inlineStr">
        <is>
          <t>L3100</t>
        </is>
      </c>
      <c r="F73" s="344" t="inlineStr">
        <is>
          <t xml:space="preserve">撥款                     </t>
        </is>
      </c>
      <c r="G73" s="344" t="n"/>
      <c r="H73" s="372" t="inlineStr">
        <is>
          <t>賴文育</t>
        </is>
      </c>
      <c r="I73" s="372" t="inlineStr">
        <is>
          <t>余家興</t>
        </is>
      </c>
      <c r="J73" s="347" t="inlineStr">
        <is>
          <t>PJ201800012_URS_3帳務作業_V1.81</t>
        </is>
      </c>
      <c r="K73" s="336" t="n">
        <v>44440</v>
      </c>
      <c r="L73" s="336" t="n">
        <v>44438</v>
      </c>
      <c r="M73" s="336">
        <f>IFERROR(IF(VLOOKUP(功能_33[[#This Row],[功能代號]],討論項目!A:H,8,FALSE)=0,"",VLOOKUP(功能_33[[#This Row],[功能代號]],討論項目!A:H,8,FALSE)),"")</f>
        <v/>
      </c>
      <c r="N73" s="372" t="inlineStr">
        <is>
          <t>涂宇欣</t>
        </is>
      </c>
      <c r="O73" s="372" t="inlineStr">
        <is>
          <t>尹少玄</t>
        </is>
      </c>
      <c r="P73" s="449" t="n"/>
      <c r="Q73" s="372" t="n"/>
      <c r="R73" s="372" t="n"/>
      <c r="S73" s="372" t="n"/>
      <c r="T73" s="372" t="n"/>
      <c r="U73" s="372" t="n"/>
      <c r="V73" s="372" t="n"/>
      <c r="W73" s="372" t="n"/>
      <c r="X73" s="344">
        <f>VLOOKUP(功能_33[[#This Row],[User]],SKL放款!A:G,7,FALSE)</f>
        <v/>
      </c>
      <c r="Y73" s="343">
        <f>IF(功能_33[[#This Row],[實際展示]]="","",功能_33[[#This Row],[實際展示]]+14)</f>
        <v/>
      </c>
      <c r="Z73" s="343" t="n">
        <v>44488</v>
      </c>
      <c r="AA73" s="336" t="n">
        <v>44496</v>
      </c>
      <c r="AB73" s="368" t="n">
        <v>44496</v>
      </c>
      <c r="AC73" s="336" t="n">
        <v>44508</v>
      </c>
      <c r="AD73" s="336" t="n"/>
      <c r="AE73" s="336" t="n"/>
      <c r="AF73" s="513" t="n"/>
      <c r="AG73" s="336">
        <f>IFERROR(IF(VLOOKUP(功能_33[[#This Row],[功能代號]],E:Q,11,FALSE)=0,"",VLOOKUP(功能_33[[#This Row],[功能代號]],E:Q,11,FALSE)),"")</f>
        <v/>
      </c>
      <c r="AH73" s="336" t="n"/>
      <c r="AI73" s="336" t="n"/>
      <c r="AJ73" s="344" t="n"/>
      <c r="AK73" s="343" t="inlineStr">
        <is>
          <t>2021/10/19, 2021/10/18, 2021/8/30</t>
        </is>
      </c>
      <c r="AN73" s="344">
        <f>VLOOKUP(功能_33[[#This Row],[功能代號]],工作表2!A:A,1,FALSE)</f>
        <v/>
      </c>
    </row>
    <row r="74" ht="14.25" customHeight="1" s="453">
      <c r="A74" s="333" t="n">
        <v>68</v>
      </c>
      <c r="B7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344" t="inlineStr">
        <is>
          <t>3.帳務作業</t>
        </is>
      </c>
      <c r="D74" s="344" t="n"/>
      <c r="E74" s="372" t="inlineStr">
        <is>
          <t>L3002</t>
        </is>
      </c>
      <c r="F74" s="344" t="inlineStr">
        <is>
          <t xml:space="preserve">撥款明細資料查詢         </t>
        </is>
      </c>
      <c r="G74" s="344" t="n"/>
      <c r="H74" s="372" t="inlineStr">
        <is>
          <t>賴文育</t>
        </is>
      </c>
      <c r="I74" s="372" t="inlineStr">
        <is>
          <t>余家興</t>
        </is>
      </c>
      <c r="J74" s="347" t="inlineStr">
        <is>
          <t>PJ201800012_URS_3帳務作業_V1.81</t>
        </is>
      </c>
      <c r="K74" s="336" t="n">
        <v>44440</v>
      </c>
      <c r="L74" s="336" t="n">
        <v>44438</v>
      </c>
      <c r="M74" s="336">
        <f>IFERROR(IF(VLOOKUP(功能_33[[#This Row],[功能代號]],討論項目!A:H,8,FALSE)=0,"",VLOOKUP(功能_33[[#This Row],[功能代號]],討論項目!A:H,8,FALSE)),"")</f>
        <v/>
      </c>
      <c r="N74" s="372" t="inlineStr">
        <is>
          <t>涂宇欣</t>
        </is>
      </c>
      <c r="O74" s="372" t="inlineStr">
        <is>
          <t>蔡珮瑜</t>
        </is>
      </c>
      <c r="P74" s="449" t="n"/>
      <c r="Q74" s="372" t="n"/>
      <c r="R74" s="372" t="n"/>
      <c r="S74" s="372" t="n"/>
      <c r="T74" s="372" t="n"/>
      <c r="U74" s="372" t="n"/>
      <c r="V74" s="372" t="n"/>
      <c r="W74" s="372" t="n"/>
      <c r="X74" s="344">
        <f>VLOOKUP(功能_33[[#This Row],[User]],SKL放款!A:G,7,FALSE)</f>
        <v/>
      </c>
      <c r="Y74" s="343">
        <f>IF(功能_33[[#This Row],[實際展示]]="","",功能_33[[#This Row],[實際展示]]+14)</f>
        <v/>
      </c>
      <c r="Z74" s="343" t="n">
        <v>44488</v>
      </c>
      <c r="AA74" s="336" t="n">
        <v>44496</v>
      </c>
      <c r="AB74" s="368" t="n">
        <v>44496</v>
      </c>
      <c r="AC74" s="336" t="n">
        <v>44508</v>
      </c>
      <c r="AD74" s="336" t="n"/>
      <c r="AE74" s="336" t="n"/>
      <c r="AF74" s="513" t="n"/>
      <c r="AG74" s="336">
        <f>IFERROR(IF(VLOOKUP(功能_33[[#This Row],[功能代號]],E:Q,11,FALSE)=0,"",VLOOKUP(功能_33[[#This Row],[功能代號]],E:Q,11,FALSE)),"")</f>
        <v/>
      </c>
      <c r="AH74" s="336" t="n"/>
      <c r="AI74" s="336" t="n"/>
      <c r="AJ74" s="344" t="n"/>
      <c r="AN74" s="344">
        <f>VLOOKUP(功能_33[[#This Row],[功能代號]],工作表2!A:A,1,FALSE)</f>
        <v/>
      </c>
    </row>
    <row r="75" ht="14.25" customHeight="1" s="453">
      <c r="A75" s="333" t="n">
        <v>69</v>
      </c>
      <c r="B7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5" s="344" t="inlineStr">
        <is>
          <t>3.帳務作業</t>
        </is>
      </c>
      <c r="D75" s="344" t="n"/>
      <c r="E75" s="372" t="inlineStr">
        <is>
          <t>L3916</t>
        </is>
      </c>
      <c r="F75" s="344" t="inlineStr">
        <is>
          <t xml:space="preserve">撥款內容查詢             </t>
        </is>
      </c>
      <c r="G75" s="344" t="n"/>
      <c r="H75" s="372" t="inlineStr">
        <is>
          <t>賴文育</t>
        </is>
      </c>
      <c r="I75" s="372" t="inlineStr">
        <is>
          <t>余家興</t>
        </is>
      </c>
      <c r="J75" s="347" t="inlineStr">
        <is>
          <t>PJ201800012_URS_3帳務作業_V1.81</t>
        </is>
      </c>
      <c r="K75" s="336" t="n">
        <v>44440</v>
      </c>
      <c r="L75" s="336" t="n">
        <v>44438</v>
      </c>
      <c r="M75" s="336">
        <f>IFERROR(IF(VLOOKUP(功能_33[[#This Row],[功能代號]],討論項目!A:H,8,FALSE)=0,"",VLOOKUP(功能_33[[#This Row],[功能代號]],討論項目!A:H,8,FALSE)),"")</f>
        <v/>
      </c>
      <c r="N75" s="372" t="inlineStr">
        <is>
          <t>涂宇欣</t>
        </is>
      </c>
      <c r="O75" s="372" t="inlineStr">
        <is>
          <t>蔡珮瑜</t>
        </is>
      </c>
      <c r="P75" s="449" t="n"/>
      <c r="Q75" s="372" t="n"/>
      <c r="R75" s="372" t="n"/>
      <c r="S75" s="372" t="n"/>
      <c r="T75" s="372" t="n"/>
      <c r="U75" s="372" t="n"/>
      <c r="V75" s="372" t="n"/>
      <c r="W75" s="372" t="n"/>
      <c r="X75" s="344">
        <f>VLOOKUP(功能_33[[#This Row],[User]],SKL放款!A:G,7,FALSE)</f>
        <v/>
      </c>
      <c r="Y75" s="343">
        <f>IF(功能_33[[#This Row],[實際展示]]="","",功能_33[[#This Row],[實際展示]]+14)</f>
        <v/>
      </c>
      <c r="Z75" s="343" t="n">
        <v>44488</v>
      </c>
      <c r="AA75" s="336" t="n">
        <v>44496</v>
      </c>
      <c r="AB75" s="368" t="n">
        <v>44496</v>
      </c>
      <c r="AC75" s="336" t="n">
        <v>44508</v>
      </c>
      <c r="AD75" s="336" t="n"/>
      <c r="AE75" s="336" t="n"/>
      <c r="AF75" s="513" t="n"/>
      <c r="AG75" s="336">
        <f>IFERROR(IF(VLOOKUP(功能_33[[#This Row],[功能代號]],E:Q,11,FALSE)=0,"",VLOOKUP(功能_33[[#This Row],[功能代號]],E:Q,11,FALSE)),"")</f>
        <v/>
      </c>
      <c r="AH75" s="336" t="n"/>
      <c r="AI75" s="336" t="n"/>
      <c r="AJ75" s="344" t="n"/>
      <c r="AN75" s="344">
        <f>VLOOKUP(功能_33[[#This Row],[功能代號]],工作表2!A:A,1,FALSE)</f>
        <v/>
      </c>
    </row>
    <row r="76" ht="14.25" customHeight="1" s="453">
      <c r="A76" s="333" t="n">
        <v>70</v>
      </c>
      <c r="B7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6" s="344" t="inlineStr">
        <is>
          <t>3.帳務作業</t>
        </is>
      </c>
      <c r="D76" s="344" t="n"/>
      <c r="E76" s="372" t="inlineStr">
        <is>
          <t>L3001</t>
        </is>
      </c>
      <c r="F76" s="344" t="inlineStr">
        <is>
          <t>放款明細資料查詢</t>
        </is>
      </c>
      <c r="G76" s="344" t="n"/>
      <c r="H76" s="372" t="inlineStr">
        <is>
          <t>賴文育</t>
        </is>
      </c>
      <c r="I76" s="372" t="inlineStr">
        <is>
          <t>余家興</t>
        </is>
      </c>
      <c r="J76" s="347" t="n"/>
      <c r="K76" s="336" t="n">
        <v>44441</v>
      </c>
      <c r="L76" s="336" t="n">
        <v>44438</v>
      </c>
      <c r="M76" s="336">
        <f>IFERROR(IF(VLOOKUP(功能_33[[#This Row],[功能代號]],討論項目!A:H,8,FALSE)=0,"",VLOOKUP(功能_33[[#This Row],[功能代號]],討論項目!A:H,8,FALSE)),"")</f>
        <v/>
      </c>
      <c r="N76" s="372" t="inlineStr">
        <is>
          <t>涂宇欣</t>
        </is>
      </c>
      <c r="O76" s="372" t="inlineStr">
        <is>
          <t>蔡珮瑜</t>
        </is>
      </c>
      <c r="P76" s="449" t="n"/>
      <c r="Q76" s="372" t="n"/>
      <c r="R76" s="372" t="n"/>
      <c r="S76" s="372" t="n"/>
      <c r="T76" s="372" t="n"/>
      <c r="U76" s="372" t="n"/>
      <c r="V76" s="372" t="n"/>
      <c r="W76" s="372" t="n"/>
      <c r="X76" s="344">
        <f>VLOOKUP(功能_33[[#This Row],[User]],SKL放款!A:G,7,FALSE)</f>
        <v/>
      </c>
      <c r="Y76" s="343">
        <f>IF(功能_33[[#This Row],[實際展示]]="","",功能_33[[#This Row],[實際展示]]+14)</f>
        <v/>
      </c>
      <c r="Z76" s="343" t="n"/>
      <c r="AA76" s="336" t="n">
        <v>44496</v>
      </c>
      <c r="AB76" s="336" t="n">
        <v>44496</v>
      </c>
      <c r="AC76" s="336" t="n">
        <v>44508</v>
      </c>
      <c r="AD76" s="336" t="n"/>
      <c r="AE76" s="336" t="n"/>
      <c r="AF76" s="513" t="n"/>
      <c r="AG76" s="336">
        <f>IFERROR(IF(VLOOKUP(功能_33[[#This Row],[功能代號]],E:Q,11,FALSE)=0,"",VLOOKUP(功能_33[[#This Row],[功能代號]],E:Q,11,FALSE)),"")</f>
        <v/>
      </c>
      <c r="AH76" s="336" t="n"/>
      <c r="AI76" s="336" t="n"/>
      <c r="AJ76" s="344" t="n"/>
      <c r="AN76" s="344">
        <f>VLOOKUP(功能_33[[#This Row],[功能代號]],工作表2!A:A,1,FALSE)</f>
        <v/>
      </c>
    </row>
    <row r="77" hidden="1" ht="14.25" customHeight="1" s="453">
      <c r="A77" s="333" t="n">
        <v>81</v>
      </c>
      <c r="B7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344" t="inlineStr">
        <is>
          <t>2.業務作業</t>
        </is>
      </c>
      <c r="D77" s="344" t="inlineStr">
        <is>
          <t>案件申請2, 聯貸</t>
        </is>
      </c>
      <c r="E77" s="353" t="inlineStr">
        <is>
          <t>L2060</t>
        </is>
      </c>
      <c r="F77" s="344" t="inlineStr">
        <is>
          <t>聯貸案訂約明細資料查詢</t>
        </is>
      </c>
      <c r="G77" s="344" t="inlineStr">
        <is>
          <t>由L3010更名2021/9/7</t>
        </is>
      </c>
      <c r="H77" s="372" t="inlineStr">
        <is>
          <t>賴文育</t>
        </is>
      </c>
      <c r="I77" s="372" t="inlineStr">
        <is>
          <t>余家興</t>
        </is>
      </c>
      <c r="J77" s="347" t="inlineStr">
        <is>
          <t>PJ201800012_URS_2業務作業_V1.2.doc</t>
        </is>
      </c>
      <c r="K77" s="336" t="n">
        <v>44441</v>
      </c>
      <c r="L77" s="336" t="n">
        <v>44439</v>
      </c>
      <c r="M77" s="336">
        <f>IFERROR(IF(VLOOKUP(功能_33[[#This Row],[功能代號]],討論項目!A:H,8,FALSE)=0,"",VLOOKUP(功能_33[[#This Row],[功能代號]],討論項目!A:H,8,FALSE)),"")</f>
        <v/>
      </c>
      <c r="N77" s="372" t="inlineStr">
        <is>
          <t>吳承憲</t>
        </is>
      </c>
      <c r="O77" s="372" t="inlineStr">
        <is>
          <t>許慧玉</t>
        </is>
      </c>
      <c r="P77" s="449" t="n"/>
      <c r="Q77" s="372" t="n"/>
      <c r="R77" s="372" t="n"/>
      <c r="S77" s="372" t="n"/>
      <c r="T77" s="372" t="n"/>
      <c r="U77" s="372" t="n"/>
      <c r="V77" s="372" t="n"/>
      <c r="W77" s="372" t="n"/>
      <c r="X77" s="344">
        <f>VLOOKUP(功能_33[[#This Row],[User]],SKL放款!A:G,7,FALSE)</f>
        <v/>
      </c>
      <c r="Y77" s="343">
        <f>IF(功能_33[[#This Row],[實際展示]]="","",功能_33[[#This Row],[實際展示]]+14)</f>
        <v/>
      </c>
      <c r="Z77" s="343" t="n">
        <v>44470</v>
      </c>
      <c r="AA77" s="336">
        <f>IF(功能_33[[#This Row],[URS交二審]]=0,"",功能_33[[#This Row],[URS交二審]]+7)</f>
        <v/>
      </c>
      <c r="AB77" s="336">
        <f>IF(功能_33[[#This Row],[URS交二審]]=0,"",功能_33[[#This Row],[URS交二審]]+7)</f>
        <v/>
      </c>
      <c r="AC77" s="336" t="n"/>
      <c r="AD77" s="336" t="n"/>
      <c r="AE77" s="336" t="n"/>
      <c r="AF77" s="513" t="n"/>
      <c r="AG77" s="336">
        <f>IFERROR(IF(VLOOKUP(功能_33[[#This Row],[功能代號]],E:Q,11,FALSE)=0,"",VLOOKUP(功能_33[[#This Row],[功能代號]],E:Q,11,FALSE)),"")</f>
        <v/>
      </c>
      <c r="AH77" s="336" t="n"/>
      <c r="AI77" s="336" t="n"/>
      <c r="AJ77" s="344" t="n"/>
      <c r="AN77" s="344">
        <f>VLOOKUP(功能_33[[#This Row],[功能代號]],工作表2!A:A,1,FALSE)</f>
        <v/>
      </c>
    </row>
    <row r="78" hidden="1" ht="14.25" customHeight="1" s="453">
      <c r="A78" s="333" t="n">
        <v>82</v>
      </c>
      <c r="B7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8" s="344" t="inlineStr">
        <is>
          <t>2.業務作業</t>
        </is>
      </c>
      <c r="D78" s="344" t="inlineStr">
        <is>
          <t>案件申請2, 聯貸</t>
        </is>
      </c>
      <c r="E78" s="353" t="inlineStr">
        <is>
          <t>L2600</t>
        </is>
      </c>
      <c r="F78" s="344" t="inlineStr">
        <is>
          <t>聯貸案訂約登錄</t>
        </is>
      </c>
      <c r="G78" s="344" t="inlineStr">
        <is>
          <t>由L3600更名2021/9/7</t>
        </is>
      </c>
      <c r="H78" s="372" t="inlineStr">
        <is>
          <t>賴文育</t>
        </is>
      </c>
      <c r="I78" s="372" t="inlineStr">
        <is>
          <t>余家興</t>
        </is>
      </c>
      <c r="J78" s="347" t="inlineStr">
        <is>
          <t>PJ201800012_URS_2業務作業_V1.2.doc</t>
        </is>
      </c>
      <c r="K78" s="336" t="n">
        <v>44441</v>
      </c>
      <c r="L78" s="336" t="n">
        <v>44439</v>
      </c>
      <c r="M78" s="336">
        <f>IFERROR(IF(VLOOKUP(功能_33[[#This Row],[功能代號]],討論項目!A:H,8,FALSE)=0,"",VLOOKUP(功能_33[[#This Row],[功能代號]],討論項目!A:H,8,FALSE)),"")</f>
        <v/>
      </c>
      <c r="N78" s="372" t="inlineStr">
        <is>
          <t>吳承憲</t>
        </is>
      </c>
      <c r="O78" s="372" t="inlineStr">
        <is>
          <t>陳俞辛</t>
        </is>
      </c>
      <c r="P78" s="449" t="n"/>
      <c r="Q78" s="372" t="n"/>
      <c r="R78" s="372" t="n"/>
      <c r="S78" s="372" t="n"/>
      <c r="T78" s="372" t="n"/>
      <c r="U78" s="372" t="n"/>
      <c r="V78" s="372" t="n"/>
      <c r="W78" s="372" t="n"/>
      <c r="X78" s="344">
        <f>VLOOKUP(功能_33[[#This Row],[User]],SKL放款!A:G,7,FALSE)</f>
        <v/>
      </c>
      <c r="Y78" s="343">
        <f>IF(功能_33[[#This Row],[實際展示]]="","",功能_33[[#This Row],[實際展示]]+14)</f>
        <v/>
      </c>
      <c r="Z78" s="343" t="n">
        <v>44470</v>
      </c>
      <c r="AA78" s="336">
        <f>IF(功能_33[[#This Row],[URS交二審]]=0,"",功能_33[[#This Row],[URS交二審]]+7)</f>
        <v/>
      </c>
      <c r="AB78" s="336">
        <f>IF(功能_33[[#This Row],[URS交二審]]=0,"",功能_33[[#This Row],[URS交二審]]+7)</f>
        <v/>
      </c>
      <c r="AC78" s="336" t="n"/>
      <c r="AD78" s="336" t="n"/>
      <c r="AE78" s="336" t="n"/>
      <c r="AF78" s="513" t="n"/>
      <c r="AG78" s="336">
        <f>IFERROR(IF(VLOOKUP(功能_33[[#This Row],[功能代號]],E:Q,11,FALSE)=0,"",VLOOKUP(功能_33[[#This Row],[功能代號]],E:Q,11,FALSE)),"")</f>
        <v/>
      </c>
      <c r="AH78" s="336" t="n"/>
      <c r="AI78" s="336" t="n"/>
      <c r="AJ78" s="344" t="n"/>
      <c r="AN78" s="344">
        <f>VLOOKUP(功能_33[[#This Row],[功能代號]],工作表2!A:A,1,FALSE)</f>
        <v/>
      </c>
    </row>
    <row r="79" ht="14.25" customHeight="1" s="453">
      <c r="A79" s="333" t="n">
        <v>83</v>
      </c>
      <c r="B7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9" s="344" t="inlineStr">
        <is>
          <t>3.帳務作業</t>
        </is>
      </c>
      <c r="D79" s="344" t="n"/>
      <c r="E79" s="372" t="inlineStr">
        <is>
          <t>L3912</t>
        </is>
      </c>
      <c r="F79" s="344" t="inlineStr">
        <is>
          <t xml:space="preserve">交易內容查詢             </t>
        </is>
      </c>
      <c r="G79" s="344" t="n"/>
      <c r="H79" s="372" t="inlineStr">
        <is>
          <t>賴文育</t>
        </is>
      </c>
      <c r="I79" s="372" t="inlineStr">
        <is>
          <t>余家興</t>
        </is>
      </c>
      <c r="J79" s="347" t="inlineStr">
        <is>
          <t>PJ201800012_URS_3帳務作業_V1.81</t>
        </is>
      </c>
      <c r="K79" s="336" t="n">
        <v>44442</v>
      </c>
      <c r="L79" s="336" t="n">
        <v>44439</v>
      </c>
      <c r="M79" s="336">
        <f>IFERROR(IF(VLOOKUP(功能_33[[#This Row],[功能代號]],討論項目!A:H,8,FALSE)=0,"",VLOOKUP(功能_33[[#This Row],[功能代號]],討論項目!A:H,8,FALSE)),"")</f>
        <v/>
      </c>
      <c r="N79" s="372" t="inlineStr">
        <is>
          <t>林清河</t>
        </is>
      </c>
      <c r="O79" s="372" t="inlineStr">
        <is>
          <t>蔡珮瑜</t>
        </is>
      </c>
      <c r="P79" s="449" t="n"/>
      <c r="Q79" s="372" t="n"/>
      <c r="R79" s="372" t="n"/>
      <c r="S79" s="372" t="n"/>
      <c r="T79" s="372" t="n"/>
      <c r="U79" s="372" t="n"/>
      <c r="V79" s="372" t="n"/>
      <c r="W79" s="372" t="n"/>
      <c r="X79" s="344">
        <f>VLOOKUP(功能_33[[#This Row],[User]],SKL放款!A:G,7,FALSE)</f>
        <v/>
      </c>
      <c r="Y79" s="343">
        <f>IF(功能_33[[#This Row],[實際展示]]="","",功能_33[[#This Row],[實際展示]]+14)</f>
        <v/>
      </c>
      <c r="Z79" s="343" t="n">
        <v>44488</v>
      </c>
      <c r="AA79" s="336" t="n">
        <v>44496</v>
      </c>
      <c r="AB79" s="368" t="n">
        <v>44496</v>
      </c>
      <c r="AC79" s="336" t="n">
        <v>44508</v>
      </c>
      <c r="AD79" s="336" t="n"/>
      <c r="AE79" s="336" t="n"/>
      <c r="AF79" s="513" t="n"/>
      <c r="AG79" s="336">
        <f>IFERROR(IF(VLOOKUP(功能_33[[#This Row],[功能代號]],E:Q,11,FALSE)=0,"",VLOOKUP(功能_33[[#This Row],[功能代號]],E:Q,11,FALSE)),"")</f>
        <v/>
      </c>
      <c r="AH79" s="336" t="n"/>
      <c r="AI79" s="336" t="n"/>
      <c r="AJ79" s="344" t="n"/>
      <c r="AK79" s="515" t="n">
        <v>44491</v>
      </c>
      <c r="AN79" s="344">
        <f>VLOOKUP(功能_33[[#This Row],[功能代號]],工作表2!A:A,1,FALSE)</f>
        <v/>
      </c>
    </row>
    <row r="80" ht="14.25" customHeight="1" s="453">
      <c r="A80" s="333" t="n">
        <v>84</v>
      </c>
      <c r="B8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0" s="344" t="inlineStr">
        <is>
          <t>3.帳務作業</t>
        </is>
      </c>
      <c r="D80" s="344" t="n"/>
      <c r="E80" s="353" t="inlineStr">
        <is>
          <t>L3005</t>
        </is>
      </c>
      <c r="F80" s="344" t="inlineStr">
        <is>
          <t xml:space="preserve">交易明細資料查詢         </t>
        </is>
      </c>
      <c r="G80" s="344" t="n"/>
      <c r="H80" s="372" t="inlineStr">
        <is>
          <t>賴文育</t>
        </is>
      </c>
      <c r="I80" s="372" t="inlineStr">
        <is>
          <t>余家興</t>
        </is>
      </c>
      <c r="J80" s="347" t="inlineStr">
        <is>
          <t>PJ201800012_URS_3帳務作業_V1.81</t>
        </is>
      </c>
      <c r="K80" s="336" t="n">
        <v>44442</v>
      </c>
      <c r="L80" s="368" t="n">
        <v>44439</v>
      </c>
      <c r="M80" s="336">
        <f>IFERROR(IF(VLOOKUP(功能_33[[#This Row],[功能代號]],討論項目!A:H,8,FALSE)=0,"",VLOOKUP(功能_33[[#This Row],[功能代號]],討論項目!A:H,8,FALSE)),"")</f>
        <v/>
      </c>
      <c r="N80" s="372" t="inlineStr">
        <is>
          <t>林清河</t>
        </is>
      </c>
      <c r="O80" s="372" t="inlineStr">
        <is>
          <t>蔡珮瑜</t>
        </is>
      </c>
      <c r="P80" s="449" t="inlineStr">
        <is>
          <t>張舜雯</t>
        </is>
      </c>
      <c r="Q80" s="372" t="n"/>
      <c r="R80" s="372" t="n"/>
      <c r="S80" s="372" t="n"/>
      <c r="T80" s="372" t="n"/>
      <c r="U80" s="372" t="n"/>
      <c r="V80" s="372" t="n"/>
      <c r="W80" s="372" t="n"/>
      <c r="X80" s="344">
        <f>VLOOKUP(功能_33[[#This Row],[User]],SKL放款!A:G,7,FALSE)</f>
        <v/>
      </c>
      <c r="Y80" s="343">
        <f>IF(功能_33[[#This Row],[實際展示]]="","",功能_33[[#This Row],[實際展示]]+14)</f>
        <v/>
      </c>
      <c r="Z80" s="343" t="n">
        <v>44488</v>
      </c>
      <c r="AA80" s="336" t="n">
        <v>44496</v>
      </c>
      <c r="AB80" s="368" t="n">
        <v>44496</v>
      </c>
      <c r="AC80" s="336" t="n">
        <v>44508</v>
      </c>
      <c r="AD80" s="336" t="n"/>
      <c r="AE80" s="336" t="n"/>
      <c r="AF80" s="513" t="n"/>
      <c r="AG80" s="336">
        <f>IFERROR(IF(VLOOKUP(功能_33[[#This Row],[功能代號]],E:Q,11,FALSE)=0,"",VLOOKUP(功能_33[[#This Row],[功能代號]],E:Q,11,FALSE)),"")</f>
        <v/>
      </c>
      <c r="AH80" s="336" t="n"/>
      <c r="AI80" s="336" t="n"/>
      <c r="AJ80" s="344" t="n"/>
      <c r="AN80" s="344">
        <f>VLOOKUP(功能_33[[#This Row],[功能代號]],工作表2!A:A,1,FALSE)</f>
        <v/>
      </c>
    </row>
    <row r="81" ht="14.25" customHeight="1" s="453">
      <c r="A81" s="333" t="n">
        <v>75</v>
      </c>
      <c r="B8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1" s="344" t="inlineStr">
        <is>
          <t>3.帳務作業</t>
        </is>
      </c>
      <c r="D81" s="344" t="n"/>
      <c r="E81" s="372" t="inlineStr">
        <is>
          <t>L3932</t>
        </is>
      </c>
      <c r="F81" s="344" t="inlineStr">
        <is>
          <t xml:space="preserve">借戶利率查詢             </t>
        </is>
      </c>
      <c r="G81" s="344" t="n"/>
      <c r="H81" s="372" t="inlineStr">
        <is>
          <t>賴文育</t>
        </is>
      </c>
      <c r="I81" s="372" t="inlineStr">
        <is>
          <t>余家興</t>
        </is>
      </c>
      <c r="J81" s="347" t="inlineStr">
        <is>
          <t>PJ201800012_URS_3帳務作業_V1.81</t>
        </is>
      </c>
      <c r="K81" s="336" t="n">
        <v>44442</v>
      </c>
      <c r="L81" s="336" t="n">
        <v>44439</v>
      </c>
      <c r="M81" s="336">
        <f>IFERROR(IF(VLOOKUP(功能_33[[#This Row],[功能代號]],討論項目!A:H,8,FALSE)=0,"",VLOOKUP(功能_33[[#This Row],[功能代號]],討論項目!A:H,8,FALSE)),"")</f>
        <v/>
      </c>
      <c r="N81" s="372" t="inlineStr">
        <is>
          <t>林清河</t>
        </is>
      </c>
      <c r="O81" s="372" t="inlineStr">
        <is>
          <t>蔡珮瑜</t>
        </is>
      </c>
      <c r="P81" s="449" t="n"/>
      <c r="Q81" s="372" t="n"/>
      <c r="R81" s="372" t="n"/>
      <c r="S81" s="372" t="n"/>
      <c r="T81" s="372" t="n"/>
      <c r="U81" s="372" t="n"/>
      <c r="V81" s="372" t="n"/>
      <c r="W81" s="372" t="n"/>
      <c r="X81" s="344">
        <f>VLOOKUP(功能_33[[#This Row],[User]],SKL放款!A:G,7,FALSE)</f>
        <v/>
      </c>
      <c r="Y81" s="343">
        <f>IF(功能_33[[#This Row],[實際展示]]="","",功能_33[[#This Row],[實際展示]]+14)</f>
        <v/>
      </c>
      <c r="Z81" s="343" t="n">
        <v>44488</v>
      </c>
      <c r="AA81" s="336" t="n">
        <v>44496</v>
      </c>
      <c r="AB81" s="336" t="n">
        <v>44496</v>
      </c>
      <c r="AC81" s="336" t="n">
        <v>44508</v>
      </c>
      <c r="AD81" s="336" t="n"/>
      <c r="AE81" s="336" t="n"/>
      <c r="AF81" s="513" t="n"/>
      <c r="AG81" s="336">
        <f>IFERROR(IF(VLOOKUP(功能_33[[#This Row],[功能代號]],E:Q,11,FALSE)=0,"",VLOOKUP(功能_33[[#This Row],[功能代號]],E:Q,11,FALSE)),"")</f>
        <v/>
      </c>
      <c r="AH81" s="336" t="n"/>
      <c r="AI81" s="336" t="n"/>
      <c r="AJ81" s="344" t="n"/>
      <c r="AN81" s="344">
        <f>VLOOKUP(功能_33[[#This Row],[功能代號]],工作表2!A:A,1,FALSE)</f>
        <v/>
      </c>
    </row>
    <row r="82" ht="14.25" customHeight="1" s="453">
      <c r="A82" s="333" t="n">
        <v>76</v>
      </c>
      <c r="B8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2" s="344" t="inlineStr">
        <is>
          <t>3.帳務作業</t>
        </is>
      </c>
      <c r="D82" s="344" t="n"/>
      <c r="E82" s="372" t="inlineStr">
        <is>
          <t>L3721</t>
        </is>
      </c>
      <c r="F82" s="344" t="inlineStr">
        <is>
          <t xml:space="preserve">借戶利率變更             </t>
        </is>
      </c>
      <c r="G82" s="344" t="n"/>
      <c r="H82" s="372" t="inlineStr">
        <is>
          <t>賴文育</t>
        </is>
      </c>
      <c r="I82" s="372" t="inlineStr">
        <is>
          <t>余家興</t>
        </is>
      </c>
      <c r="J82" s="347" t="inlineStr">
        <is>
          <t>PJ201800012_URS_3帳務作業_V1.81</t>
        </is>
      </c>
      <c r="K82" s="336" t="n">
        <v>44442</v>
      </c>
      <c r="L82" s="336" t="n">
        <v>44439</v>
      </c>
      <c r="M82" s="336">
        <f>IFERROR(IF(VLOOKUP(功能_33[[#This Row],[功能代號]],討論項目!A:H,8,FALSE)=0,"",VLOOKUP(功能_33[[#This Row],[功能代號]],討論項目!A:H,8,FALSE)),"")</f>
        <v/>
      </c>
      <c r="N82" s="372" t="inlineStr">
        <is>
          <t>林清河</t>
        </is>
      </c>
      <c r="O82" s="372" t="inlineStr">
        <is>
          <t>蔡珮瑜</t>
        </is>
      </c>
      <c r="P82" s="449" t="n"/>
      <c r="Q82" s="372" t="n"/>
      <c r="R82" s="372" t="n"/>
      <c r="S82" s="372" t="n"/>
      <c r="T82" s="372" t="n"/>
      <c r="U82" s="372" t="n"/>
      <c r="V82" s="372" t="n"/>
      <c r="W82" s="372" t="n"/>
      <c r="X82" s="344">
        <f>VLOOKUP(功能_33[[#This Row],[User]],SKL放款!A:G,7,FALSE)</f>
        <v/>
      </c>
      <c r="Y82" s="343">
        <f>IF(功能_33[[#This Row],[實際展示]]="","",功能_33[[#This Row],[實際展示]]+14)</f>
        <v/>
      </c>
      <c r="Z82" s="343" t="n">
        <v>44488</v>
      </c>
      <c r="AA82" s="336" t="n">
        <v>44496</v>
      </c>
      <c r="AB82" s="368" t="n">
        <v>44496</v>
      </c>
      <c r="AC82" s="336" t="n">
        <v>44508</v>
      </c>
      <c r="AD82" s="336" t="n"/>
      <c r="AE82" s="336" t="n"/>
      <c r="AF82" s="513" t="n"/>
      <c r="AG82" s="336">
        <f>IFERROR(IF(VLOOKUP(功能_33[[#This Row],[功能代號]],E:Q,11,FALSE)=0,"",VLOOKUP(功能_33[[#This Row],[功能代號]],E:Q,11,FALSE)),"")</f>
        <v/>
      </c>
      <c r="AH82" s="336" t="n"/>
      <c r="AI82" s="336" t="n"/>
      <c r="AJ82" s="344" t="n"/>
      <c r="AN82" s="344">
        <f>VLOOKUP(功能_33[[#This Row],[功能代號]],工作表2!A:A,1,FALSE)</f>
        <v/>
      </c>
    </row>
    <row r="83" ht="14.25" customHeight="1" s="453">
      <c r="A83" s="333" t="n">
        <v>74</v>
      </c>
      <c r="B8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3" s="344" t="inlineStr">
        <is>
          <t>3.帳務作業</t>
        </is>
      </c>
      <c r="D83" s="344" t="n"/>
      <c r="E83" s="372" t="inlineStr">
        <is>
          <t>L3701</t>
        </is>
      </c>
      <c r="F83" s="344" t="inlineStr">
        <is>
          <t xml:space="preserve">放款內容變更             </t>
        </is>
      </c>
      <c r="G83" s="344" t="n"/>
      <c r="H83" s="372" t="inlineStr">
        <is>
          <t>賴文育</t>
        </is>
      </c>
      <c r="I83" s="372" t="inlineStr">
        <is>
          <t>余家興</t>
        </is>
      </c>
      <c r="J83" s="347" t="inlineStr">
        <is>
          <t>PJ201800012_URS_3帳務作業_V1.81</t>
        </is>
      </c>
      <c r="K83" s="336" t="n">
        <v>44442</v>
      </c>
      <c r="L83" s="336" t="n">
        <v>44439</v>
      </c>
      <c r="M83" s="336">
        <f>IFERROR(IF(VLOOKUP(功能_33[[#This Row],[功能代號]],討論項目!A:H,8,FALSE)=0,"",VLOOKUP(功能_33[[#This Row],[功能代號]],討論項目!A:H,8,FALSE)),"")</f>
        <v/>
      </c>
      <c r="N83" s="372" t="inlineStr">
        <is>
          <t>涂宇欣</t>
        </is>
      </c>
      <c r="O83" s="372" t="inlineStr">
        <is>
          <t>蔡珮瑜</t>
        </is>
      </c>
      <c r="P83" s="449" t="n"/>
      <c r="Q83" s="372" t="n"/>
      <c r="R83" s="372" t="n"/>
      <c r="S83" s="372" t="n"/>
      <c r="T83" s="372" t="n"/>
      <c r="U83" s="372" t="n"/>
      <c r="V83" s="372" t="n"/>
      <c r="W83" s="372" t="n"/>
      <c r="X83" s="344">
        <f>VLOOKUP(功能_33[[#This Row],[User]],SKL放款!A:G,7,FALSE)</f>
        <v/>
      </c>
      <c r="Y83" s="343">
        <f>IF(功能_33[[#This Row],[實際展示]]="","",功能_33[[#This Row],[實際展示]]+14)</f>
        <v/>
      </c>
      <c r="Z83" s="343" t="n">
        <v>44488</v>
      </c>
      <c r="AA83" s="336" t="n">
        <v>44497</v>
      </c>
      <c r="AB83" s="368" t="n">
        <v>44497</v>
      </c>
      <c r="AC83" s="336" t="n">
        <v>44508</v>
      </c>
      <c r="AD83" s="336" t="n"/>
      <c r="AE83" s="336" t="n"/>
      <c r="AF83" s="513" t="n"/>
      <c r="AG83" s="336">
        <f>IFERROR(IF(VLOOKUP(功能_33[[#This Row],[功能代號]],E:Q,11,FALSE)=0,"",VLOOKUP(功能_33[[#This Row],[功能代號]],E:Q,11,FALSE)),"")</f>
        <v/>
      </c>
      <c r="AH83" s="336" t="n"/>
      <c r="AI83" s="336" t="n"/>
      <c r="AJ83" s="344" t="n"/>
      <c r="AN83" s="344">
        <f>VLOOKUP(功能_33[[#This Row],[功能代號]],工作表2!A:A,1,FALSE)</f>
        <v/>
      </c>
    </row>
    <row r="84" hidden="1" ht="14.25" customHeight="1" s="453">
      <c r="A84" s="333" t="n">
        <v>71</v>
      </c>
      <c r="B8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4" s="344" t="inlineStr">
        <is>
          <t>4.批次作業</t>
        </is>
      </c>
      <c r="D84" s="344" t="inlineStr">
        <is>
          <t>4-1撥款退款作業</t>
        </is>
      </c>
      <c r="E84" s="372" t="inlineStr">
        <is>
          <t>L4101</t>
        </is>
      </c>
      <c r="F84" s="344" t="inlineStr">
        <is>
          <t>撥款退款作業</t>
        </is>
      </c>
      <c r="G84" s="344" t="n"/>
      <c r="H84" s="372" t="inlineStr">
        <is>
          <t>賴文育</t>
        </is>
      </c>
      <c r="I84" s="372" t="inlineStr">
        <is>
          <t>余家興</t>
        </is>
      </c>
      <c r="J84" s="347" t="n"/>
      <c r="K84" s="336" t="n">
        <v>44438</v>
      </c>
      <c r="L84" s="336" t="n">
        <v>44438</v>
      </c>
      <c r="M84" s="336">
        <f>IFERROR(IF(VLOOKUP(功能_33[[#This Row],[功能代號]],討論項目!A:H,8,FALSE)=0,"",VLOOKUP(功能_33[[#This Row],[功能代號]],討論項目!A:H,8,FALSE)),"")</f>
        <v/>
      </c>
      <c r="N84" s="372" t="inlineStr">
        <is>
          <t>涂宇欣</t>
        </is>
      </c>
      <c r="O84" s="372" t="inlineStr">
        <is>
          <t>尹少玄</t>
        </is>
      </c>
      <c r="P84" s="449" t="n"/>
      <c r="Q84" s="372" t="n"/>
      <c r="R84" s="372" t="n"/>
      <c r="S84" s="372" t="n"/>
      <c r="T84" s="372" t="n"/>
      <c r="U84" s="372" t="n"/>
      <c r="V84" s="372" t="n"/>
      <c r="W84" s="372" t="n"/>
      <c r="X84" s="344">
        <f>VLOOKUP(功能_33[[#This Row],[User]],SKL放款!A:G,7,FALSE)</f>
        <v/>
      </c>
      <c r="Y84" s="343">
        <f>IF(功能_33[[#This Row],[實際展示]]="","",功能_33[[#This Row],[實際展示]]+14)</f>
        <v/>
      </c>
      <c r="Z84" s="343" t="n"/>
      <c r="AA84" s="445" t="n">
        <v>44516</v>
      </c>
      <c r="AB84" s="336" t="inlineStr">
        <is>
          <t>需二審</t>
        </is>
      </c>
      <c r="AC84" s="336" t="n"/>
      <c r="AD84" s="336" t="n"/>
      <c r="AE84" s="336" t="n"/>
      <c r="AF84" s="513" t="n"/>
      <c r="AG84" s="336">
        <f>IFERROR(IF(VLOOKUP(功能_33[[#This Row],[功能代號]],E:Q,11,FALSE)=0,"",VLOOKUP(功能_33[[#This Row],[功能代號]],E:Q,11,FALSE)),"")</f>
        <v/>
      </c>
      <c r="AH84" s="336" t="n"/>
      <c r="AI84" s="336" t="n"/>
      <c r="AJ84" s="344" t="n"/>
      <c r="AN84" s="344">
        <f>VLOOKUP(功能_33[[#This Row],[功能代號]],工作表2!A:A,1,FALSE)</f>
        <v/>
      </c>
    </row>
    <row r="85" hidden="1" ht="14.25" customHeight="1" s="453">
      <c r="A85" s="333" t="n">
        <v>72</v>
      </c>
      <c r="B8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5" s="344" t="inlineStr">
        <is>
          <t>4.批次作業</t>
        </is>
      </c>
      <c r="D85" s="344" t="inlineStr">
        <is>
          <t>4-1撥款退款作業</t>
        </is>
      </c>
      <c r="E85" s="372" t="inlineStr">
        <is>
          <t>L4001</t>
        </is>
      </c>
      <c r="F85" s="344" t="inlineStr">
        <is>
          <t>撥款退款彙總查詢</t>
        </is>
      </c>
      <c r="G85" s="344" t="n"/>
      <c r="H85" s="372" t="inlineStr">
        <is>
          <t>賴文育</t>
        </is>
      </c>
      <c r="I85" s="372" t="inlineStr">
        <is>
          <t>余家興</t>
        </is>
      </c>
      <c r="J85" s="347" t="n"/>
      <c r="K85" s="336" t="n">
        <v>44438</v>
      </c>
      <c r="L85" s="336" t="n">
        <v>44438</v>
      </c>
      <c r="M85" s="336">
        <f>IFERROR(IF(VLOOKUP(功能_33[[#This Row],[功能代號]],討論項目!A:H,8,FALSE)=0,"",VLOOKUP(功能_33[[#This Row],[功能代號]],討論項目!A:H,8,FALSE)),"")</f>
        <v/>
      </c>
      <c r="N85" s="372" t="inlineStr">
        <is>
          <t>涂宇欣</t>
        </is>
      </c>
      <c r="O85" s="372" t="inlineStr">
        <is>
          <t>尹少玄</t>
        </is>
      </c>
      <c r="P85" s="449" t="n"/>
      <c r="Q85" s="372" t="n"/>
      <c r="R85" s="372" t="n"/>
      <c r="S85" s="372" t="n"/>
      <c r="T85" s="372" t="n"/>
      <c r="U85" s="372" t="n"/>
      <c r="V85" s="372" t="n"/>
      <c r="W85" s="372" t="n"/>
      <c r="X85" s="344">
        <f>VLOOKUP(功能_33[[#This Row],[User]],SKL放款!A:G,7,FALSE)</f>
        <v/>
      </c>
      <c r="Y85" s="343">
        <f>IF(功能_33[[#This Row],[實際展示]]="","",功能_33[[#This Row],[實際展示]]+14)</f>
        <v/>
      </c>
      <c r="Z85" s="343" t="n"/>
      <c r="AA85" s="445" t="n">
        <v>44516</v>
      </c>
      <c r="AB85" s="336" t="n"/>
      <c r="AC85" s="336" t="n"/>
      <c r="AD85" s="336" t="n"/>
      <c r="AE85" s="336" t="n"/>
      <c r="AF85" s="513" t="n"/>
      <c r="AG85" s="336">
        <f>IFERROR(IF(VLOOKUP(功能_33[[#This Row],[功能代號]],E:Q,11,FALSE)=0,"",VLOOKUP(功能_33[[#This Row],[功能代號]],E:Q,11,FALSE)),"")</f>
        <v/>
      </c>
      <c r="AH85" s="336" t="n"/>
      <c r="AI85" s="336" t="n"/>
      <c r="AJ85" s="344" t="n"/>
      <c r="AN85" s="344">
        <f>VLOOKUP(功能_33[[#This Row],[功能代號]],工作表2!A:A,1,FALSE)</f>
        <v/>
      </c>
    </row>
    <row r="86" hidden="1" ht="14.25" customHeight="1" s="453">
      <c r="A86" s="333" t="n">
        <v>73</v>
      </c>
      <c r="B8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44" t="inlineStr">
        <is>
          <t>4.批次作業</t>
        </is>
      </c>
      <c r="D86" s="344" t="inlineStr">
        <is>
          <t>4-1撥款退款作業</t>
        </is>
      </c>
      <c r="E86" s="372" t="inlineStr">
        <is>
          <t>L4901</t>
        </is>
      </c>
      <c r="F86" s="344" t="inlineStr">
        <is>
          <t xml:space="preserve">撥款匯款記錄檔查詢                   </t>
        </is>
      </c>
      <c r="G86" s="344" t="n"/>
      <c r="H86" s="372" t="inlineStr">
        <is>
          <t>賴文育</t>
        </is>
      </c>
      <c r="I86" s="372" t="inlineStr">
        <is>
          <t>余家興</t>
        </is>
      </c>
      <c r="J86" s="347" t="n"/>
      <c r="K86" s="336" t="n">
        <v>44438</v>
      </c>
      <c r="L86" s="336" t="n">
        <v>44438</v>
      </c>
      <c r="M86" s="336">
        <f>IFERROR(IF(VLOOKUP(功能_33[[#This Row],[功能代號]],討論項目!A:H,8,FALSE)=0,"",VLOOKUP(功能_33[[#This Row],[功能代號]],討論項目!A:H,8,FALSE)),"")</f>
        <v/>
      </c>
      <c r="N86" s="372" t="inlineStr">
        <is>
          <t>涂宇欣</t>
        </is>
      </c>
      <c r="O86" s="372" t="inlineStr">
        <is>
          <t>尹少玄</t>
        </is>
      </c>
      <c r="P86" s="449" t="n"/>
      <c r="Q86" s="372" t="n"/>
      <c r="R86" s="372" t="n"/>
      <c r="S86" s="372" t="n"/>
      <c r="T86" s="372" t="n"/>
      <c r="U86" s="372" t="n"/>
      <c r="V86" s="372" t="n"/>
      <c r="W86" s="372" t="n"/>
      <c r="X86" s="344">
        <f>VLOOKUP(功能_33[[#This Row],[User]],SKL放款!A:G,7,FALSE)</f>
        <v/>
      </c>
      <c r="Y86" s="343">
        <f>IF(功能_33[[#This Row],[實際展示]]="","",功能_33[[#This Row],[實際展示]]+14)</f>
        <v/>
      </c>
      <c r="Z86" s="343" t="n"/>
      <c r="AA86" s="445" t="n">
        <v>44516</v>
      </c>
      <c r="AB86" s="336" t="n"/>
      <c r="AC86" s="336" t="n"/>
      <c r="AD86" s="336" t="n"/>
      <c r="AE86" s="336" t="n"/>
      <c r="AF86" s="513" t="n"/>
      <c r="AG86" s="336">
        <f>IFERROR(IF(VLOOKUP(功能_33[[#This Row],[功能代號]],E:Q,11,FALSE)=0,"",VLOOKUP(功能_33[[#This Row],[功能代號]],E:Q,11,FALSE)),"")</f>
        <v/>
      </c>
      <c r="AH86" s="336" t="n"/>
      <c r="AI86" s="336" t="n"/>
      <c r="AJ86" s="344" t="n"/>
      <c r="AN86" s="344">
        <f>VLOOKUP(功能_33[[#This Row],[功能代號]],工作表2!A:A,1,FALSE)</f>
        <v/>
      </c>
    </row>
    <row r="87" hidden="1" ht="14.25" customHeight="1" s="453">
      <c r="A87" s="333" t="n">
        <v>295</v>
      </c>
      <c r="B8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7" s="344" t="inlineStr">
        <is>
          <t>6.共同作業</t>
        </is>
      </c>
      <c r="D87" s="344" t="n"/>
      <c r="E87" s="372" t="inlineStr">
        <is>
          <t>L6001</t>
        </is>
      </c>
      <c r="F87" s="344" t="inlineStr">
        <is>
          <t xml:space="preserve">應處理清單      </t>
        </is>
      </c>
      <c r="G87" s="344" t="n"/>
      <c r="H87" s="372" t="inlineStr">
        <is>
          <t>賴文育</t>
        </is>
      </c>
      <c r="I87" s="372" t="inlineStr">
        <is>
          <t>余家興</t>
        </is>
      </c>
      <c r="J87" s="347" t="n"/>
      <c r="K87" s="336" t="n">
        <v>44447</v>
      </c>
      <c r="L87" s="336" t="n">
        <v>44447</v>
      </c>
      <c r="M87" s="336">
        <f>IFERROR(IF(VLOOKUP(功能_33[[#This Row],[功能代號]],討論項目!A:H,8,FALSE)=0,"",VLOOKUP(功能_33[[#This Row],[功能代號]],討論項目!A:H,8,FALSE)),"")</f>
        <v/>
      </c>
      <c r="N87" s="372" t="inlineStr">
        <is>
          <t>李珮琪</t>
        </is>
      </c>
      <c r="O87" s="372" t="inlineStr">
        <is>
          <t>蔡珮瑜</t>
        </is>
      </c>
      <c r="P87" s="449" t="inlineStr">
        <is>
          <t>張舜雯</t>
        </is>
      </c>
      <c r="Q87" s="372" t="n"/>
      <c r="R87" s="372" t="n"/>
      <c r="S87" s="372" t="n"/>
      <c r="T87" s="372" t="n"/>
      <c r="U87" s="372" t="n"/>
      <c r="V87" s="372" t="n"/>
      <c r="W87" s="372" t="n"/>
      <c r="X87" s="344">
        <f>VLOOKUP(功能_33[[#This Row],[User]],SKL放款!A:G,7,FALSE)</f>
        <v/>
      </c>
      <c r="Y87" s="343">
        <f>IF(功能_33[[#This Row],[實際展示]]="","",功能_33[[#This Row],[實際展示]]+14)</f>
        <v/>
      </c>
      <c r="Z87" s="343" t="n"/>
      <c r="AA87" s="336">
        <f>IF(功能_33[[#This Row],[URS交二審]]=0,"",功能_33[[#This Row],[URS交二審]]+7)</f>
        <v/>
      </c>
      <c r="AB87" s="336" t="n"/>
      <c r="AC87" s="336" t="n"/>
      <c r="AD87" s="336" t="n"/>
      <c r="AE87" s="336" t="n"/>
      <c r="AF87" s="513" t="n"/>
      <c r="AG87" s="336">
        <f>IFERROR(IF(VLOOKUP(功能_33[[#This Row],[功能代號]],E:Q,11,FALSE)=0,"",VLOOKUP(功能_33[[#This Row],[功能代號]],E:Q,11,FALSE)),"")</f>
        <v/>
      </c>
      <c r="AH87" s="336" t="n"/>
      <c r="AI87" s="336" t="n"/>
      <c r="AJ87" s="344" t="n"/>
      <c r="AK87" s="343" t="inlineStr">
        <is>
          <t>2021/10/19, 2021/10/18, 2021/9/8</t>
        </is>
      </c>
      <c r="AN87" s="344">
        <f>VLOOKUP(功能_33[[#This Row],[功能代號]],工作表2!A:A,1,FALSE)</f>
        <v/>
      </c>
    </row>
    <row r="88" hidden="1" ht="14.25" customHeight="1" s="453">
      <c r="A88" s="333" t="n">
        <v>85</v>
      </c>
      <c r="B8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344" t="inlineStr">
        <is>
          <t>4.批次作業</t>
        </is>
      </c>
      <c r="D88" s="344" t="inlineStr">
        <is>
          <t>4-4銀行扣款授權</t>
        </is>
      </c>
      <c r="E88" s="372" t="inlineStr">
        <is>
          <t>L4042</t>
        </is>
      </c>
      <c r="F88" s="344" t="inlineStr">
        <is>
          <t xml:space="preserve">ACH授權資料查詢                      </t>
        </is>
      </c>
      <c r="G88" s="344" t="n"/>
      <c r="H88" s="372" t="inlineStr">
        <is>
          <t>賴文育</t>
        </is>
      </c>
      <c r="I88" s="372" t="inlineStr">
        <is>
          <t>余家興</t>
        </is>
      </c>
      <c r="J88" s="347" t="n"/>
      <c r="K88" s="336" t="n">
        <v>44447</v>
      </c>
      <c r="L88" s="336" t="n">
        <v>44447</v>
      </c>
      <c r="M88" s="336">
        <f>IFERROR(IF(VLOOKUP(功能_33[[#This Row],[功能代號]],討論項目!A:H,8,FALSE)=0,"",VLOOKUP(功能_33[[#This Row],[功能代號]],討論項目!A:H,8,FALSE)),"")</f>
        <v/>
      </c>
      <c r="N88" s="372" t="inlineStr">
        <is>
          <t>涂宇欣</t>
        </is>
      </c>
      <c r="O88" s="372" t="inlineStr">
        <is>
          <t>許慧玉</t>
        </is>
      </c>
      <c r="P88" s="449" t="n"/>
      <c r="Q88" s="372" t="n"/>
      <c r="R88" s="372" t="n"/>
      <c r="S88" s="372" t="n"/>
      <c r="T88" s="372" t="n"/>
      <c r="U88" s="372" t="n"/>
      <c r="V88" s="372" t="n"/>
      <c r="W88" s="372" t="n"/>
      <c r="X88" s="344">
        <f>VLOOKUP(功能_33[[#This Row],[User]],SKL放款!A:G,7,FALSE)</f>
        <v/>
      </c>
      <c r="Y88" s="343">
        <f>IF(功能_33[[#This Row],[實際展示]]="","",功能_33[[#This Row],[實際展示]]+14)</f>
        <v/>
      </c>
      <c r="Z88" s="343" t="n"/>
      <c r="AA88" s="445" t="n">
        <v>44516</v>
      </c>
      <c r="AB88" s="336" t="inlineStr">
        <is>
          <t>需二審</t>
        </is>
      </c>
      <c r="AC88" s="336" t="n"/>
      <c r="AD88" s="336" t="n"/>
      <c r="AE88" s="336" t="n"/>
      <c r="AF88" s="513" t="n"/>
      <c r="AG88" s="336">
        <f>IFERROR(IF(VLOOKUP(功能_33[[#This Row],[功能代號]],E:Q,11,FALSE)=0,"",VLOOKUP(功能_33[[#This Row],[功能代號]],E:Q,11,FALSE)),"")</f>
        <v/>
      </c>
      <c r="AH88" s="336" t="n"/>
      <c r="AI88" s="336" t="n"/>
      <c r="AJ88" s="344" t="n"/>
      <c r="AK88" s="336" t="n"/>
      <c r="AN88" s="344">
        <f>VLOOKUP(功能_33[[#This Row],[功能代號]],工作表2!A:A,1,FALSE)</f>
        <v/>
      </c>
    </row>
    <row r="89" hidden="1" ht="14.25" customHeight="1" s="453">
      <c r="A89" s="333" t="n">
        <v>86</v>
      </c>
      <c r="B8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344" t="inlineStr">
        <is>
          <t>4.批次作業</t>
        </is>
      </c>
      <c r="D89" s="344" t="inlineStr">
        <is>
          <t>4-4銀行扣款授權</t>
        </is>
      </c>
      <c r="E89" s="372" t="inlineStr">
        <is>
          <t>L4410</t>
        </is>
      </c>
      <c r="F89" s="344" t="inlineStr">
        <is>
          <t xml:space="preserve">ACH授權資料建檔                      </t>
        </is>
      </c>
      <c r="G89" s="344" t="n"/>
      <c r="H89" s="372" t="inlineStr">
        <is>
          <t>賴文育</t>
        </is>
      </c>
      <c r="I89" s="372" t="inlineStr">
        <is>
          <t>余家興</t>
        </is>
      </c>
      <c r="J89" s="347" t="n"/>
      <c r="K89" s="336" t="n">
        <v>44447</v>
      </c>
      <c r="L89" s="336" t="n">
        <v>44447</v>
      </c>
      <c r="M89" s="336">
        <f>IFERROR(IF(VLOOKUP(功能_33[[#This Row],[功能代號]],討論項目!A:H,8,FALSE)=0,"",VLOOKUP(功能_33[[#This Row],[功能代號]],討論項目!A:H,8,FALSE)),"")</f>
        <v/>
      </c>
      <c r="N89" s="372" t="inlineStr">
        <is>
          <t>涂宇欣</t>
        </is>
      </c>
      <c r="O89" s="372" t="inlineStr">
        <is>
          <t>許慧玉</t>
        </is>
      </c>
      <c r="P89" s="449" t="n"/>
      <c r="Q89" s="372" t="n"/>
      <c r="R89" s="372" t="n"/>
      <c r="S89" s="372" t="n"/>
      <c r="T89" s="372" t="n"/>
      <c r="U89" s="372" t="n"/>
      <c r="V89" s="372" t="n"/>
      <c r="W89" s="372" t="n"/>
      <c r="X89" s="344">
        <f>VLOOKUP(功能_33[[#This Row],[User]],SKL放款!A:G,7,FALSE)</f>
        <v/>
      </c>
      <c r="Y89" s="343">
        <f>IF(功能_33[[#This Row],[實際展示]]="","",功能_33[[#This Row],[實際展示]]+14)</f>
        <v/>
      </c>
      <c r="Z89" s="343" t="n"/>
      <c r="AA89" s="445" t="n">
        <v>44516</v>
      </c>
      <c r="AB89" s="336" t="inlineStr">
        <is>
          <t>需二審</t>
        </is>
      </c>
      <c r="AC89" s="336" t="n"/>
      <c r="AD89" s="336" t="n"/>
      <c r="AE89" s="336" t="n"/>
      <c r="AF89" s="513" t="n"/>
      <c r="AG89" s="336">
        <f>IFERROR(IF(VLOOKUP(功能_33[[#This Row],[功能代號]],E:Q,11,FALSE)=0,"",VLOOKUP(功能_33[[#This Row],[功能代號]],E:Q,11,FALSE)),"")</f>
        <v/>
      </c>
      <c r="AH89" s="336" t="n"/>
      <c r="AI89" s="336" t="n"/>
      <c r="AJ89" s="344" t="n"/>
      <c r="AK89" s="336" t="n"/>
      <c r="AN89" s="344">
        <f>VLOOKUP(功能_33[[#This Row],[功能代號]],工作表2!A:A,1,FALSE)</f>
        <v/>
      </c>
    </row>
    <row r="90" hidden="1" ht="14.25" customHeight="1" s="453">
      <c r="A90" s="333" t="n">
        <v>87</v>
      </c>
      <c r="B9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0" s="344" t="inlineStr">
        <is>
          <t>4.批次作業</t>
        </is>
      </c>
      <c r="D90" s="344" t="inlineStr">
        <is>
          <t>4-4銀行扣款授權</t>
        </is>
      </c>
      <c r="E90" s="372" t="inlineStr">
        <is>
          <t>L4040</t>
        </is>
      </c>
      <c r="F90" s="344" t="inlineStr">
        <is>
          <t xml:space="preserve">產生ACH授權提出資料                  </t>
        </is>
      </c>
      <c r="G90" s="344" t="n"/>
      <c r="H90" s="372" t="inlineStr">
        <is>
          <t>賴文育</t>
        </is>
      </c>
      <c r="I90" s="372" t="inlineStr">
        <is>
          <t>余家興</t>
        </is>
      </c>
      <c r="J90" s="347" t="n"/>
      <c r="K90" s="336" t="n">
        <v>44447</v>
      </c>
      <c r="L90" s="336" t="n">
        <v>44447</v>
      </c>
      <c r="M90" s="336">
        <f>IFERROR(IF(VLOOKUP(功能_33[[#This Row],[功能代號]],討論項目!A:H,8,FALSE)=0,"",VLOOKUP(功能_33[[#This Row],[功能代號]],討論項目!A:H,8,FALSE)),"")</f>
        <v/>
      </c>
      <c r="N90" s="372" t="inlineStr">
        <is>
          <t>涂宇欣</t>
        </is>
      </c>
      <c r="O90" s="372" t="inlineStr">
        <is>
          <t>許慧玉</t>
        </is>
      </c>
      <c r="P90" s="449" t="n"/>
      <c r="Q90" s="372" t="n"/>
      <c r="R90" s="372" t="n"/>
      <c r="S90" s="372" t="n"/>
      <c r="T90" s="372" t="n"/>
      <c r="U90" s="372" t="n"/>
      <c r="V90" s="372" t="n"/>
      <c r="W90" s="372" t="n"/>
      <c r="X90" s="344">
        <f>VLOOKUP(功能_33[[#This Row],[User]],SKL放款!A:G,7,FALSE)</f>
        <v/>
      </c>
      <c r="Y90" s="343">
        <f>IF(功能_33[[#This Row],[實際展示]]="","",功能_33[[#This Row],[實際展示]]+14)</f>
        <v/>
      </c>
      <c r="Z90" s="343" t="n"/>
      <c r="AA90" s="445" t="n">
        <v>44516</v>
      </c>
      <c r="AB90" s="336" t="n"/>
      <c r="AC90" s="336" t="n"/>
      <c r="AD90" s="336" t="n"/>
      <c r="AE90" s="336" t="n"/>
      <c r="AF90" s="513" t="n"/>
      <c r="AG90" s="336">
        <f>IFERROR(IF(VLOOKUP(功能_33[[#This Row],[功能代號]],E:Q,11,FALSE)=0,"",VLOOKUP(功能_33[[#This Row],[功能代號]],E:Q,11,FALSE)),"")</f>
        <v/>
      </c>
      <c r="AH90" s="336" t="n"/>
      <c r="AI90" s="336" t="n"/>
      <c r="AJ90" s="344" t="n"/>
      <c r="AK90" s="336" t="n"/>
      <c r="AN90" s="344">
        <f>VLOOKUP(功能_33[[#This Row],[功能代號]],工作表2!A:A,1,FALSE)</f>
        <v/>
      </c>
    </row>
    <row r="91" hidden="1" ht="14.25" customHeight="1" s="453">
      <c r="A91" s="333" t="n">
        <v>91</v>
      </c>
      <c r="B9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344" t="inlineStr">
        <is>
          <t>4.批次作業</t>
        </is>
      </c>
      <c r="D91" s="344" t="inlineStr">
        <is>
          <t>4-4銀行扣款授權</t>
        </is>
      </c>
      <c r="E91" s="372" t="inlineStr">
        <is>
          <t>L4414</t>
        </is>
      </c>
      <c r="F91" s="344" t="inlineStr">
        <is>
          <t xml:space="preserve">上傳授權提回檔                       </t>
        </is>
      </c>
      <c r="G91" s="344" t="n"/>
      <c r="H91" s="372" t="inlineStr">
        <is>
          <t>賴文育</t>
        </is>
      </c>
      <c r="I91" s="372" t="inlineStr">
        <is>
          <t>余家興</t>
        </is>
      </c>
      <c r="J91" s="347" t="n"/>
      <c r="K91" s="336" t="n">
        <v>44447</v>
      </c>
      <c r="L91" s="336" t="n">
        <v>44447</v>
      </c>
      <c r="M91" s="336">
        <f>IFERROR(IF(VLOOKUP(功能_33[[#This Row],[功能代號]],討論項目!A:H,8,FALSE)=0,"",VLOOKUP(功能_33[[#This Row],[功能代號]],討論項目!A:H,8,FALSE)),"")</f>
        <v/>
      </c>
      <c r="N91" s="372" t="inlineStr">
        <is>
          <t>涂宇欣</t>
        </is>
      </c>
      <c r="O91" s="372" t="inlineStr">
        <is>
          <t>許慧玉</t>
        </is>
      </c>
      <c r="P91" s="449" t="n"/>
      <c r="Q91" s="372" t="n"/>
      <c r="R91" s="372" t="n"/>
      <c r="S91" s="372" t="n"/>
      <c r="T91" s="372" t="n"/>
      <c r="U91" s="372" t="n"/>
      <c r="V91" s="372" t="n"/>
      <c r="W91" s="372" t="n"/>
      <c r="X91" s="344">
        <f>VLOOKUP(功能_33[[#This Row],[User]],SKL放款!A:G,7,FALSE)</f>
        <v/>
      </c>
      <c r="Y91" s="343">
        <f>IF(功能_33[[#This Row],[實際展示]]="","",功能_33[[#This Row],[實際展示]]+14)</f>
        <v/>
      </c>
      <c r="Z91" s="343" t="n"/>
      <c r="AA91" s="445" t="n">
        <v>44516</v>
      </c>
      <c r="AB91" s="336" t="n"/>
      <c r="AC91" s="336" t="n"/>
      <c r="AD91" s="336" t="n"/>
      <c r="AE91" s="336" t="n"/>
      <c r="AF91" s="513" t="n"/>
      <c r="AG91" s="336">
        <f>IFERROR(IF(VLOOKUP(功能_33[[#This Row],[功能代號]],E:Q,11,FALSE)=0,"",VLOOKUP(功能_33[[#This Row],[功能代號]],E:Q,11,FALSE)),"")</f>
        <v/>
      </c>
      <c r="AH91" s="336" t="n"/>
      <c r="AI91" s="336" t="n"/>
      <c r="AJ91" s="344" t="n"/>
      <c r="AK91" s="336" t="n"/>
      <c r="AN91" s="344">
        <f>VLOOKUP(功能_33[[#This Row],[功能代號]],工作表2!A:A,1,FALSE)</f>
        <v/>
      </c>
    </row>
    <row r="92" hidden="1" ht="14.25" customHeight="1" s="453">
      <c r="A92" s="333" t="n">
        <v>92</v>
      </c>
      <c r="B9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2" s="344" t="inlineStr">
        <is>
          <t>4.批次作業</t>
        </is>
      </c>
      <c r="D92" s="344" t="inlineStr">
        <is>
          <t>4-4銀行扣款授權</t>
        </is>
      </c>
      <c r="E92" s="372" t="inlineStr">
        <is>
          <t>L4940</t>
        </is>
      </c>
      <c r="F92" s="344" t="inlineStr">
        <is>
          <t>帳號授權檔查詢</t>
        </is>
      </c>
      <c r="G92" s="344" t="n"/>
      <c r="H92" s="372" t="inlineStr">
        <is>
          <t>賴文育</t>
        </is>
      </c>
      <c r="I92" s="372" t="inlineStr">
        <is>
          <t>余家興</t>
        </is>
      </c>
      <c r="J92" s="347" t="n"/>
      <c r="K92" s="336" t="n">
        <v>44447</v>
      </c>
      <c r="L92" s="336" t="n">
        <v>44447</v>
      </c>
      <c r="M92" s="336">
        <f>IFERROR(IF(VLOOKUP(功能_33[[#This Row],[功能代號]],討論項目!A:H,8,FALSE)=0,"",VLOOKUP(功能_33[[#This Row],[功能代號]],討論項目!A:H,8,FALSE)),"")</f>
        <v/>
      </c>
      <c r="N92" s="372" t="inlineStr">
        <is>
          <t>涂宇欣</t>
        </is>
      </c>
      <c r="O92" s="372" t="inlineStr">
        <is>
          <t>許慧玉</t>
        </is>
      </c>
      <c r="P92" s="449" t="n"/>
      <c r="Q92" s="372" t="n"/>
      <c r="R92" s="372" t="n"/>
      <c r="S92" s="372" t="n"/>
      <c r="T92" s="372" t="n"/>
      <c r="U92" s="372" t="n"/>
      <c r="V92" s="372" t="n"/>
      <c r="W92" s="372" t="n"/>
      <c r="X92" s="344">
        <f>VLOOKUP(功能_33[[#This Row],[User]],SKL放款!A:G,7,FALSE)</f>
        <v/>
      </c>
      <c r="Y92" s="343">
        <f>IF(功能_33[[#This Row],[實際展示]]="","",功能_33[[#This Row],[實際展示]]+14)</f>
        <v/>
      </c>
      <c r="Z92" s="343" t="n"/>
      <c r="AA92" s="445" t="n">
        <v>44516</v>
      </c>
      <c r="AB92" s="336" t="inlineStr">
        <is>
          <t>需二審</t>
        </is>
      </c>
      <c r="AC92" s="336" t="n"/>
      <c r="AD92" s="336" t="n"/>
      <c r="AE92" s="336" t="n"/>
      <c r="AF92" s="513" t="n"/>
      <c r="AG92" s="336">
        <f>IFERROR(IF(VLOOKUP(功能_33[[#This Row],[功能代號]],E:Q,11,FALSE)=0,"",VLOOKUP(功能_33[[#This Row],[功能代號]],E:Q,11,FALSE)),"")</f>
        <v/>
      </c>
      <c r="AH92" s="336" t="n"/>
      <c r="AI92" s="336" t="n"/>
      <c r="AJ92" s="344" t="n"/>
      <c r="AK92" s="336" t="n"/>
      <c r="AN92" s="344">
        <f>VLOOKUP(功能_33[[#This Row],[功能代號]],工作表2!A:A,1,FALSE)</f>
        <v/>
      </c>
    </row>
    <row r="93" hidden="1" ht="14.25" customFormat="1" customHeight="1" s="356">
      <c r="A93" s="361" t="n"/>
      <c r="B9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3" s="344" t="inlineStr">
        <is>
          <t>4.批次作業</t>
        </is>
      </c>
      <c r="D93" s="344" t="inlineStr">
        <is>
          <t>4-4銀行扣款授權</t>
        </is>
      </c>
      <c r="E93" s="353" t="inlineStr">
        <is>
          <t>L4941</t>
        </is>
      </c>
      <c r="F93" s="356" t="inlineStr">
        <is>
          <t>ACH授權資料歷史紀錄查詢</t>
        </is>
      </c>
      <c r="G93" s="356" t="n"/>
      <c r="H93" s="372" t="inlineStr">
        <is>
          <t>賴文育</t>
        </is>
      </c>
      <c r="I93" s="372" t="inlineStr">
        <is>
          <t>余家興</t>
        </is>
      </c>
      <c r="J93" s="347" t="n"/>
      <c r="K93" s="336" t="n">
        <v>44447</v>
      </c>
      <c r="L93" s="336" t="n">
        <v>44447</v>
      </c>
      <c r="M93" s="336">
        <f>IFERROR(IF(VLOOKUP(功能_33[[#This Row],[功能代號]],討論項目!A:H,8,FALSE)=0,"",VLOOKUP(功能_33[[#This Row],[功能代號]],討論項目!A:H,8,FALSE)),"")</f>
        <v/>
      </c>
      <c r="N93" s="372" t="inlineStr">
        <is>
          <t>涂宇欣</t>
        </is>
      </c>
      <c r="O93" s="372" t="inlineStr">
        <is>
          <t>許慧玉</t>
        </is>
      </c>
      <c r="P93" s="450" t="n"/>
      <c r="Q93" s="353" t="n"/>
      <c r="R93" s="353" t="n"/>
      <c r="S93" s="353" t="n"/>
      <c r="T93" s="353" t="n"/>
      <c r="U93" s="353" t="n"/>
      <c r="V93" s="353" t="n"/>
      <c r="W93" s="353" t="n"/>
      <c r="X93" s="356">
        <f>VLOOKUP(功能_33[[#This Row],[User]],SKL放款!A:G,7,FALSE)</f>
        <v/>
      </c>
      <c r="Y93" s="343">
        <f>IF(功能_33[[#This Row],[實際展示]]="","",功能_33[[#This Row],[實際展示]]+14)</f>
        <v/>
      </c>
      <c r="Z93" s="343" t="n"/>
      <c r="AA93" s="445" t="n">
        <v>44516</v>
      </c>
      <c r="AB93" s="336" t="inlineStr">
        <is>
          <t>需二審</t>
        </is>
      </c>
      <c r="AC93" s="368" t="n"/>
      <c r="AD93" s="368" t="n"/>
      <c r="AE93" s="368" t="n"/>
      <c r="AF93" s="513" t="n"/>
      <c r="AG93" s="368">
        <f>IFERROR(IF(VLOOKUP(功能_33[[#This Row],[功能代號]],E:Q,11,FALSE)=0,"",VLOOKUP(功能_33[[#This Row],[功能代號]],E:Q,11,FALSE)),"")</f>
        <v/>
      </c>
      <c r="AH93" s="368" t="n"/>
      <c r="AI93" s="368" t="n"/>
      <c r="AJ93" s="344" t="n"/>
      <c r="AK93" s="368" t="n"/>
      <c r="AL93" s="372" t="n"/>
      <c r="AM93" s="344" t="n"/>
      <c r="AN93" s="344">
        <f>VLOOKUP(功能_33[[#This Row],[功能代號]],工作表2!A:A,1,FALSE)</f>
        <v/>
      </c>
    </row>
    <row r="94" hidden="1" ht="14.25" customHeight="1" s="453">
      <c r="A94" s="333" t="n">
        <v>88</v>
      </c>
      <c r="B9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344" t="inlineStr">
        <is>
          <t>4.批次作業</t>
        </is>
      </c>
      <c r="D94" s="344" t="inlineStr">
        <is>
          <t>4-4銀行扣款授權</t>
        </is>
      </c>
      <c r="E94" s="372" t="inlineStr">
        <is>
          <t>L4043</t>
        </is>
      </c>
      <c r="F94" s="344" t="inlineStr">
        <is>
          <t xml:space="preserve">郵局授權資料查詢                     </t>
        </is>
      </c>
      <c r="G94" s="344" t="n"/>
      <c r="H94" s="372" t="inlineStr">
        <is>
          <t>賴文育</t>
        </is>
      </c>
      <c r="I94" s="372" t="inlineStr">
        <is>
          <t>余家興</t>
        </is>
      </c>
      <c r="J94" s="347" t="n"/>
      <c r="K94" s="336" t="n">
        <v>44448</v>
      </c>
      <c r="L94" s="336" t="n">
        <v>44448</v>
      </c>
      <c r="M94" s="336">
        <f>IFERROR(IF(VLOOKUP(功能_33[[#This Row],[功能代號]],討論項目!A:H,8,FALSE)=0,"",VLOOKUP(功能_33[[#This Row],[功能代號]],討論項目!A:H,8,FALSE)),"")</f>
        <v/>
      </c>
      <c r="N94" s="372" t="inlineStr">
        <is>
          <t>涂宇欣</t>
        </is>
      </c>
      <c r="O94" s="372" t="inlineStr">
        <is>
          <t>宋郁宏</t>
        </is>
      </c>
      <c r="P94" s="449" t="n"/>
      <c r="Q94" s="372" t="n"/>
      <c r="R94" s="372" t="n"/>
      <c r="S94" s="372" t="n"/>
      <c r="T94" s="372" t="n"/>
      <c r="U94" s="372" t="n"/>
      <c r="V94" s="372" t="n"/>
      <c r="W94" s="372" t="n"/>
      <c r="X94" s="344">
        <f>VLOOKUP(功能_33[[#This Row],[User]],SKL放款!A:G,7,FALSE)</f>
        <v/>
      </c>
      <c r="Y94" s="343">
        <f>IF(功能_33[[#This Row],[實際展示]]="","",功能_33[[#This Row],[實際展示]]+14)</f>
        <v/>
      </c>
      <c r="Z94" s="343" t="n"/>
      <c r="AA94" s="445" t="n">
        <v>44516</v>
      </c>
      <c r="AB94" s="336" t="inlineStr">
        <is>
          <t>需二審</t>
        </is>
      </c>
      <c r="AC94" s="336" t="n"/>
      <c r="AD94" s="336" t="n"/>
      <c r="AE94" s="336" t="n"/>
      <c r="AF94" s="513" t="n"/>
      <c r="AG94" s="336">
        <f>IFERROR(IF(VLOOKUP(功能_33[[#This Row],[功能代號]],E:Q,11,FALSE)=0,"",VLOOKUP(功能_33[[#This Row],[功能代號]],E:Q,11,FALSE)),"")</f>
        <v/>
      </c>
      <c r="AH94" s="336" t="n"/>
      <c r="AI94" s="336" t="n"/>
      <c r="AJ94" s="344" t="n"/>
      <c r="AK94" s="336" t="n"/>
      <c r="AN94" s="344">
        <f>VLOOKUP(功能_33[[#This Row],[功能代號]],工作表2!A:A,1,FALSE)</f>
        <v/>
      </c>
    </row>
    <row r="95" hidden="1" ht="14.25" customHeight="1" s="453">
      <c r="A95" s="333" t="n">
        <v>89</v>
      </c>
      <c r="B9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5" s="344" t="inlineStr">
        <is>
          <t>4.批次作業</t>
        </is>
      </c>
      <c r="D95" s="344" t="inlineStr">
        <is>
          <t>4-4銀行扣款授權</t>
        </is>
      </c>
      <c r="E95" s="372" t="inlineStr">
        <is>
          <t>L4412</t>
        </is>
      </c>
      <c r="F95" s="344" t="inlineStr">
        <is>
          <t xml:space="preserve">郵局授權資料建檔                     </t>
        </is>
      </c>
      <c r="G95" s="344" t="n"/>
      <c r="H95" s="372" t="inlineStr">
        <is>
          <t>賴文育</t>
        </is>
      </c>
      <c r="I95" s="372" t="inlineStr">
        <is>
          <t>余家興</t>
        </is>
      </c>
      <c r="J95" s="347" t="n"/>
      <c r="K95" s="336" t="n">
        <v>44448</v>
      </c>
      <c r="L95" s="336" t="n">
        <v>44448</v>
      </c>
      <c r="M95" s="336">
        <f>IFERROR(IF(VLOOKUP(功能_33[[#This Row],[功能代號]],討論項目!A:H,8,FALSE)=0,"",VLOOKUP(功能_33[[#This Row],[功能代號]],討論項目!A:H,8,FALSE)),"")</f>
        <v/>
      </c>
      <c r="N95" s="372" t="inlineStr">
        <is>
          <t>涂宇欣</t>
        </is>
      </c>
      <c r="O95" s="372" t="inlineStr">
        <is>
          <t>宋郁宏</t>
        </is>
      </c>
      <c r="P95" s="449" t="n"/>
      <c r="Q95" s="372" t="n"/>
      <c r="R95" s="372" t="n"/>
      <c r="S95" s="372" t="n"/>
      <c r="T95" s="372" t="n"/>
      <c r="U95" s="372" t="n"/>
      <c r="V95" s="372" t="n"/>
      <c r="W95" s="372" t="n"/>
      <c r="X95" s="344">
        <f>VLOOKUP(功能_33[[#This Row],[User]],SKL放款!A:G,7,FALSE)</f>
        <v/>
      </c>
      <c r="Y95" s="343">
        <f>IF(功能_33[[#This Row],[實際展示]]="","",功能_33[[#This Row],[實際展示]]+14)</f>
        <v/>
      </c>
      <c r="Z95" s="343" t="n"/>
      <c r="AA95" s="445" t="n">
        <v>44516</v>
      </c>
      <c r="AB95" s="336" t="inlineStr">
        <is>
          <t>需二審</t>
        </is>
      </c>
      <c r="AC95" s="336" t="n"/>
      <c r="AD95" s="336" t="n"/>
      <c r="AE95" s="336" t="n"/>
      <c r="AF95" s="513" t="n"/>
      <c r="AG95" s="336">
        <f>IFERROR(IF(VLOOKUP(功能_33[[#This Row],[功能代號]],E:Q,11,FALSE)=0,"",VLOOKUP(功能_33[[#This Row],[功能代號]],E:Q,11,FALSE)),"")</f>
        <v/>
      </c>
      <c r="AH95" s="336" t="n"/>
      <c r="AI95" s="336" t="n"/>
      <c r="AJ95" s="344" t="n"/>
      <c r="AK95" s="336" t="n"/>
      <c r="AN95" s="344">
        <f>VLOOKUP(功能_33[[#This Row],[功能代號]],工作表2!A:A,1,FALSE)</f>
        <v/>
      </c>
    </row>
    <row r="96" hidden="1" ht="14.25" customHeight="1" s="453">
      <c r="A96" s="333" t="n">
        <v>90</v>
      </c>
      <c r="B9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6" s="344" t="inlineStr">
        <is>
          <t>4.批次作業</t>
        </is>
      </c>
      <c r="D96" s="344" t="inlineStr">
        <is>
          <t>4-4銀行扣款授權</t>
        </is>
      </c>
      <c r="E96" s="372" t="inlineStr">
        <is>
          <t>L4041</t>
        </is>
      </c>
      <c r="F96" s="344" t="inlineStr">
        <is>
          <t>產生郵局授權資料</t>
        </is>
      </c>
      <c r="G96" s="344" t="n"/>
      <c r="H96" s="372" t="inlineStr">
        <is>
          <t>賴文育</t>
        </is>
      </c>
      <c r="I96" s="372" t="inlineStr">
        <is>
          <t>余家興</t>
        </is>
      </c>
      <c r="J96" s="347" t="n"/>
      <c r="K96" s="336" t="n">
        <v>44448</v>
      </c>
      <c r="L96" s="336" t="n">
        <v>44448</v>
      </c>
      <c r="M96" s="336">
        <f>IFERROR(IF(VLOOKUP(功能_33[[#This Row],[功能代號]],討論項目!A:H,8,FALSE)=0,"",VLOOKUP(功能_33[[#This Row],[功能代號]],討論項目!A:H,8,FALSE)),"")</f>
        <v/>
      </c>
      <c r="N96" s="372" t="inlineStr">
        <is>
          <t>涂宇欣</t>
        </is>
      </c>
      <c r="O96" s="372" t="inlineStr">
        <is>
          <t>宋郁宏</t>
        </is>
      </c>
      <c r="P96" s="449" t="n"/>
      <c r="Q96" s="372" t="n"/>
      <c r="R96" s="372" t="n"/>
      <c r="S96" s="372" t="n"/>
      <c r="T96" s="372" t="n"/>
      <c r="U96" s="372" t="n"/>
      <c r="V96" s="372" t="n"/>
      <c r="W96" s="372" t="n"/>
      <c r="X96" s="344">
        <f>VLOOKUP(功能_33[[#This Row],[User]],SKL放款!A:G,7,FALSE)</f>
        <v/>
      </c>
      <c r="Y96" s="343">
        <f>IF(功能_33[[#This Row],[實際展示]]="","",功能_33[[#This Row],[實際展示]]+14)</f>
        <v/>
      </c>
      <c r="Z96" s="343" t="n"/>
      <c r="AA96" s="445" t="n">
        <v>44516</v>
      </c>
      <c r="AB96" s="336" t="n"/>
      <c r="AC96" s="336" t="n"/>
      <c r="AD96" s="336" t="n"/>
      <c r="AE96" s="336" t="n"/>
      <c r="AF96" s="513" t="n"/>
      <c r="AG96" s="336">
        <f>IFERROR(IF(VLOOKUP(功能_33[[#This Row],[功能代號]],E:Q,11,FALSE)=0,"",VLOOKUP(功能_33[[#This Row],[功能代號]],E:Q,11,FALSE)),"")</f>
        <v/>
      </c>
      <c r="AH96" s="336" t="n"/>
      <c r="AI96" s="336" t="n"/>
      <c r="AJ96" s="344" t="n"/>
      <c r="AK96" s="336" t="n"/>
      <c r="AN96" s="344">
        <f>VLOOKUP(功能_33[[#This Row],[功能代號]],工作表2!A:A,1,FALSE)</f>
        <v/>
      </c>
    </row>
    <row r="97" hidden="1" ht="14.25" customFormat="1" customHeight="1" s="356">
      <c r="A97" s="361" t="n"/>
      <c r="B9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7" s="344" t="inlineStr">
        <is>
          <t>4.批次作業</t>
        </is>
      </c>
      <c r="D97" s="344" t="inlineStr">
        <is>
          <t>4-4銀行扣款授權</t>
        </is>
      </c>
      <c r="E97" s="372" t="inlineStr">
        <is>
          <t>L4942</t>
        </is>
      </c>
      <c r="F97" s="344" t="inlineStr">
        <is>
          <t>郵局授權資料歷史紀錄查詢</t>
        </is>
      </c>
      <c r="G97" s="356" t="n"/>
      <c r="H97" s="372" t="inlineStr">
        <is>
          <t>賴文育</t>
        </is>
      </c>
      <c r="I97" s="372" t="inlineStr">
        <is>
          <t>余家興</t>
        </is>
      </c>
      <c r="J97" s="347" t="n"/>
      <c r="K97" s="336" t="n">
        <v>44448</v>
      </c>
      <c r="L97" s="336" t="n">
        <v>44448</v>
      </c>
      <c r="M97" s="336">
        <f>IFERROR(IF(VLOOKUP(功能_33[[#This Row],[功能代號]],討論項目!A:H,8,FALSE)=0,"",VLOOKUP(功能_33[[#This Row],[功能代號]],討論項目!A:H,8,FALSE)),"")</f>
        <v/>
      </c>
      <c r="N97" s="372" t="inlineStr">
        <is>
          <t>涂宇欣</t>
        </is>
      </c>
      <c r="O97" s="372" t="inlineStr">
        <is>
          <t>宋郁宏</t>
        </is>
      </c>
      <c r="P97" s="450" t="n"/>
      <c r="Q97" s="353" t="n"/>
      <c r="R97" s="353" t="n"/>
      <c r="S97" s="353" t="n"/>
      <c r="T97" s="353" t="n"/>
      <c r="U97" s="353" t="n"/>
      <c r="V97" s="353" t="n"/>
      <c r="W97" s="353" t="n"/>
      <c r="X97" s="356">
        <f>VLOOKUP(功能_33[[#This Row],[User]],SKL放款!A:G,7,FALSE)</f>
        <v/>
      </c>
      <c r="Y97" s="343">
        <f>IF(功能_33[[#This Row],[實際展示]]="","",功能_33[[#This Row],[實際展示]]+14)</f>
        <v/>
      </c>
      <c r="Z97" s="343" t="n"/>
      <c r="AA97" s="445" t="n">
        <v>44516</v>
      </c>
      <c r="AB97" s="336" t="n"/>
      <c r="AC97" s="368" t="n"/>
      <c r="AD97" s="368" t="n"/>
      <c r="AE97" s="368" t="n"/>
      <c r="AF97" s="513" t="n"/>
      <c r="AG97" s="368">
        <f>IFERROR(IF(VLOOKUP(功能_33[[#This Row],[功能代號]],E:Q,11,FALSE)=0,"",VLOOKUP(功能_33[[#This Row],[功能代號]],E:Q,11,FALSE)),"")</f>
        <v/>
      </c>
      <c r="AH97" s="368" t="n"/>
      <c r="AI97" s="368" t="n"/>
      <c r="AJ97" s="344" t="n"/>
      <c r="AK97" s="368" t="n"/>
      <c r="AL97" s="372" t="n"/>
      <c r="AM97" s="344" t="n"/>
      <c r="AN97" s="344">
        <f>VLOOKUP(功能_33[[#This Row],[功能代號]],工作表2!A:A,1,FALSE)</f>
        <v/>
      </c>
    </row>
    <row r="98" ht="14.25" customHeight="1" s="453">
      <c r="A98" s="333" t="n">
        <v>205</v>
      </c>
      <c r="B9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8" s="344" t="inlineStr">
        <is>
          <t>3.帳務作業</t>
        </is>
      </c>
      <c r="D98" s="344" t="n"/>
      <c r="E98" s="372" t="inlineStr">
        <is>
          <t>L3210</t>
        </is>
      </c>
      <c r="F98" s="344" t="inlineStr">
        <is>
          <t xml:space="preserve">暫收款登錄               </t>
        </is>
      </c>
      <c r="G98" s="344" t="n"/>
      <c r="H98" s="372" t="inlineStr">
        <is>
          <t>賴文育</t>
        </is>
      </c>
      <c r="I98" s="372" t="inlineStr">
        <is>
          <t>余家興</t>
        </is>
      </c>
      <c r="J98" s="347" t="inlineStr">
        <is>
          <t>PJ201800012_URS_3帳務作業_V1.81</t>
        </is>
      </c>
      <c r="K98" s="336" t="n">
        <v>44452</v>
      </c>
      <c r="L98" s="336" t="n">
        <v>44452</v>
      </c>
      <c r="M98" s="336">
        <f>IFERROR(IF(VLOOKUP(功能_33[[#This Row],[功能代號]],討論項目!A:H,8,FALSE)=0,"",VLOOKUP(功能_33[[#This Row],[功能代號]],討論項目!A:H,8,FALSE)),"")</f>
        <v/>
      </c>
      <c r="N98" s="372" t="inlineStr">
        <is>
          <t>李珮琪</t>
        </is>
      </c>
      <c r="O98" s="372" t="inlineStr">
        <is>
          <t>邵淑微</t>
        </is>
      </c>
      <c r="P98" s="449" t="n"/>
      <c r="Q98" s="372" t="n"/>
      <c r="R98" s="372" t="n"/>
      <c r="S98" s="372" t="n"/>
      <c r="T98" s="372" t="n"/>
      <c r="U98" s="372" t="n"/>
      <c r="V98" s="372" t="n"/>
      <c r="W98" s="372" t="n"/>
      <c r="X98" s="344">
        <f>VLOOKUP(功能_33[[#This Row],[User]],SKL放款!A:G,7,FALSE)</f>
        <v/>
      </c>
      <c r="Y98" s="343">
        <f>IF(功能_33[[#This Row],[實際展示]]="","",功能_33[[#This Row],[實際展示]]+14)</f>
        <v/>
      </c>
      <c r="Z98" s="343" t="n">
        <v>44488</v>
      </c>
      <c r="AA98" s="336" t="n">
        <v>44496</v>
      </c>
      <c r="AB98" s="336" t="n">
        <v>44496</v>
      </c>
      <c r="AC98" s="336" t="n">
        <v>44508</v>
      </c>
      <c r="AD98" s="336" t="n"/>
      <c r="AE98" s="336" t="n"/>
      <c r="AF98" s="513" t="n"/>
      <c r="AG98" s="336">
        <f>IFERROR(IF(VLOOKUP(功能_33[[#This Row],[功能代號]],E:Q,11,FALSE)=0,"",VLOOKUP(功能_33[[#This Row],[功能代號]],E:Q,11,FALSE)),"")</f>
        <v/>
      </c>
      <c r="AH98" s="336" t="n"/>
      <c r="AI98" s="336" t="n"/>
      <c r="AJ98" s="344" t="n"/>
      <c r="AK98" s="336" t="n"/>
      <c r="AN98" s="344">
        <f>VLOOKUP(功能_33[[#This Row],[功能代號]],工作表2!A:A,1,FALSE)</f>
        <v/>
      </c>
    </row>
    <row r="99" ht="14.25" customHeight="1" s="453">
      <c r="A99" s="333" t="n">
        <v>209</v>
      </c>
      <c r="B9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9" s="344" t="inlineStr">
        <is>
          <t>3.帳務作業</t>
        </is>
      </c>
      <c r="D99" s="344" t="n"/>
      <c r="E99" s="372" t="inlineStr">
        <is>
          <t>L3220</t>
        </is>
      </c>
      <c r="F99" s="344" t="inlineStr">
        <is>
          <t xml:space="preserve">暫收款退還               </t>
        </is>
      </c>
      <c r="G99" s="344" t="n"/>
      <c r="H99" s="372" t="inlineStr">
        <is>
          <t>賴文育</t>
        </is>
      </c>
      <c r="I99" s="372" t="inlineStr">
        <is>
          <t>余家興</t>
        </is>
      </c>
      <c r="J99" s="347" t="inlineStr">
        <is>
          <t>PJ201800012_URS_3帳務作業_V1.81</t>
        </is>
      </c>
      <c r="K99" s="336" t="n">
        <v>44452</v>
      </c>
      <c r="L99" s="336" t="n">
        <v>44452</v>
      </c>
      <c r="M99" s="336">
        <f>IFERROR(IF(VLOOKUP(功能_33[[#This Row],[功能代號]],討論項目!A:H,8,FALSE)=0,"",VLOOKUP(功能_33[[#This Row],[功能代號]],討論項目!A:H,8,FALSE)),"")</f>
        <v/>
      </c>
      <c r="N99" s="372" t="inlineStr">
        <is>
          <t>李珮琪</t>
        </is>
      </c>
      <c r="O99" s="372" t="inlineStr">
        <is>
          <t>邵淑微</t>
        </is>
      </c>
      <c r="P99" s="449" t="n"/>
      <c r="Q99" s="372" t="n"/>
      <c r="R99" s="372" t="n"/>
      <c r="S99" s="372" t="n"/>
      <c r="T99" s="372" t="n"/>
      <c r="U99" s="372" t="n"/>
      <c r="V99" s="372" t="n"/>
      <c r="W99" s="372" t="n"/>
      <c r="X99" s="344">
        <f>VLOOKUP(功能_33[[#This Row],[User]],SKL放款!A:G,7,FALSE)</f>
        <v/>
      </c>
      <c r="Y99" s="343">
        <f>IF(功能_33[[#This Row],[實際展示]]="","",功能_33[[#This Row],[實際展示]]+14)</f>
        <v/>
      </c>
      <c r="Z99" s="343" t="n">
        <v>44488</v>
      </c>
      <c r="AA99" s="336" t="n">
        <v>44497</v>
      </c>
      <c r="AB99" s="368" t="n">
        <v>44497</v>
      </c>
      <c r="AC99" s="336" t="n">
        <v>44508</v>
      </c>
      <c r="AD99" s="336" t="n"/>
      <c r="AE99" s="336" t="n"/>
      <c r="AF99" s="513" t="n"/>
      <c r="AG99" s="336">
        <f>IFERROR(IF(VLOOKUP(功能_33[[#This Row],[功能代號]],E:Q,11,FALSE)=0,"",VLOOKUP(功能_33[[#This Row],[功能代號]],E:Q,11,FALSE)),"")</f>
        <v/>
      </c>
      <c r="AH99" s="336" t="n"/>
      <c r="AI99" s="336" t="n"/>
      <c r="AJ99" s="344" t="n"/>
      <c r="AK99" s="336" t="n"/>
      <c r="AN99" s="344">
        <f>VLOOKUP(功能_33[[#This Row],[功能代號]],工作表2!A:A,1,FALSE)</f>
        <v/>
      </c>
    </row>
    <row r="100" hidden="1" ht="14.25" customHeight="1" s="453">
      <c r="A100" s="333" t="n"/>
      <c r="B10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0" s="356" t="inlineStr">
        <is>
          <t>4.批次作業</t>
        </is>
      </c>
      <c r="D100" s="357" t="inlineStr">
        <is>
          <t>4-1撥款退款作業</t>
        </is>
      </c>
      <c r="E100" s="353" t="inlineStr">
        <is>
          <t>L4102</t>
        </is>
      </c>
      <c r="F100" s="344" t="inlineStr">
        <is>
          <t>撥款退款明細表</t>
        </is>
      </c>
      <c r="G100" s="344" t="inlineStr">
        <is>
          <t>審後新增2021/10/26</t>
        </is>
      </c>
      <c r="H100" s="372" t="inlineStr">
        <is>
          <t>賴文育</t>
        </is>
      </c>
      <c r="I100" s="372" t="inlineStr">
        <is>
          <t>陳昱衡</t>
        </is>
      </c>
      <c r="J100" s="422" t="n"/>
      <c r="K100" s="336" t="n">
        <v>44481</v>
      </c>
      <c r="L100" s="336" t="n">
        <v>44484</v>
      </c>
      <c r="M100" s="336">
        <f>IFERROR(IF(VLOOKUP(功能_33[[#This Row],[功能代號]],討論項目!A:H,8,FALSE)=0,"",VLOOKUP(功能_33[[#This Row],[功能代號]],討論項目!A:H,8,FALSE)),"")</f>
        <v/>
      </c>
      <c r="N100" s="372" t="inlineStr">
        <is>
          <t>涂宇欣</t>
        </is>
      </c>
      <c r="O100" s="372" t="inlineStr">
        <is>
          <t>尹少玄</t>
        </is>
      </c>
      <c r="P100" s="449" t="n"/>
      <c r="Q100" s="372" t="n"/>
      <c r="R100" s="372" t="n"/>
      <c r="S100" s="372" t="n"/>
      <c r="T100" s="372" t="n"/>
      <c r="U100" s="372" t="n"/>
      <c r="V100" s="372" t="n"/>
      <c r="W100" s="372" t="n"/>
      <c r="X100" s="344">
        <f>VLOOKUP(功能_33[[#This Row],[User]],SKL放款!A:G,7,FALSE)</f>
        <v/>
      </c>
      <c r="Y100" s="343">
        <f>IF(功能_33[[#This Row],[實際展示]]="","",功能_33[[#This Row],[實際展示]]+14)</f>
        <v/>
      </c>
      <c r="Z100" s="343" t="n"/>
      <c r="AA100" s="445" t="n">
        <v>44516</v>
      </c>
      <c r="AB100" s="336" t="inlineStr">
        <is>
          <t>需二審</t>
        </is>
      </c>
      <c r="AC100" s="336" t="n"/>
      <c r="AD100" s="336" t="n"/>
      <c r="AE100" s="336" t="n"/>
      <c r="AF100" s="336" t="n"/>
      <c r="AG100" s="336">
        <f>IFERROR(IF(VLOOKUP(功能_33[[#This Row],[功能代號]],E:Q,11,FALSE)=0,"",VLOOKUP(功能_33[[#This Row],[功能代號]],E:Q,11,FALSE)),"")</f>
        <v/>
      </c>
      <c r="AH100" s="336" t="n"/>
      <c r="AI100" s="336" t="n"/>
      <c r="AJ100" s="344" t="n"/>
      <c r="AK100" s="343" t="n"/>
      <c r="AN100" s="344">
        <f>VLOOKUP(功能_33[[#This Row],[功能代號]],工作表2!A:A,1,FALSE)</f>
        <v/>
      </c>
    </row>
    <row r="101" hidden="1" ht="14.25" customHeight="1" s="453">
      <c r="A101" s="333" t="n"/>
      <c r="B10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1" s="356" t="inlineStr">
        <is>
          <t>4.批次作業</t>
        </is>
      </c>
      <c r="D101" s="357" t="inlineStr">
        <is>
          <t>4-1撥款退款作業</t>
        </is>
      </c>
      <c r="E101" s="353" t="inlineStr">
        <is>
          <t>L4103</t>
        </is>
      </c>
      <c r="F101" s="344" t="inlineStr">
        <is>
          <t>抽退票傳票明細表</t>
        </is>
      </c>
      <c r="G101" s="344" t="inlineStr">
        <is>
          <t>審後新增2021/10/26</t>
        </is>
      </c>
      <c r="H101" s="372" t="inlineStr">
        <is>
          <t>賴文育</t>
        </is>
      </c>
      <c r="I101" s="372" t="inlineStr">
        <is>
          <t>陳昱衡</t>
        </is>
      </c>
      <c r="J101" s="422" t="n"/>
      <c r="K101" s="336" t="n">
        <v>44481</v>
      </c>
      <c r="L101" s="336" t="n">
        <v>44484</v>
      </c>
      <c r="M101" s="336">
        <f>IFERROR(IF(VLOOKUP(功能_33[[#This Row],[功能代號]],討論項目!A:H,8,FALSE)=0,"",VLOOKUP(功能_33[[#This Row],[功能代號]],討論項目!A:H,8,FALSE)),"")</f>
        <v/>
      </c>
      <c r="N101" s="372" t="inlineStr">
        <is>
          <t>涂宇欣</t>
        </is>
      </c>
      <c r="O101" s="372" t="inlineStr">
        <is>
          <t>尹少玄</t>
        </is>
      </c>
      <c r="P101" s="449" t="n"/>
      <c r="Q101" s="372" t="n"/>
      <c r="R101" s="372" t="n"/>
      <c r="S101" s="372" t="n"/>
      <c r="T101" s="372" t="n"/>
      <c r="U101" s="372" t="n"/>
      <c r="V101" s="372" t="n"/>
      <c r="W101" s="372" t="n"/>
      <c r="X101" s="344">
        <f>VLOOKUP(功能_33[[#This Row],[User]],SKL放款!A:G,7,FALSE)</f>
        <v/>
      </c>
      <c r="Y101" s="343">
        <f>IF(功能_33[[#This Row],[實際展示]]="","",功能_33[[#This Row],[實際展示]]+14)</f>
        <v/>
      </c>
      <c r="Z101" s="343" t="n"/>
      <c r="AA101" s="445" t="n">
        <v>44516</v>
      </c>
      <c r="AB101" s="336" t="inlineStr">
        <is>
          <t>需二審</t>
        </is>
      </c>
      <c r="AC101" s="336" t="n"/>
      <c r="AD101" s="336" t="n"/>
      <c r="AE101" s="336" t="n"/>
      <c r="AF101" s="336" t="n"/>
      <c r="AG101" s="336">
        <f>IFERROR(IF(VLOOKUP(功能_33[[#This Row],[功能代號]],E:Q,11,FALSE)=0,"",VLOOKUP(功能_33[[#This Row],[功能代號]],E:Q,11,FALSE)),"")</f>
        <v/>
      </c>
      <c r="AH101" s="336" t="n"/>
      <c r="AI101" s="336" t="n"/>
      <c r="AJ101" s="344" t="n"/>
      <c r="AK101" s="343" t="n"/>
      <c r="AN101" s="344">
        <f>VLOOKUP(功能_33[[#This Row],[功能代號]],工作表2!A:A,1,FALSE)</f>
        <v/>
      </c>
    </row>
    <row r="102" hidden="1" ht="14.25" customHeight="1" s="453">
      <c r="A102" s="333" t="n"/>
      <c r="B10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356" t="inlineStr">
        <is>
          <t>4.批次作業</t>
        </is>
      </c>
      <c r="D102" s="357" t="inlineStr">
        <is>
          <t>4-2整批入帳作業</t>
        </is>
      </c>
      <c r="E102" s="353" t="inlineStr">
        <is>
          <t>L4922</t>
        </is>
      </c>
      <c r="F102" s="344" t="inlineStr">
        <is>
          <t>客戶還款方式及還款帳號查詢</t>
        </is>
      </c>
      <c r="G102" s="344" t="inlineStr">
        <is>
          <t>審後新增2021/10/26</t>
        </is>
      </c>
      <c r="H102" s="372" t="inlineStr">
        <is>
          <t>賴文育</t>
        </is>
      </c>
      <c r="I102" s="372" t="inlineStr">
        <is>
          <t>陳昱衡</t>
        </is>
      </c>
      <c r="J102" s="422" t="n"/>
      <c r="K102" s="336" t="n">
        <v>44481</v>
      </c>
      <c r="L102" s="336" t="n">
        <v>44484</v>
      </c>
      <c r="M102" s="336">
        <f>IFERROR(IF(VLOOKUP(功能_33[[#This Row],[功能代號]],討論項目!A:H,8,FALSE)=0,"",VLOOKUP(功能_33[[#This Row],[功能代號]],討論項目!A:H,8,FALSE)),"")</f>
        <v/>
      </c>
      <c r="N102" s="372" t="inlineStr">
        <is>
          <t>涂宇欣</t>
        </is>
      </c>
      <c r="O102" s="372" t="inlineStr">
        <is>
          <t>許慧玉</t>
        </is>
      </c>
      <c r="P102" s="449" t="n"/>
      <c r="Q102" s="372" t="n"/>
      <c r="R102" s="372" t="n"/>
      <c r="S102" s="372" t="n"/>
      <c r="T102" s="372" t="n"/>
      <c r="U102" s="372" t="n"/>
      <c r="V102" s="372" t="n"/>
      <c r="W102" s="372" t="n"/>
      <c r="X102" s="344">
        <f>VLOOKUP(功能_33[[#This Row],[User]],SKL放款!A:G,7,FALSE)</f>
        <v/>
      </c>
      <c r="Y102" s="343">
        <f>IF(功能_33[[#This Row],[實際展示]]="","",功能_33[[#This Row],[實際展示]]+14)</f>
        <v/>
      </c>
      <c r="Z102" s="343" t="n"/>
      <c r="AA102" s="336" t="n"/>
      <c r="AB102" s="336" t="inlineStr">
        <is>
          <t>需二審</t>
        </is>
      </c>
      <c r="AC102" s="336" t="n"/>
      <c r="AD102" s="336" t="n"/>
      <c r="AE102" s="336" t="n"/>
      <c r="AF102" s="336" t="n"/>
      <c r="AG102" s="336">
        <f>IFERROR(IF(VLOOKUP(功能_33[[#This Row],[功能代號]],E:Q,11,FALSE)=0,"",VLOOKUP(功能_33[[#This Row],[功能代號]],E:Q,11,FALSE)),"")</f>
        <v/>
      </c>
      <c r="AH102" s="336" t="n"/>
      <c r="AI102" s="336" t="n"/>
      <c r="AJ102" s="344" t="n"/>
      <c r="AK102" s="343" t="n"/>
      <c r="AN102" s="344">
        <f>VLOOKUP(功能_33[[#This Row],[功能代號]],工作表2!A:A,1,FALSE)</f>
        <v/>
      </c>
    </row>
    <row r="103" hidden="1" ht="14.25" customHeight="1" s="453">
      <c r="A103" s="333" t="n"/>
      <c r="B10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3" s="356" t="inlineStr">
        <is>
          <t>4.批次作業</t>
        </is>
      </c>
      <c r="D103" s="357" t="inlineStr">
        <is>
          <t>4-2整批入帳作業</t>
        </is>
      </c>
      <c r="E103" s="353" t="inlineStr">
        <is>
          <t>L4923</t>
        </is>
      </c>
      <c r="F103" s="344" t="inlineStr">
        <is>
          <t>還款帳號及還款方式變更紀錄查詢</t>
        </is>
      </c>
      <c r="G103" s="344" t="inlineStr">
        <is>
          <t>審後新增2021/10/26</t>
        </is>
      </c>
      <c r="H103" s="372" t="inlineStr">
        <is>
          <t>賴文育</t>
        </is>
      </c>
      <c r="I103" s="372" t="inlineStr">
        <is>
          <t>陳昱衡</t>
        </is>
      </c>
      <c r="J103" s="422" t="n"/>
      <c r="K103" s="336" t="n">
        <v>44481</v>
      </c>
      <c r="L103" s="336" t="n">
        <v>44484</v>
      </c>
      <c r="M103" s="336">
        <f>IFERROR(IF(VLOOKUP(功能_33[[#This Row],[功能代號]],討論項目!A:H,8,FALSE)=0,"",VLOOKUP(功能_33[[#This Row],[功能代號]],討論項目!A:H,8,FALSE)),"")</f>
        <v/>
      </c>
      <c r="N103" s="372" t="inlineStr">
        <is>
          <t>涂宇欣</t>
        </is>
      </c>
      <c r="O103" s="372" t="inlineStr">
        <is>
          <t>許慧玉</t>
        </is>
      </c>
      <c r="P103" s="449" t="n"/>
      <c r="Q103" s="372" t="n"/>
      <c r="R103" s="372" t="n"/>
      <c r="S103" s="372" t="n"/>
      <c r="T103" s="372" t="n"/>
      <c r="U103" s="372" t="n"/>
      <c r="V103" s="372" t="n"/>
      <c r="W103" s="372" t="n"/>
      <c r="X103" s="344">
        <f>VLOOKUP(功能_33[[#This Row],[User]],SKL放款!A:G,7,FALSE)</f>
        <v/>
      </c>
      <c r="Y103" s="343">
        <f>IF(功能_33[[#This Row],[實際展示]]="","",功能_33[[#This Row],[實際展示]]+14)</f>
        <v/>
      </c>
      <c r="Z103" s="343" t="n"/>
      <c r="AA103" s="336" t="n"/>
      <c r="AB103" s="336" t="inlineStr">
        <is>
          <t>需二審</t>
        </is>
      </c>
      <c r="AC103" s="336" t="n"/>
      <c r="AD103" s="336" t="n"/>
      <c r="AE103" s="336" t="n"/>
      <c r="AF103" s="336" t="n"/>
      <c r="AG103" s="336">
        <f>IFERROR(IF(VLOOKUP(功能_33[[#This Row],[功能代號]],E:Q,11,FALSE)=0,"",VLOOKUP(功能_33[[#This Row],[功能代號]],E:Q,11,FALSE)),"")</f>
        <v/>
      </c>
      <c r="AH103" s="336" t="n"/>
      <c r="AI103" s="336" t="n"/>
      <c r="AJ103" s="344" t="n"/>
      <c r="AK103" s="343" t="n"/>
      <c r="AN103" s="344">
        <f>VLOOKUP(功能_33[[#This Row],[功能代號]],工作表2!A:A,1,FALSE)</f>
        <v/>
      </c>
    </row>
    <row r="104" hidden="1" ht="14.25" customHeight="1" s="453">
      <c r="A104" s="333" t="n">
        <v>296</v>
      </c>
      <c r="B10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4" s="344" t="inlineStr">
        <is>
          <t>6.共同作業</t>
        </is>
      </c>
      <c r="D104" s="344" t="n"/>
      <c r="E104" s="372" t="inlineStr">
        <is>
          <t>L6101</t>
        </is>
      </c>
      <c r="F104" s="344" t="inlineStr">
        <is>
          <t>業務關帳作業</t>
        </is>
      </c>
      <c r="G104" s="344" t="n"/>
      <c r="H104" s="372" t="inlineStr">
        <is>
          <t>賴文育</t>
        </is>
      </c>
      <c r="I104" s="372" t="inlineStr">
        <is>
          <t>楊智誠</t>
        </is>
      </c>
      <c r="J104" s="347" t="n"/>
      <c r="K104" s="336" t="n">
        <v>44452</v>
      </c>
      <c r="L104" s="336" t="n">
        <v>44452</v>
      </c>
      <c r="M104" s="336">
        <f>IFERROR(IF(VLOOKUP(功能_33[[#This Row],[功能代號]],討論項目!A:H,8,FALSE)=0,"",VLOOKUP(功能_33[[#This Row],[功能代號]],討論項目!A:H,8,FALSE)),"")</f>
        <v/>
      </c>
      <c r="N104" s="372" t="inlineStr">
        <is>
          <t>涂宇欣</t>
        </is>
      </c>
      <c r="O104" s="372" t="inlineStr">
        <is>
          <t>陳政皓</t>
        </is>
      </c>
      <c r="P104" s="449" t="n"/>
      <c r="Q104" s="372" t="n"/>
      <c r="R104" s="372" t="n"/>
      <c r="S104" s="372" t="n"/>
      <c r="T104" s="372" t="n"/>
      <c r="U104" s="372" t="n"/>
      <c r="V104" s="372" t="n"/>
      <c r="W104" s="372" t="n"/>
      <c r="X104" s="344">
        <f>VLOOKUP(功能_33[[#This Row],[User]],SKL放款!A:G,7,FALSE)</f>
        <v/>
      </c>
      <c r="Y104" s="343">
        <f>IF(功能_33[[#This Row],[實際展示]]="","",功能_33[[#This Row],[實際展示]]+14)</f>
        <v/>
      </c>
      <c r="Z104" s="343" t="n"/>
      <c r="AA104" s="336">
        <f>IF(功能_33[[#This Row],[URS交二審]]=0,"",功能_33[[#This Row],[URS交二審]]+7)</f>
        <v/>
      </c>
      <c r="AB104" s="336" t="n"/>
      <c r="AC104" s="336" t="n"/>
      <c r="AD104" s="336" t="n"/>
      <c r="AE104" s="336" t="n"/>
      <c r="AF104" s="513" t="n"/>
      <c r="AG104" s="336">
        <f>IFERROR(IF(VLOOKUP(功能_33[[#This Row],[功能代號]],E:Q,11,FALSE)=0,"",VLOOKUP(功能_33[[#This Row],[功能代號]],E:Q,11,FALSE)),"")</f>
        <v/>
      </c>
      <c r="AH104" s="336" t="n"/>
      <c r="AI104" s="336" t="n"/>
      <c r="AJ104" s="344" t="n"/>
      <c r="AK104" s="343" t="inlineStr">
        <is>
          <t>2021/10/25, 2021/10/18, 2021/9/13</t>
        </is>
      </c>
      <c r="AN104" s="344">
        <f>VLOOKUP(功能_33[[#This Row],[功能代號]],工作表2!A:A,1,FALSE)</f>
        <v/>
      </c>
    </row>
    <row r="105" hidden="1" ht="14.25" customHeight="1" s="453">
      <c r="A105" s="333" t="n">
        <v>223</v>
      </c>
      <c r="B10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5" s="344" t="inlineStr">
        <is>
          <t>4.批次作業</t>
        </is>
      </c>
      <c r="D105" s="344" t="inlineStr">
        <is>
          <t>4-7其他</t>
        </is>
      </c>
      <c r="E105" s="372" t="inlineStr">
        <is>
          <t>L4701</t>
        </is>
      </c>
      <c r="F105" s="344" t="inlineStr">
        <is>
          <t xml:space="preserve">票據媒體製作                         </t>
        </is>
      </c>
      <c r="G105" s="344" t="n"/>
      <c r="H105" s="372" t="inlineStr">
        <is>
          <t>賴文育</t>
        </is>
      </c>
      <c r="I105" s="372" t="inlineStr">
        <is>
          <t>余家興</t>
        </is>
      </c>
      <c r="J105" s="347" t="n"/>
      <c r="K105" s="336" t="n">
        <v>44452</v>
      </c>
      <c r="L105" s="336" t="n">
        <v>44452</v>
      </c>
      <c r="M105" s="336">
        <f>IFERROR(IF(VLOOKUP(功能_33[[#This Row],[功能代號]],討論項目!A:H,8,FALSE)=0,"",VLOOKUP(功能_33[[#This Row],[功能代號]],討論項目!A:H,8,FALSE)),"")</f>
        <v/>
      </c>
      <c r="N105" s="372" t="inlineStr">
        <is>
          <t>李珮琪</t>
        </is>
      </c>
      <c r="O105" s="372" t="inlineStr">
        <is>
          <t>邵淑微</t>
        </is>
      </c>
      <c r="P105" s="449" t="n"/>
      <c r="Q105" s="372" t="n"/>
      <c r="R105" s="372" t="n"/>
      <c r="S105" s="372" t="n"/>
      <c r="T105" s="372" t="n"/>
      <c r="U105" s="372" t="n"/>
      <c r="V105" s="372" t="n"/>
      <c r="W105" s="372" t="n"/>
      <c r="X105" s="344">
        <f>VLOOKUP(功能_33[[#This Row],[User]],SKL放款!A:G,7,FALSE)</f>
        <v/>
      </c>
      <c r="Y105" s="343">
        <f>IF(功能_33[[#This Row],[實際展示]]="","",功能_33[[#This Row],[實際展示]]+14)</f>
        <v/>
      </c>
      <c r="Z105" s="343" t="n"/>
      <c r="AA105" s="336" t="n"/>
      <c r="AB105" s="336" t="n"/>
      <c r="AC105" s="336" t="n"/>
      <c r="AD105" s="336" t="n"/>
      <c r="AE105" s="336" t="n"/>
      <c r="AF105" s="513" t="n"/>
      <c r="AG105" s="336">
        <f>IFERROR(IF(VLOOKUP(功能_33[[#This Row],[功能代號]],E:Q,11,FALSE)=0,"",VLOOKUP(功能_33[[#This Row],[功能代號]],E:Q,11,FALSE)),"")</f>
        <v/>
      </c>
      <c r="AH105" s="336" t="n"/>
      <c r="AI105" s="336" t="n"/>
      <c r="AJ105" s="344" t="n"/>
      <c r="AK105" s="336" t="n"/>
      <c r="AN105" s="344">
        <f>VLOOKUP(功能_33[[#This Row],[功能代號]],工作表2!A:A,1,FALSE)</f>
        <v/>
      </c>
    </row>
    <row r="106" ht="14.25" customHeight="1" s="453">
      <c r="A106" s="333" t="n">
        <v>206</v>
      </c>
      <c r="B10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6" s="344" t="inlineStr">
        <is>
          <t>3.帳務作業</t>
        </is>
      </c>
      <c r="D106" s="344" t="n"/>
      <c r="E106" s="372" t="inlineStr">
        <is>
          <t>L3007</t>
        </is>
      </c>
      <c r="F106" s="344" t="inlineStr">
        <is>
          <t xml:space="preserve">暫收支票明細資料查詢     </t>
        </is>
      </c>
      <c r="G106" s="344" t="n"/>
      <c r="H106" s="372" t="inlineStr">
        <is>
          <t>賴文育</t>
        </is>
      </c>
      <c r="I106" s="372" t="inlineStr">
        <is>
          <t>余家興</t>
        </is>
      </c>
      <c r="J106" s="347" t="inlineStr">
        <is>
          <t>PJ201800012_URS_3帳務作業_V1.81</t>
        </is>
      </c>
      <c r="K106" s="336" t="n">
        <v>44452</v>
      </c>
      <c r="L106" s="336" t="n">
        <v>44452</v>
      </c>
      <c r="M106" s="336">
        <f>IFERROR(IF(VLOOKUP(功能_33[[#This Row],[功能代號]],討論項目!A:H,8,FALSE)=0,"",VLOOKUP(功能_33[[#This Row],[功能代號]],討論項目!A:H,8,FALSE)),"")</f>
        <v/>
      </c>
      <c r="N106" s="372" t="inlineStr">
        <is>
          <t>李珮琪</t>
        </is>
      </c>
      <c r="O106" s="372" t="inlineStr">
        <is>
          <t>邵淑微</t>
        </is>
      </c>
      <c r="P106" s="449" t="n"/>
      <c r="Q106" s="372" t="n"/>
      <c r="R106" s="372" t="n"/>
      <c r="S106" s="372" t="n"/>
      <c r="T106" s="372" t="n"/>
      <c r="U106" s="372" t="n"/>
      <c r="V106" s="372" t="n"/>
      <c r="W106" s="372" t="n"/>
      <c r="X106" s="344">
        <f>VLOOKUP(功能_33[[#This Row],[User]],SKL放款!A:G,7,FALSE)</f>
        <v/>
      </c>
      <c r="Y106" s="343">
        <f>IF(功能_33[[#This Row],[實際展示]]="","",功能_33[[#This Row],[實際展示]]+14)</f>
        <v/>
      </c>
      <c r="Z106" s="343" t="n">
        <v>44488</v>
      </c>
      <c r="AA106" s="336" t="n">
        <v>44496</v>
      </c>
      <c r="AB106" s="368" t="n">
        <v>44496</v>
      </c>
      <c r="AC106" s="336" t="n">
        <v>44508</v>
      </c>
      <c r="AD106" s="336" t="n"/>
      <c r="AE106" s="336" t="n"/>
      <c r="AF106" s="513" t="n"/>
      <c r="AG106" s="336">
        <f>IFERROR(IF(VLOOKUP(功能_33[[#This Row],[功能代號]],E:Q,11,FALSE)=0,"",VLOOKUP(功能_33[[#This Row],[功能代號]],E:Q,11,FALSE)),"")</f>
        <v/>
      </c>
      <c r="AH106" s="336" t="n"/>
      <c r="AI106" s="336" t="n"/>
      <c r="AJ106" s="344" t="n"/>
      <c r="AK106" s="336" t="n"/>
      <c r="AN106" s="344">
        <f>VLOOKUP(功能_33[[#This Row],[功能代號]],工作表2!A:A,1,FALSE)</f>
        <v/>
      </c>
    </row>
    <row r="107" ht="14.25" customHeight="1" s="453">
      <c r="A107" s="333" t="n">
        <v>208</v>
      </c>
      <c r="B10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344" t="inlineStr">
        <is>
          <t>3.帳務作業</t>
        </is>
      </c>
      <c r="D107" s="344" t="n"/>
      <c r="E107" s="372" t="inlineStr">
        <is>
          <t>L3009</t>
        </is>
      </c>
      <c r="F107" s="344" t="inlineStr">
        <is>
          <t>支票明細資料查詢-全部</t>
        </is>
      </c>
      <c r="G107" s="344" t="n"/>
      <c r="H107" s="372" t="inlineStr">
        <is>
          <t>賴文育</t>
        </is>
      </c>
      <c r="I107" s="372" t="inlineStr">
        <is>
          <t>余家興</t>
        </is>
      </c>
      <c r="J107" s="347" t="inlineStr">
        <is>
          <t>PJ201800012_URS_3帳務作業_V1.81</t>
        </is>
      </c>
      <c r="K107" s="336" t="n">
        <v>44452</v>
      </c>
      <c r="L107" s="336" t="n">
        <v>44452</v>
      </c>
      <c r="M107" s="336">
        <f>IFERROR(IF(VLOOKUP(功能_33[[#This Row],[功能代號]],討論項目!A:H,8,FALSE)=0,"",VLOOKUP(功能_33[[#This Row],[功能代號]],討論項目!A:H,8,FALSE)),"")</f>
        <v/>
      </c>
      <c r="N107" s="372" t="inlineStr">
        <is>
          <t>李珮琪</t>
        </is>
      </c>
      <c r="O107" s="372" t="inlineStr">
        <is>
          <t>邵淑微</t>
        </is>
      </c>
      <c r="P107" s="449" t="n"/>
      <c r="Q107" s="372" t="n"/>
      <c r="R107" s="372" t="n"/>
      <c r="S107" s="372" t="n"/>
      <c r="T107" s="372" t="n"/>
      <c r="U107" s="372" t="n"/>
      <c r="V107" s="372" t="n"/>
      <c r="W107" s="372" t="n"/>
      <c r="X107" s="344">
        <f>VLOOKUP(功能_33[[#This Row],[User]],SKL放款!A:G,7,FALSE)</f>
        <v/>
      </c>
      <c r="Y107" s="343">
        <f>IF(功能_33[[#This Row],[實際展示]]="","",功能_33[[#This Row],[實際展示]]+14)</f>
        <v/>
      </c>
      <c r="Z107" s="343" t="n">
        <v>44488</v>
      </c>
      <c r="AA107" s="336" t="n">
        <v>44496</v>
      </c>
      <c r="AB107" s="368" t="n">
        <v>44496</v>
      </c>
      <c r="AC107" s="336" t="n">
        <v>44508</v>
      </c>
      <c r="AD107" s="336" t="n"/>
      <c r="AE107" s="336" t="n"/>
      <c r="AF107" s="513" t="n"/>
      <c r="AG107" s="336">
        <f>IFERROR(IF(VLOOKUP(功能_33[[#This Row],[功能代號]],E:Q,11,FALSE)=0,"",VLOOKUP(功能_33[[#This Row],[功能代號]],E:Q,11,FALSE)),"")</f>
        <v/>
      </c>
      <c r="AH107" s="336" t="n"/>
      <c r="AI107" s="336" t="n"/>
      <c r="AJ107" s="344" t="n"/>
      <c r="AK107" s="336" t="n"/>
      <c r="AN107" s="344">
        <f>VLOOKUP(功能_33[[#This Row],[功能代號]],工作表2!A:A,1,FALSE)</f>
        <v/>
      </c>
    </row>
    <row r="108" ht="14.25" customHeight="1" s="453">
      <c r="A108" s="333" t="n">
        <v>203</v>
      </c>
      <c r="B10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8" s="344" t="inlineStr">
        <is>
          <t>3.帳務作業</t>
        </is>
      </c>
      <c r="D108" s="344" t="n"/>
      <c r="E108" s="372" t="inlineStr">
        <is>
          <t>L3943</t>
        </is>
      </c>
      <c r="F108" s="344" t="inlineStr">
        <is>
          <t xml:space="preserve">支票內容查詢             </t>
        </is>
      </c>
      <c r="G108" s="344" t="n"/>
      <c r="H108" s="372" t="inlineStr">
        <is>
          <t>賴文育</t>
        </is>
      </c>
      <c r="I108" s="372" t="inlineStr">
        <is>
          <t>余家興</t>
        </is>
      </c>
      <c r="J108" s="347" t="inlineStr">
        <is>
          <t>PJ201800012_URS_3帳務作業_V1.81</t>
        </is>
      </c>
      <c r="K108" s="336" t="n">
        <v>44452</v>
      </c>
      <c r="L108" s="336" t="n">
        <v>44452</v>
      </c>
      <c r="M108" s="336">
        <f>IFERROR(IF(VLOOKUP(功能_33[[#This Row],[功能代號]],討論項目!A:H,8,FALSE)=0,"",VLOOKUP(功能_33[[#This Row],[功能代號]],討論項目!A:H,8,FALSE)),"")</f>
        <v/>
      </c>
      <c r="N108" s="372" t="inlineStr">
        <is>
          <t>李珮琪</t>
        </is>
      </c>
      <c r="O108" s="372" t="inlineStr">
        <is>
          <t>邵淑微</t>
        </is>
      </c>
      <c r="P108" s="449" t="n"/>
      <c r="Q108" s="372" t="n"/>
      <c r="R108" s="372" t="n"/>
      <c r="S108" s="372" t="n"/>
      <c r="T108" s="372" t="n"/>
      <c r="U108" s="372" t="n"/>
      <c r="V108" s="372" t="n"/>
      <c r="W108" s="372" t="n"/>
      <c r="X108" s="344">
        <f>VLOOKUP(功能_33[[#This Row],[User]],SKL放款!A:G,7,FALSE)</f>
        <v/>
      </c>
      <c r="Y108" s="343">
        <f>IF(功能_33[[#This Row],[實際展示]]="","",功能_33[[#This Row],[實際展示]]+14)</f>
        <v/>
      </c>
      <c r="Z108" s="343" t="n">
        <v>44488</v>
      </c>
      <c r="AA108" s="336" t="n">
        <v>44496</v>
      </c>
      <c r="AB108" s="368" t="n">
        <v>44496</v>
      </c>
      <c r="AC108" s="336" t="n">
        <v>44508</v>
      </c>
      <c r="AD108" s="336" t="n"/>
      <c r="AE108" s="336" t="n"/>
      <c r="AF108" s="513" t="n"/>
      <c r="AG108" s="336">
        <f>IFERROR(IF(VLOOKUP(功能_33[[#This Row],[功能代號]],E:Q,11,FALSE)=0,"",VLOOKUP(功能_33[[#This Row],[功能代號]],E:Q,11,FALSE)),"")</f>
        <v/>
      </c>
      <c r="AH108" s="336" t="n"/>
      <c r="AI108" s="336" t="n"/>
      <c r="AJ108" s="344" t="n"/>
      <c r="AK108" s="336" t="n"/>
      <c r="AN108" s="344">
        <f>VLOOKUP(功能_33[[#This Row],[功能代號]],工作表2!A:A,1,FALSE)</f>
        <v/>
      </c>
    </row>
    <row r="109" hidden="1" ht="14.25" customHeight="1" s="453">
      <c r="A109" s="333" t="n">
        <v>190</v>
      </c>
      <c r="B10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344" t="inlineStr">
        <is>
          <t>2.業務作業</t>
        </is>
      </c>
      <c r="D109" s="344" t="n"/>
      <c r="E109" s="372" t="inlineStr">
        <is>
          <t>L2061</t>
        </is>
      </c>
      <c r="F109" s="344" t="inlineStr">
        <is>
          <t>貸後契變手續費明細資料查詢(未入帳)</t>
        </is>
      </c>
      <c r="G109" s="344" t="n"/>
      <c r="H109" s="372" t="inlineStr">
        <is>
          <t>賴文育</t>
        </is>
      </c>
      <c r="I109" s="348" t="inlineStr">
        <is>
          <t>陳昱衡</t>
        </is>
      </c>
      <c r="J109" s="422" t="inlineStr">
        <is>
          <t>PJ201800012_URS_2業務作業_V1.2.doc</t>
        </is>
      </c>
      <c r="K109" s="336" t="n">
        <v>44453</v>
      </c>
      <c r="L109" s="336" t="n">
        <v>44453</v>
      </c>
      <c r="M109" s="336">
        <f>IFERROR(IF(VLOOKUP(功能_33[[#This Row],[功能代號]],討論項目!A:H,8,FALSE)=0,"",VLOOKUP(功能_33[[#This Row],[功能代號]],討論項目!A:H,8,FALSE)),"")</f>
        <v/>
      </c>
      <c r="N109" s="372" t="inlineStr">
        <is>
          <t>涂宇欣</t>
        </is>
      </c>
      <c r="O109" s="372" t="inlineStr">
        <is>
          <t>蔡珮瑜</t>
        </is>
      </c>
      <c r="P109" s="449" t="n"/>
      <c r="Q109" s="372" t="n"/>
      <c r="R109" s="372" t="n"/>
      <c r="S109" s="372" t="n"/>
      <c r="T109" s="372" t="n"/>
      <c r="U109" s="372" t="n"/>
      <c r="V109" s="372" t="n"/>
      <c r="W109" s="372" t="n"/>
      <c r="X109" s="344">
        <f>VLOOKUP(功能_33[[#This Row],[User]],SKL放款!A:G,7,FALSE)</f>
        <v/>
      </c>
      <c r="Y109" s="343">
        <f>IF(功能_33[[#This Row],[實際展示]]="","",功能_33[[#This Row],[實際展示]]+14)</f>
        <v/>
      </c>
      <c r="Z109" s="343" t="n">
        <v>44470</v>
      </c>
      <c r="AA109" s="336">
        <f>IF(功能_33[[#This Row],[URS交二審]]=0,"",功能_33[[#This Row],[URS交二審]]+7)</f>
        <v/>
      </c>
      <c r="AB109" s="336">
        <f>IF(功能_33[[#This Row],[URS交二審]]=0,"",功能_33[[#This Row],[URS交二審]]+7)</f>
        <v/>
      </c>
      <c r="AC109" s="336" t="n"/>
      <c r="AD109" s="336" t="n"/>
      <c r="AE109" s="336" t="n"/>
      <c r="AF109" s="513" t="n"/>
      <c r="AG109" s="336">
        <f>IFERROR(IF(VLOOKUP(功能_33[[#This Row],[功能代號]],E:Q,11,FALSE)=0,"",VLOOKUP(功能_33[[#This Row],[功能代號]],E:Q,11,FALSE)),"")</f>
        <v/>
      </c>
      <c r="AH109" s="336" t="n"/>
      <c r="AI109" s="336" t="n"/>
      <c r="AJ109" s="344" t="n"/>
      <c r="AK109" s="336" t="n"/>
      <c r="AN109" s="344">
        <f>VLOOKUP(功能_33[[#This Row],[功能代號]],工作表2!A:A,1,FALSE)</f>
        <v/>
      </c>
    </row>
    <row r="110" hidden="1" ht="14.25" customHeight="1" s="453">
      <c r="A110" s="333" t="n">
        <v>191</v>
      </c>
      <c r="B11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344" t="inlineStr">
        <is>
          <t>2.業務作業</t>
        </is>
      </c>
      <c r="D110" s="344" t="n"/>
      <c r="E110" s="372" t="inlineStr">
        <is>
          <t>L2670</t>
        </is>
      </c>
      <c r="F110" s="344" t="inlineStr">
        <is>
          <t xml:space="preserve">貸後契變手續費維護                      </t>
        </is>
      </c>
      <c r="G110" s="344" t="n"/>
      <c r="H110" s="372" t="inlineStr">
        <is>
          <t>賴文育</t>
        </is>
      </c>
      <c r="I110" s="348" t="inlineStr">
        <is>
          <t>陳昱衡</t>
        </is>
      </c>
      <c r="J110" s="422" t="inlineStr">
        <is>
          <t>PJ201800012_URS_2業務作業_V1.2.doc</t>
        </is>
      </c>
      <c r="K110" s="336" t="n">
        <v>44453</v>
      </c>
      <c r="L110" s="336" t="n">
        <v>44453</v>
      </c>
      <c r="M110" s="336">
        <f>IFERROR(IF(VLOOKUP(功能_33[[#This Row],[功能代號]],討論項目!A:H,8,FALSE)=0,"",VLOOKUP(功能_33[[#This Row],[功能代號]],討論項目!A:H,8,FALSE)),"")</f>
        <v/>
      </c>
      <c r="N110" s="372" t="inlineStr">
        <is>
          <t>涂宇欣</t>
        </is>
      </c>
      <c r="O110" s="372" t="inlineStr">
        <is>
          <t>蔡珮瑜</t>
        </is>
      </c>
      <c r="P110" s="449" t="n"/>
      <c r="Q110" s="372" t="n"/>
      <c r="R110" s="372" t="n"/>
      <c r="S110" s="372" t="n"/>
      <c r="T110" s="372" t="n"/>
      <c r="U110" s="372" t="n"/>
      <c r="V110" s="372" t="n"/>
      <c r="W110" s="372" t="n"/>
      <c r="X110" s="344">
        <f>VLOOKUP(功能_33[[#This Row],[User]],SKL放款!A:G,7,FALSE)</f>
        <v/>
      </c>
      <c r="Y110" s="343">
        <f>IF(功能_33[[#This Row],[實際展示]]="","",功能_33[[#This Row],[實際展示]]+14)</f>
        <v/>
      </c>
      <c r="Z110" s="343" t="n">
        <v>44470</v>
      </c>
      <c r="AA110" s="336">
        <f>IF(功能_33[[#This Row],[URS交二審]]=0,"",功能_33[[#This Row],[URS交二審]]+7)</f>
        <v/>
      </c>
      <c r="AB110" s="336">
        <f>IF(功能_33[[#This Row],[URS交二審]]=0,"",功能_33[[#This Row],[URS交二審]]+7)</f>
        <v/>
      </c>
      <c r="AC110" s="336" t="n"/>
      <c r="AD110" s="336" t="n"/>
      <c r="AE110" s="336" t="n"/>
      <c r="AF110" s="513" t="n"/>
      <c r="AG110" s="336">
        <f>IFERROR(IF(VLOOKUP(功能_33[[#This Row],[功能代號]],E:Q,11,FALSE)=0,"",VLOOKUP(功能_33[[#This Row],[功能代號]],E:Q,11,FALSE)),"")</f>
        <v/>
      </c>
      <c r="AH110" s="336" t="n"/>
      <c r="AI110" s="336" t="n"/>
      <c r="AJ110" s="344" t="n"/>
      <c r="AK110" s="336" t="n"/>
      <c r="AN110" s="344">
        <f>VLOOKUP(功能_33[[#This Row],[功能代號]],工作表2!A:A,1,FALSE)</f>
        <v/>
      </c>
    </row>
    <row r="111" hidden="1" ht="14.25" customHeight="1" s="453">
      <c r="A111" s="333" t="n">
        <v>192</v>
      </c>
      <c r="B11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1" s="344" t="inlineStr">
        <is>
          <t>2.業務作業</t>
        </is>
      </c>
      <c r="D111" s="344" t="n"/>
      <c r="E111" s="372" t="inlineStr">
        <is>
          <t>L2062</t>
        </is>
      </c>
      <c r="F111" s="344" t="inlineStr">
        <is>
          <t>貸後契變手續費明細資料查詢</t>
        </is>
      </c>
      <c r="G111" s="344" t="n"/>
      <c r="H111" s="372" t="inlineStr">
        <is>
          <t>賴文育</t>
        </is>
      </c>
      <c r="I111" s="348" t="inlineStr">
        <is>
          <t>陳昱衡</t>
        </is>
      </c>
      <c r="J111" s="422" t="inlineStr">
        <is>
          <t>PJ201800012_URS_2業務作業_V1.2.doc</t>
        </is>
      </c>
      <c r="K111" s="336" t="n">
        <v>44453</v>
      </c>
      <c r="L111" s="336" t="n">
        <v>44453</v>
      </c>
      <c r="M111" s="336">
        <f>IFERROR(IF(VLOOKUP(功能_33[[#This Row],[功能代號]],討論項目!A:H,8,FALSE)=0,"",VLOOKUP(功能_33[[#This Row],[功能代號]],討論項目!A:H,8,FALSE)),"")</f>
        <v/>
      </c>
      <c r="N111" s="372" t="inlineStr">
        <is>
          <t>涂宇欣</t>
        </is>
      </c>
      <c r="O111" s="372" t="inlineStr">
        <is>
          <t>蔡珮瑜</t>
        </is>
      </c>
      <c r="P111" s="449" t="n"/>
      <c r="Q111" s="372" t="n"/>
      <c r="R111" s="372" t="n"/>
      <c r="S111" s="372" t="n"/>
      <c r="T111" s="372" t="n"/>
      <c r="U111" s="372" t="n"/>
      <c r="V111" s="372" t="n"/>
      <c r="W111" s="372" t="n"/>
      <c r="X111" s="344">
        <f>VLOOKUP(功能_33[[#This Row],[User]],SKL放款!A:G,7,FALSE)</f>
        <v/>
      </c>
      <c r="Y111" s="343">
        <f>IF(功能_33[[#This Row],[實際展示]]="","",功能_33[[#This Row],[實際展示]]+14)</f>
        <v/>
      </c>
      <c r="Z111" s="343" t="n">
        <v>44470</v>
      </c>
      <c r="AA111" s="336">
        <f>IF(功能_33[[#This Row],[URS交二審]]=0,"",功能_33[[#This Row],[URS交二審]]+7)</f>
        <v/>
      </c>
      <c r="AB111" s="336">
        <f>IF(功能_33[[#This Row],[URS交二審]]=0,"",功能_33[[#This Row],[URS交二審]]+7)</f>
        <v/>
      </c>
      <c r="AC111" s="336" t="n"/>
      <c r="AD111" s="336" t="n"/>
      <c r="AE111" s="336" t="n"/>
      <c r="AF111" s="513" t="n"/>
      <c r="AG111" s="336">
        <f>IFERROR(IF(VLOOKUP(功能_33[[#This Row],[功能代號]],E:Q,11,FALSE)=0,"",VLOOKUP(功能_33[[#This Row],[功能代號]],E:Q,11,FALSE)),"")</f>
        <v/>
      </c>
      <c r="AH111" s="336" t="n"/>
      <c r="AI111" s="336" t="n"/>
      <c r="AJ111" s="344" t="n"/>
      <c r="AK111" s="336" t="n"/>
      <c r="AN111" s="344">
        <f>VLOOKUP(功能_33[[#This Row],[功能代號]],工作表2!A:A,1,FALSE)</f>
        <v/>
      </c>
    </row>
    <row r="112" hidden="1" ht="14.25" customHeight="1" s="453">
      <c r="A112" s="333" t="n">
        <v>111</v>
      </c>
      <c r="B11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344" t="inlineStr">
        <is>
          <t>4.批次作業</t>
        </is>
      </c>
      <c r="D112" s="344" t="inlineStr">
        <is>
          <t>4-6火險作業</t>
        </is>
      </c>
      <c r="E112" s="372" t="inlineStr">
        <is>
          <t>L4060</t>
        </is>
      </c>
      <c r="F112" s="344" t="inlineStr">
        <is>
          <t xml:space="preserve">額度擔保品保險單關聯查詢   </t>
        </is>
      </c>
      <c r="G112" s="344" t="n"/>
      <c r="H112" s="372" t="inlineStr">
        <is>
          <t>賴文育</t>
        </is>
      </c>
      <c r="I112" s="372" t="inlineStr">
        <is>
          <t>陳綺萍</t>
        </is>
      </c>
      <c r="J112" s="347" t="n"/>
      <c r="K112" s="336" t="n">
        <v>44455</v>
      </c>
      <c r="L112" s="336" t="n">
        <v>44455</v>
      </c>
      <c r="M112" s="336">
        <f>IFERROR(IF(VLOOKUP(功能_33[[#This Row],[功能代號]],討論項目!A:H,8,FALSE)=0,"",VLOOKUP(功能_33[[#This Row],[功能代號]],討論項目!A:H,8,FALSE)),"")</f>
        <v/>
      </c>
      <c r="N112" s="372" t="inlineStr">
        <is>
          <t>吳承憲</t>
        </is>
      </c>
      <c r="O112" s="372" t="inlineStr">
        <is>
          <t>邵淑微</t>
        </is>
      </c>
      <c r="P112" s="449" t="n"/>
      <c r="Q112" s="372" t="n"/>
      <c r="R112" s="372" t="n"/>
      <c r="S112" s="372" t="n"/>
      <c r="T112" s="372" t="n"/>
      <c r="U112" s="372" t="n"/>
      <c r="V112" s="372" t="n"/>
      <c r="W112" s="372" t="n"/>
      <c r="X112" s="344">
        <f>VLOOKUP(功能_33[[#This Row],[User]],SKL放款!A:G,7,FALSE)</f>
        <v/>
      </c>
      <c r="Y112" s="343">
        <f>IF(功能_33[[#This Row],[實際展示]]="","",功能_33[[#This Row],[實際展示]]+14)</f>
        <v/>
      </c>
      <c r="Z112" s="343" t="n"/>
      <c r="AA112" s="368" t="n"/>
      <c r="AB112" s="336" t="n"/>
      <c r="AC112" s="336" t="n"/>
      <c r="AD112" s="336" t="n"/>
      <c r="AE112" s="336" t="n"/>
      <c r="AF112" s="513" t="n"/>
      <c r="AG112" s="336">
        <f>IFERROR(IF(VLOOKUP(功能_33[[#This Row],[功能代號]],E:Q,11,FALSE)=0,"",VLOOKUP(功能_33[[#This Row],[功能代號]],E:Q,11,FALSE)),"")</f>
        <v/>
      </c>
      <c r="AH112" s="336" t="n"/>
      <c r="AI112" s="336" t="n"/>
      <c r="AJ112" s="344" t="n"/>
      <c r="AK112" s="336" t="n"/>
      <c r="AN112" s="344">
        <f>VLOOKUP(功能_33[[#This Row],[功能代號]],工作表2!A:A,1,FALSE)</f>
        <v/>
      </c>
    </row>
    <row r="113" hidden="1" ht="14.25" customHeight="1" s="453">
      <c r="A113" s="333" t="n">
        <v>112</v>
      </c>
      <c r="B11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3" s="344" t="inlineStr">
        <is>
          <t>4.批次作業</t>
        </is>
      </c>
      <c r="D113" s="344" t="inlineStr">
        <is>
          <t>?4-6火險作業</t>
        </is>
      </c>
      <c r="E113" s="372" t="inlineStr">
        <is>
          <t>L4610</t>
        </is>
      </c>
      <c r="F113" s="344" t="inlineStr">
        <is>
          <t>保險單明細資料登錄</t>
        </is>
      </c>
      <c r="G113" s="344" t="n"/>
      <c r="H113" s="372" t="inlineStr">
        <is>
          <t>賴文育</t>
        </is>
      </c>
      <c r="I113" s="372" t="inlineStr">
        <is>
          <t>陳綺萍</t>
        </is>
      </c>
      <c r="J113" s="347" t="n"/>
      <c r="K113" s="336" t="n">
        <v>44455</v>
      </c>
      <c r="L113" s="336" t="n">
        <v>44455</v>
      </c>
      <c r="M113" s="336">
        <f>IFERROR(IF(VLOOKUP(功能_33[[#This Row],[功能代號]],討論項目!A:H,8,FALSE)=0,"",VLOOKUP(功能_33[[#This Row],[功能代號]],討論項目!A:H,8,FALSE)),"")</f>
        <v/>
      </c>
      <c r="N113" s="372" t="inlineStr">
        <is>
          <t>吳承憲</t>
        </is>
      </c>
      <c r="O113" s="372" t="inlineStr">
        <is>
          <t>邵淑微</t>
        </is>
      </c>
      <c r="P113" s="449" t="n"/>
      <c r="Q113" s="372" t="n"/>
      <c r="R113" s="372" t="n"/>
      <c r="S113" s="372" t="n"/>
      <c r="T113" s="372" t="n"/>
      <c r="U113" s="372" t="n"/>
      <c r="V113" s="372" t="n"/>
      <c r="W113" s="372" t="n"/>
      <c r="X113" s="344">
        <f>VLOOKUP(功能_33[[#This Row],[User]],SKL放款!A:G,7,FALSE)</f>
        <v/>
      </c>
      <c r="Y113" s="343">
        <f>IF(功能_33[[#This Row],[實際展示]]="","",功能_33[[#This Row],[實際展示]]+14)</f>
        <v/>
      </c>
      <c r="Z113" s="343" t="n"/>
      <c r="AA113" s="368" t="n"/>
      <c r="AB113" s="336" t="n"/>
      <c r="AC113" s="336" t="n"/>
      <c r="AD113" s="336" t="n"/>
      <c r="AE113" s="336" t="n"/>
      <c r="AF113" s="513" t="n"/>
      <c r="AG113" s="336">
        <f>IFERROR(IF(VLOOKUP(功能_33[[#This Row],[功能代號]],E:Q,11,FALSE)=0,"",VLOOKUP(功能_33[[#This Row],[功能代號]],E:Q,11,FALSE)),"")</f>
        <v/>
      </c>
      <c r="AH113" s="336" t="n"/>
      <c r="AI113" s="336" t="n"/>
      <c r="AJ113" s="344" t="n"/>
      <c r="AK113" s="343">
        <f>功能_33[[#This Row],[實際展示]]</f>
        <v/>
      </c>
      <c r="AN113" s="344">
        <f>VLOOKUP(功能_33[[#This Row],[功能代號]],工作表2!A:A,1,FALSE)</f>
        <v/>
      </c>
    </row>
    <row r="114" hidden="1" ht="14.25" customHeight="1" s="453">
      <c r="A114" s="333" t="n">
        <v>114</v>
      </c>
      <c r="B11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4" s="344" t="inlineStr">
        <is>
          <t>4.批次作業</t>
        </is>
      </c>
      <c r="D114" s="344" t="inlineStr">
        <is>
          <t>4-6火險作業</t>
        </is>
      </c>
      <c r="E114" s="372" t="inlineStr">
        <is>
          <t>L4600</t>
        </is>
      </c>
      <c r="F114" s="344" t="inlineStr">
        <is>
          <t xml:space="preserve">火險到期檔產生作業         </t>
        </is>
      </c>
      <c r="G114" s="344" t="n"/>
      <c r="H114" s="372" t="inlineStr">
        <is>
          <t>賴文育</t>
        </is>
      </c>
      <c r="I114" s="372" t="inlineStr">
        <is>
          <t>陳綺萍</t>
        </is>
      </c>
      <c r="J114" s="347" t="n"/>
      <c r="K114" s="336" t="n">
        <v>44455</v>
      </c>
      <c r="L114" s="336" t="n">
        <v>44455</v>
      </c>
      <c r="M114" s="336">
        <f>IFERROR(IF(VLOOKUP(功能_33[[#This Row],[功能代號]],討論項目!A:H,8,FALSE)=0,"",VLOOKUP(功能_33[[#This Row],[功能代號]],討論項目!A:H,8,FALSE)),"")</f>
        <v/>
      </c>
      <c r="N114" s="372" t="inlineStr">
        <is>
          <t>吳承憲</t>
        </is>
      </c>
      <c r="O114" s="372" t="inlineStr">
        <is>
          <t>邵淑微</t>
        </is>
      </c>
      <c r="P114" s="449" t="n"/>
      <c r="Q114" s="372" t="n"/>
      <c r="R114" s="372" t="n"/>
      <c r="S114" s="372" t="n"/>
      <c r="T114" s="372" t="n"/>
      <c r="U114" s="372" t="n"/>
      <c r="V114" s="372" t="n"/>
      <c r="W114" s="372" t="n"/>
      <c r="X114" s="344">
        <f>VLOOKUP(功能_33[[#This Row],[User]],SKL放款!A:G,7,FALSE)</f>
        <v/>
      </c>
      <c r="Y114" s="343">
        <f>IF(功能_33[[#This Row],[實際展示]]="","",功能_33[[#This Row],[實際展示]]+14)</f>
        <v/>
      </c>
      <c r="Z114" s="343" t="n"/>
      <c r="AA114" s="444" t="n"/>
      <c r="AB114" s="336" t="inlineStr">
        <is>
          <t>需二審</t>
        </is>
      </c>
      <c r="AC114" s="336" t="n"/>
      <c r="AD114" s="336" t="n"/>
      <c r="AE114" s="336" t="n"/>
      <c r="AF114" s="513" t="n"/>
      <c r="AG114" s="336">
        <f>IFERROR(IF(VLOOKUP(功能_33[[#This Row],[功能代號]],E:Q,11,FALSE)=0,"",VLOOKUP(功能_33[[#This Row],[功能代號]],E:Q,11,FALSE)),"")</f>
        <v/>
      </c>
      <c r="AH114" s="336" t="n"/>
      <c r="AI114" s="336" t="n"/>
      <c r="AJ114" s="344" t="n"/>
      <c r="AK114" s="336" t="n"/>
      <c r="AN114" s="344">
        <f>VLOOKUP(功能_33[[#This Row],[功能代號]],工作表2!A:A,1,FALSE)</f>
        <v/>
      </c>
    </row>
    <row r="115" hidden="1" ht="14.25" customHeight="1" s="453">
      <c r="A115" s="333" t="n">
        <v>115</v>
      </c>
      <c r="B11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344" t="inlineStr">
        <is>
          <t>4.批次作業</t>
        </is>
      </c>
      <c r="D115" s="344" t="inlineStr">
        <is>
          <t>4-6火險作業</t>
        </is>
      </c>
      <c r="E115" s="372" t="inlineStr">
        <is>
          <t>L4601</t>
        </is>
      </c>
      <c r="F115" s="344" t="inlineStr">
        <is>
          <t xml:space="preserve">火險詢價作業               </t>
        </is>
      </c>
      <c r="G115" s="344" t="n"/>
      <c r="H115" s="372" t="inlineStr">
        <is>
          <t>賴文育</t>
        </is>
      </c>
      <c r="I115" s="372" t="inlineStr">
        <is>
          <t>陳綺萍</t>
        </is>
      </c>
      <c r="J115" s="347" t="n"/>
      <c r="K115" s="336" t="n">
        <v>44455</v>
      </c>
      <c r="L115" s="336" t="n">
        <v>44455</v>
      </c>
      <c r="M115" s="336">
        <f>IFERROR(IF(VLOOKUP(功能_33[[#This Row],[功能代號]],討論項目!A:H,8,FALSE)=0,"",VLOOKUP(功能_33[[#This Row],[功能代號]],討論項目!A:H,8,FALSE)),"")</f>
        <v/>
      </c>
      <c r="N115" s="372" t="inlineStr">
        <is>
          <t>吳承憲</t>
        </is>
      </c>
      <c r="O115" s="372" t="inlineStr">
        <is>
          <t>邵淑微</t>
        </is>
      </c>
      <c r="P115" s="449" t="n"/>
      <c r="Q115" s="372" t="n"/>
      <c r="R115" s="372" t="n"/>
      <c r="S115" s="372" t="n"/>
      <c r="T115" s="372" t="n"/>
      <c r="U115" s="372" t="n"/>
      <c r="V115" s="372" t="n"/>
      <c r="W115" s="372" t="n"/>
      <c r="X115" s="344">
        <f>VLOOKUP(功能_33[[#This Row],[User]],SKL放款!A:G,7,FALSE)</f>
        <v/>
      </c>
      <c r="Y115" s="343">
        <f>IF(功能_33[[#This Row],[實際展示]]="","",功能_33[[#This Row],[實際展示]]+14)</f>
        <v/>
      </c>
      <c r="Z115" s="343" t="n"/>
      <c r="AA115" s="444" t="n"/>
      <c r="AB115" s="336" t="inlineStr">
        <is>
          <t>需二審</t>
        </is>
      </c>
      <c r="AC115" s="336" t="n"/>
      <c r="AD115" s="336" t="n"/>
      <c r="AE115" s="336" t="n"/>
      <c r="AF115" s="513" t="n"/>
      <c r="AG115" s="336">
        <f>IFERROR(IF(VLOOKUP(功能_33[[#This Row],[功能代號]],E:Q,11,FALSE)=0,"",VLOOKUP(功能_33[[#This Row],[功能代號]],E:Q,11,FALSE)),"")</f>
        <v/>
      </c>
      <c r="AH115" s="336" t="n"/>
      <c r="AI115" s="336" t="n"/>
      <c r="AJ115" s="344" t="n"/>
      <c r="AK115" s="336" t="n"/>
      <c r="AN115" s="344">
        <f>VLOOKUP(功能_33[[#This Row],[功能代號]],工作表2!A:A,1,FALSE)</f>
        <v/>
      </c>
    </row>
    <row r="116" hidden="1" ht="14.25" customHeight="1" s="453">
      <c r="A116" s="333" t="n">
        <v>113</v>
      </c>
      <c r="B11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6" s="344" t="inlineStr">
        <is>
          <t>4.批次作業</t>
        </is>
      </c>
      <c r="D116" s="344" t="inlineStr">
        <is>
          <t>?4-6火險作業</t>
        </is>
      </c>
      <c r="E116" s="372" t="inlineStr">
        <is>
          <t>L4611</t>
        </is>
      </c>
      <c r="F116" s="344" t="inlineStr">
        <is>
          <t xml:space="preserve">續約保單資料維護           </t>
        </is>
      </c>
      <c r="G116" s="344" t="n"/>
      <c r="H116" s="372" t="inlineStr">
        <is>
          <t>賴文育</t>
        </is>
      </c>
      <c r="I116" s="372" t="inlineStr">
        <is>
          <t>陳綺萍</t>
        </is>
      </c>
      <c r="J116" s="347" t="n"/>
      <c r="K116" s="336" t="n">
        <v>44455</v>
      </c>
      <c r="L116" s="336" t="n">
        <v>44455</v>
      </c>
      <c r="M116" s="336">
        <f>IFERROR(IF(VLOOKUP(功能_33[[#This Row],[功能代號]],討論項目!A:H,8,FALSE)=0,"",VLOOKUP(功能_33[[#This Row],[功能代號]],討論項目!A:H,8,FALSE)),"")</f>
        <v/>
      </c>
      <c r="N116" s="372" t="inlineStr">
        <is>
          <t>吳承憲</t>
        </is>
      </c>
      <c r="O116" s="372" t="inlineStr">
        <is>
          <t>邵淑微</t>
        </is>
      </c>
      <c r="P116" s="449" t="n"/>
      <c r="Q116" s="372" t="n"/>
      <c r="R116" s="372" t="n"/>
      <c r="S116" s="372" t="n"/>
      <c r="T116" s="372" t="n"/>
      <c r="U116" s="372" t="n"/>
      <c r="V116" s="372" t="n"/>
      <c r="W116" s="372" t="n"/>
      <c r="X116" s="344">
        <f>VLOOKUP(功能_33[[#This Row],[User]],SKL放款!A:G,7,FALSE)</f>
        <v/>
      </c>
      <c r="Y116" s="343">
        <f>IF(功能_33[[#This Row],[實際展示]]="","",功能_33[[#This Row],[實際展示]]+14)</f>
        <v/>
      </c>
      <c r="Z116" s="343" t="n"/>
      <c r="AA116" s="444" t="n"/>
      <c r="AB116" s="336" t="inlineStr">
        <is>
          <t>需二審</t>
        </is>
      </c>
      <c r="AC116" s="336" t="n"/>
      <c r="AD116" s="336" t="n"/>
      <c r="AE116" s="336" t="n"/>
      <c r="AF116" s="513" t="n"/>
      <c r="AG116" s="336">
        <f>IFERROR(IF(VLOOKUP(功能_33[[#This Row],[功能代號]],E:Q,11,FALSE)=0,"",VLOOKUP(功能_33[[#This Row],[功能代號]],E:Q,11,FALSE)),"")</f>
        <v/>
      </c>
      <c r="AH116" s="336" t="n"/>
      <c r="AI116" s="336" t="n"/>
      <c r="AJ116" s="344" t="n"/>
      <c r="AK116" s="343">
        <f>功能_33[[#This Row],[實際展示]]</f>
        <v/>
      </c>
      <c r="AN116" s="344">
        <f>VLOOKUP(功能_33[[#This Row],[功能代號]],工作表2!A:A,1,FALSE)</f>
        <v/>
      </c>
    </row>
    <row r="117" hidden="1" ht="14.25" customHeight="1" s="453">
      <c r="A117" s="333" t="n">
        <v>116</v>
      </c>
      <c r="B11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7" s="344" t="inlineStr">
        <is>
          <t>4.批次作業</t>
        </is>
      </c>
      <c r="D117" s="344" t="inlineStr">
        <is>
          <t>4-6火險作業</t>
        </is>
      </c>
      <c r="E117" s="372" t="inlineStr">
        <is>
          <t>L4602</t>
        </is>
      </c>
      <c r="F117" s="344" t="inlineStr">
        <is>
          <t xml:space="preserve">火險出單明細表與媒體       </t>
        </is>
      </c>
      <c r="G117" s="344" t="n"/>
      <c r="H117" s="372" t="inlineStr">
        <is>
          <t>賴文育</t>
        </is>
      </c>
      <c r="I117" s="372" t="inlineStr">
        <is>
          <t>陳綺萍</t>
        </is>
      </c>
      <c r="J117" s="347" t="n"/>
      <c r="K117" s="336" t="n">
        <v>44455</v>
      </c>
      <c r="L117" s="336" t="n">
        <v>44455</v>
      </c>
      <c r="M117" s="336">
        <f>IFERROR(IF(VLOOKUP(功能_33[[#This Row],[功能代號]],討論項目!A:H,8,FALSE)=0,"",VLOOKUP(功能_33[[#This Row],[功能代號]],討論項目!A:H,8,FALSE)),"")</f>
        <v/>
      </c>
      <c r="N117" s="372" t="inlineStr">
        <is>
          <t>吳承憲</t>
        </is>
      </c>
      <c r="O117" s="372" t="inlineStr">
        <is>
          <t>邵淑微</t>
        </is>
      </c>
      <c r="P117" s="449" t="n"/>
      <c r="Q117" s="372" t="n"/>
      <c r="R117" s="372" t="n"/>
      <c r="S117" s="372" t="n"/>
      <c r="T117" s="372" t="n"/>
      <c r="U117" s="372" t="n"/>
      <c r="V117" s="372" t="n"/>
      <c r="W117" s="372" t="n"/>
      <c r="X117" s="344">
        <f>VLOOKUP(功能_33[[#This Row],[User]],SKL放款!A:G,7,FALSE)</f>
        <v/>
      </c>
      <c r="Y117" s="343">
        <f>IF(功能_33[[#This Row],[實際展示]]="","",功能_33[[#This Row],[實際展示]]+14)</f>
        <v/>
      </c>
      <c r="Z117" s="343" t="n"/>
      <c r="AA117" s="336" t="n"/>
      <c r="AB117" s="336" t="n"/>
      <c r="AC117" s="336" t="n"/>
      <c r="AD117" s="336" t="n"/>
      <c r="AE117" s="336" t="n"/>
      <c r="AF117" s="513" t="n"/>
      <c r="AG117" s="336">
        <f>IFERROR(IF(VLOOKUP(功能_33[[#This Row],[功能代號]],E:Q,11,FALSE)=0,"",VLOOKUP(功能_33[[#This Row],[功能代號]],E:Q,11,FALSE)),"")</f>
        <v/>
      </c>
      <c r="AH117" s="336" t="n"/>
      <c r="AI117" s="336" t="n"/>
      <c r="AJ117" s="344" t="n"/>
      <c r="AK117" s="336" t="n"/>
      <c r="AN117" s="344">
        <f>VLOOKUP(功能_33[[#This Row],[功能代號]],工作表2!A:A,1,FALSE)</f>
        <v/>
      </c>
    </row>
    <row r="118" hidden="1" ht="14.25" customHeight="1" s="453">
      <c r="A118" s="333" t="n">
        <v>117</v>
      </c>
      <c r="B11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8" s="344" t="inlineStr">
        <is>
          <t>4.批次作業</t>
        </is>
      </c>
      <c r="D118" s="344" t="inlineStr">
        <is>
          <t>4-6火險作業</t>
        </is>
      </c>
      <c r="E118" s="372" t="inlineStr">
        <is>
          <t>L4603</t>
        </is>
      </c>
      <c r="F118" s="344" t="inlineStr">
        <is>
          <t xml:space="preserve">火險通知作業               </t>
        </is>
      </c>
      <c r="G118" s="344" t="n"/>
      <c r="H118" s="372" t="inlineStr">
        <is>
          <t>賴文育</t>
        </is>
      </c>
      <c r="I118" s="372" t="inlineStr">
        <is>
          <t>陳綺萍</t>
        </is>
      </c>
      <c r="J118" s="347" t="n"/>
      <c r="K118" s="336" t="n">
        <v>44455</v>
      </c>
      <c r="L118" s="336" t="n">
        <v>44455</v>
      </c>
      <c r="M118" s="336">
        <f>IFERROR(IF(VLOOKUP(功能_33[[#This Row],[功能代號]],討論項目!A:H,8,FALSE)=0,"",VLOOKUP(功能_33[[#This Row],[功能代號]],討論項目!A:H,8,FALSE)),"")</f>
        <v/>
      </c>
      <c r="N118" s="372" t="inlineStr">
        <is>
          <t>吳承憲</t>
        </is>
      </c>
      <c r="O118" s="372" t="inlineStr">
        <is>
          <t>邵淑微</t>
        </is>
      </c>
      <c r="P118" s="449" t="n"/>
      <c r="Q118" s="372" t="n"/>
      <c r="R118" s="372" t="n"/>
      <c r="S118" s="372" t="n"/>
      <c r="T118" s="372" t="n"/>
      <c r="U118" s="372" t="n"/>
      <c r="V118" s="372" t="n"/>
      <c r="W118" s="372" t="n"/>
      <c r="X118" s="344">
        <f>VLOOKUP(功能_33[[#This Row],[User]],SKL放款!A:G,7,FALSE)</f>
        <v/>
      </c>
      <c r="Y118" s="343">
        <f>IF(功能_33[[#This Row],[實際展示]]="","",功能_33[[#This Row],[實際展示]]+14)</f>
        <v/>
      </c>
      <c r="Z118" s="343" t="n"/>
      <c r="AA118" s="444" t="n"/>
      <c r="AB118" s="336" t="inlineStr">
        <is>
          <t>需二審</t>
        </is>
      </c>
      <c r="AC118" s="336" t="n"/>
      <c r="AD118" s="336" t="n"/>
      <c r="AE118" s="336" t="n"/>
      <c r="AF118" s="513" t="n"/>
      <c r="AG118" s="336">
        <f>IFERROR(IF(VLOOKUP(功能_33[[#This Row],[功能代號]],E:Q,11,FALSE)=0,"",VLOOKUP(功能_33[[#This Row],[功能代號]],E:Q,11,FALSE)),"")</f>
        <v/>
      </c>
      <c r="AH118" s="336" t="n"/>
      <c r="AI118" s="336" t="n"/>
      <c r="AJ118" s="344" t="n"/>
      <c r="AK118" s="336" t="n"/>
      <c r="AN118" s="344">
        <f>VLOOKUP(功能_33[[#This Row],[功能代號]],工作表2!A:A,1,FALSE)</f>
        <v/>
      </c>
    </row>
    <row r="119" hidden="1" ht="14.25" customHeight="1" s="453">
      <c r="A119" s="333" t="n">
        <v>106</v>
      </c>
      <c r="B11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9" s="344" t="inlineStr">
        <is>
          <t>4.批次作業</t>
        </is>
      </c>
      <c r="D119" s="344" t="inlineStr">
        <is>
          <t>4-6火險作業</t>
        </is>
      </c>
      <c r="E119" s="372" t="inlineStr">
        <is>
          <t>L4962</t>
        </is>
      </c>
      <c r="F119" s="344" t="inlineStr">
        <is>
          <t xml:space="preserve">保險單資料檢核作業       </t>
        </is>
      </c>
      <c r="G119" s="344" t="n"/>
      <c r="H119" s="372" t="inlineStr">
        <is>
          <t>賴文育</t>
        </is>
      </c>
      <c r="I119" s="372" t="inlineStr">
        <is>
          <t>陳綺萍</t>
        </is>
      </c>
      <c r="J119" s="347" t="n"/>
      <c r="K119" s="336" t="n">
        <v>44455</v>
      </c>
      <c r="L119" s="336" t="n">
        <v>44455</v>
      </c>
      <c r="M119" s="336">
        <f>IFERROR(IF(VLOOKUP(功能_33[[#This Row],[功能代號]],討論項目!A:H,8,FALSE)=0,"",VLOOKUP(功能_33[[#This Row],[功能代號]],討論項目!A:H,8,FALSE)),"")</f>
        <v/>
      </c>
      <c r="N119" s="372" t="inlineStr">
        <is>
          <t>吳承憲</t>
        </is>
      </c>
      <c r="O119" s="372" t="inlineStr">
        <is>
          <t>邵淑微</t>
        </is>
      </c>
      <c r="P119" s="449" t="n"/>
      <c r="Q119" s="372" t="n"/>
      <c r="R119" s="372" t="n"/>
      <c r="S119" s="372" t="n"/>
      <c r="T119" s="372" t="n"/>
      <c r="U119" s="372" t="n"/>
      <c r="V119" s="372" t="n"/>
      <c r="W119" s="372" t="n"/>
      <c r="X119" s="344">
        <f>VLOOKUP(功能_33[[#This Row],[User]],SKL放款!A:G,7,FALSE)</f>
        <v/>
      </c>
      <c r="Y119" s="343">
        <f>IF(功能_33[[#This Row],[實際展示]]="","",功能_33[[#This Row],[實際展示]]+14)</f>
        <v/>
      </c>
      <c r="Z119" s="343" t="n"/>
      <c r="AA119" s="368" t="n"/>
      <c r="AB119" s="336" t="inlineStr">
        <is>
          <t>需二審</t>
        </is>
      </c>
      <c r="AC119" s="336" t="n"/>
      <c r="AD119" s="336" t="n"/>
      <c r="AE119" s="336" t="n"/>
      <c r="AF119" s="513" t="n"/>
      <c r="AG119" s="336">
        <f>IFERROR(IF(VLOOKUP(功能_33[[#This Row],[功能代號]],E:Q,11,FALSE)=0,"",VLOOKUP(功能_33[[#This Row],[功能代號]],E:Q,11,FALSE)),"")</f>
        <v/>
      </c>
      <c r="AH119" s="336" t="n"/>
      <c r="AI119" s="336" t="n"/>
      <c r="AJ119" s="344" t="n"/>
      <c r="AK119" s="343" t="inlineStr">
        <is>
          <t>2021/10/19, 2021/9/16</t>
        </is>
      </c>
      <c r="AN119" s="344">
        <f>VLOOKUP(功能_33[[#This Row],[功能代號]],工作表2!A:A,1,FALSE)</f>
        <v/>
      </c>
    </row>
    <row r="120" hidden="1" ht="14.25" customHeight="1" s="453">
      <c r="A120" s="333" t="n">
        <v>107</v>
      </c>
      <c r="B12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0" s="344" t="inlineStr">
        <is>
          <t>4.批次作業</t>
        </is>
      </c>
      <c r="D120" s="344" t="inlineStr">
        <is>
          <t>4-6火險作業</t>
        </is>
      </c>
      <c r="E120" s="372" t="inlineStr">
        <is>
          <t>L4960</t>
        </is>
      </c>
      <c r="F120" s="344" t="inlineStr">
        <is>
          <t xml:space="preserve">火險保費資料查詢(By客戶) </t>
        </is>
      </c>
      <c r="G120" s="344" t="n"/>
      <c r="H120" s="372" t="inlineStr">
        <is>
          <t>賴文育</t>
        </is>
      </c>
      <c r="I120" s="372" t="inlineStr">
        <is>
          <t>陳綺萍</t>
        </is>
      </c>
      <c r="J120" s="347" t="n"/>
      <c r="K120" s="336" t="n">
        <v>44455</v>
      </c>
      <c r="L120" s="336" t="n">
        <v>44455</v>
      </c>
      <c r="M120" s="336">
        <f>IFERROR(IF(VLOOKUP(功能_33[[#This Row],[功能代號]],討論項目!A:H,8,FALSE)=0,"",VLOOKUP(功能_33[[#This Row],[功能代號]],討論項目!A:H,8,FALSE)),"")</f>
        <v/>
      </c>
      <c r="N120" s="372" t="inlineStr">
        <is>
          <t>吳承憲</t>
        </is>
      </c>
      <c r="O120" s="372" t="inlineStr">
        <is>
          <t>邵淑微</t>
        </is>
      </c>
      <c r="P120" s="449" t="n"/>
      <c r="Q120" s="372" t="n"/>
      <c r="R120" s="372" t="n"/>
      <c r="S120" s="372" t="n"/>
      <c r="T120" s="372" t="n"/>
      <c r="U120" s="372" t="n"/>
      <c r="V120" s="372" t="n"/>
      <c r="W120" s="372" t="n"/>
      <c r="X120" s="344">
        <f>VLOOKUP(功能_33[[#This Row],[User]],SKL放款!A:G,7,FALSE)</f>
        <v/>
      </c>
      <c r="Y120" s="343">
        <f>IF(功能_33[[#This Row],[實際展示]]="","",功能_33[[#This Row],[實際展示]]+14)</f>
        <v/>
      </c>
      <c r="Z120" s="343" t="n"/>
      <c r="AA120" s="336" t="n"/>
      <c r="AB120" s="336" t="n"/>
      <c r="AC120" s="336" t="n"/>
      <c r="AD120" s="336" t="n"/>
      <c r="AE120" s="336" t="n"/>
      <c r="AF120" s="513" t="n"/>
      <c r="AG120" s="336">
        <f>IFERROR(IF(VLOOKUP(功能_33[[#This Row],[功能代號]],E:Q,11,FALSE)=0,"",VLOOKUP(功能_33[[#This Row],[功能代號]],E:Q,11,FALSE)),"")</f>
        <v/>
      </c>
      <c r="AH120" s="336" t="n"/>
      <c r="AI120" s="336" t="n"/>
      <c r="AJ120" s="344" t="n"/>
      <c r="AK120" s="336" t="n"/>
      <c r="AN120" s="344">
        <f>VLOOKUP(功能_33[[#This Row],[功能代號]],工作表2!A:A,1,FALSE)</f>
        <v/>
      </c>
    </row>
    <row r="121" hidden="1" ht="14.25" customHeight="1" s="453">
      <c r="A121" s="333" t="n">
        <v>108</v>
      </c>
      <c r="B12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344" t="inlineStr">
        <is>
          <t>4.批次作業</t>
        </is>
      </c>
      <c r="D121" s="344" t="inlineStr">
        <is>
          <t>4-6火險作業</t>
        </is>
      </c>
      <c r="E121" s="372" t="inlineStr">
        <is>
          <t>L4961</t>
        </is>
      </c>
      <c r="F121" s="344" t="inlineStr">
        <is>
          <t xml:space="preserve">火險保費明細查詢         </t>
        </is>
      </c>
      <c r="G121" s="344" t="n"/>
      <c r="H121" s="372" t="inlineStr">
        <is>
          <t>賴文育</t>
        </is>
      </c>
      <c r="I121" s="372" t="inlineStr">
        <is>
          <t>陳綺萍</t>
        </is>
      </c>
      <c r="J121" s="347" t="n"/>
      <c r="K121" s="336" t="n">
        <v>44455</v>
      </c>
      <c r="L121" s="336" t="n">
        <v>44455</v>
      </c>
      <c r="M121" s="336">
        <f>IFERROR(IF(VLOOKUP(功能_33[[#This Row],[功能代號]],討論項目!A:H,8,FALSE)=0,"",VLOOKUP(功能_33[[#This Row],[功能代號]],討論項目!A:H,8,FALSE)),"")</f>
        <v/>
      </c>
      <c r="N121" s="372" t="inlineStr">
        <is>
          <t>吳承憲</t>
        </is>
      </c>
      <c r="O121" s="372" t="inlineStr">
        <is>
          <t>邵淑微</t>
        </is>
      </c>
      <c r="P121" s="449" t="n"/>
      <c r="Q121" s="372" t="n"/>
      <c r="R121" s="372" t="n"/>
      <c r="S121" s="372" t="n"/>
      <c r="T121" s="372" t="n"/>
      <c r="U121" s="372" t="n"/>
      <c r="V121" s="372" t="n"/>
      <c r="W121" s="372" t="n"/>
      <c r="X121" s="344">
        <f>VLOOKUP(功能_33[[#This Row],[User]],SKL放款!A:G,7,FALSE)</f>
        <v/>
      </c>
      <c r="Y121" s="343">
        <f>IF(功能_33[[#This Row],[實際展示]]="","",功能_33[[#This Row],[實際展示]]+14)</f>
        <v/>
      </c>
      <c r="Z121" s="343" t="n"/>
      <c r="AA121" s="368" t="n"/>
      <c r="AB121" s="336" t="n"/>
      <c r="AC121" s="336" t="n"/>
      <c r="AD121" s="336" t="n"/>
      <c r="AE121" s="336" t="n"/>
      <c r="AF121" s="513" t="n"/>
      <c r="AG121" s="336">
        <f>IFERROR(IF(VLOOKUP(功能_33[[#This Row],[功能代號]],E:Q,11,FALSE)=0,"",VLOOKUP(功能_33[[#This Row],[功能代號]],E:Q,11,FALSE)),"")</f>
        <v/>
      </c>
      <c r="AH121" s="336" t="n"/>
      <c r="AI121" s="336" t="n"/>
      <c r="AJ121" s="344" t="n"/>
      <c r="AK121" s="343" t="inlineStr">
        <is>
          <t>2021/10/19, 2021/9/16</t>
        </is>
      </c>
      <c r="AN121" s="344">
        <f>VLOOKUP(功能_33[[#This Row],[功能代號]],工作表2!A:A,1,FALSE)</f>
        <v/>
      </c>
    </row>
    <row r="122" hidden="1" ht="14.25" customHeight="1" s="453">
      <c r="A122" s="333" t="n">
        <v>109</v>
      </c>
      <c r="B12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2" s="344" t="inlineStr">
        <is>
          <t>4.批次作業</t>
        </is>
      </c>
      <c r="D122" s="344" t="inlineStr">
        <is>
          <t>?4-6火險作業</t>
        </is>
      </c>
      <c r="E122" s="372" t="inlineStr">
        <is>
          <t>L4964</t>
        </is>
      </c>
      <c r="F122" s="344" t="inlineStr">
        <is>
          <t>擔保品保險單資料查詢</t>
        </is>
      </c>
      <c r="G122" s="344" t="n"/>
      <c r="H122" s="372" t="inlineStr">
        <is>
          <t>賴文育</t>
        </is>
      </c>
      <c r="I122" s="372" t="inlineStr">
        <is>
          <t>陳綺萍</t>
        </is>
      </c>
      <c r="J122" s="347" t="n"/>
      <c r="K122" s="336" t="n">
        <v>44455</v>
      </c>
      <c r="L122" s="336" t="n">
        <v>44455</v>
      </c>
      <c r="M122" s="336">
        <f>IFERROR(IF(VLOOKUP(功能_33[[#This Row],[功能代號]],討論項目!A:H,8,FALSE)=0,"",VLOOKUP(功能_33[[#This Row],[功能代號]],討論項目!A:H,8,FALSE)),"")</f>
        <v/>
      </c>
      <c r="N122" s="372" t="inlineStr">
        <is>
          <t>吳承憲</t>
        </is>
      </c>
      <c r="O122" s="372" t="inlineStr">
        <is>
          <t>邵淑微</t>
        </is>
      </c>
      <c r="P122" s="449" t="n"/>
      <c r="Q122" s="372" t="n"/>
      <c r="R122" s="372" t="n"/>
      <c r="S122" s="372" t="n"/>
      <c r="T122" s="372" t="n"/>
      <c r="U122" s="372" t="n"/>
      <c r="V122" s="372" t="n"/>
      <c r="W122" s="372" t="n"/>
      <c r="X122" s="344">
        <f>VLOOKUP(功能_33[[#This Row],[User]],SKL放款!A:G,7,FALSE)</f>
        <v/>
      </c>
      <c r="Y122" s="343">
        <f>IF(功能_33[[#This Row],[實際展示]]="","",功能_33[[#This Row],[實際展示]]+14)</f>
        <v/>
      </c>
      <c r="Z122" s="343" t="n"/>
      <c r="AA122" s="336" t="n"/>
      <c r="AB122" s="336" t="n"/>
      <c r="AC122" s="336" t="n"/>
      <c r="AD122" s="336" t="n"/>
      <c r="AE122" s="336" t="n"/>
      <c r="AF122" s="513" t="n"/>
      <c r="AG122" s="336">
        <f>IFERROR(IF(VLOOKUP(功能_33[[#This Row],[功能代號]],E:Q,11,FALSE)=0,"",VLOOKUP(功能_33[[#This Row],[功能代號]],E:Q,11,FALSE)),"")</f>
        <v/>
      </c>
      <c r="AH122" s="336" t="n"/>
      <c r="AI122" s="336" t="n"/>
      <c r="AJ122" s="344" t="n"/>
      <c r="AK122" s="336" t="n"/>
      <c r="AN122" s="344">
        <f>VLOOKUP(功能_33[[#This Row],[功能代號]],工作表2!A:A,1,FALSE)</f>
        <v/>
      </c>
    </row>
    <row r="123" hidden="1" ht="14.25" customHeight="1" s="453">
      <c r="A123" s="333" t="n">
        <v>110</v>
      </c>
      <c r="B12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3" s="344" t="inlineStr">
        <is>
          <t>4.批次作業</t>
        </is>
      </c>
      <c r="D123" s="344" t="inlineStr">
        <is>
          <t>4-6火險作業</t>
        </is>
      </c>
      <c r="E123" s="372" t="inlineStr">
        <is>
          <t>L4965</t>
        </is>
      </c>
      <c r="F123" s="344" t="inlineStr">
        <is>
          <t xml:space="preserve">保險單明細資料查詢       </t>
        </is>
      </c>
      <c r="G123" s="344" t="n"/>
      <c r="H123" s="372" t="inlineStr">
        <is>
          <t>賴文育</t>
        </is>
      </c>
      <c r="I123" s="372" t="inlineStr">
        <is>
          <t>陳綺萍</t>
        </is>
      </c>
      <c r="J123" s="347" t="n"/>
      <c r="K123" s="336" t="n">
        <v>44455</v>
      </c>
      <c r="L123" s="336" t="n">
        <v>44455</v>
      </c>
      <c r="M123" s="336">
        <f>IFERROR(IF(VLOOKUP(功能_33[[#This Row],[功能代號]],討論項目!A:H,8,FALSE)=0,"",VLOOKUP(功能_33[[#This Row],[功能代號]],討論項目!A:H,8,FALSE)),"")</f>
        <v/>
      </c>
      <c r="N123" s="372" t="inlineStr">
        <is>
          <t>吳承憲</t>
        </is>
      </c>
      <c r="O123" s="372" t="inlineStr">
        <is>
          <t>邵淑微</t>
        </is>
      </c>
      <c r="P123" s="449" t="n"/>
      <c r="Q123" s="372" t="n"/>
      <c r="R123" s="372" t="n"/>
      <c r="S123" s="372" t="n"/>
      <c r="T123" s="372" t="n"/>
      <c r="U123" s="372" t="n"/>
      <c r="V123" s="372" t="n"/>
      <c r="W123" s="372" t="n"/>
      <c r="X123" s="344">
        <f>VLOOKUP(功能_33[[#This Row],[User]],SKL放款!A:G,7,FALSE)</f>
        <v/>
      </c>
      <c r="Y123" s="343">
        <f>IF(功能_33[[#This Row],[實際展示]]="","",功能_33[[#This Row],[實際展示]]+14)</f>
        <v/>
      </c>
      <c r="Z123" s="343" t="n"/>
      <c r="AA123" s="444" t="n"/>
      <c r="AB123" s="336" t="inlineStr">
        <is>
          <t>需二審</t>
        </is>
      </c>
      <c r="AC123" s="336" t="n"/>
      <c r="AD123" s="336" t="n"/>
      <c r="AE123" s="336" t="n"/>
      <c r="AF123" s="513" t="n"/>
      <c r="AG123" s="336">
        <f>IFERROR(IF(VLOOKUP(功能_33[[#This Row],[功能代號]],E:Q,11,FALSE)=0,"",VLOOKUP(功能_33[[#This Row],[功能代號]],E:Q,11,FALSE)),"")</f>
        <v/>
      </c>
      <c r="AH123" s="336" t="n"/>
      <c r="AI123" s="336" t="n"/>
      <c r="AJ123" s="344" t="n"/>
      <c r="AK123" s="343" t="inlineStr">
        <is>
          <t>2021/10/19, 2021/9/16</t>
        </is>
      </c>
      <c r="AN123" s="344">
        <f>VLOOKUP(功能_33[[#This Row],[功能代號]],工作表2!A:A,1,FALSE)</f>
        <v/>
      </c>
    </row>
    <row r="124" hidden="1" ht="14.25" customHeight="1" s="453">
      <c r="A124" s="333" t="n">
        <v>93</v>
      </c>
      <c r="B12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4" s="344" t="inlineStr">
        <is>
          <t>4.批次作業</t>
        </is>
      </c>
      <c r="D124" s="344" t="inlineStr">
        <is>
          <t>4-4銀行扣款作業</t>
        </is>
      </c>
      <c r="E124" s="372" t="inlineStr">
        <is>
          <t>L4450</t>
        </is>
      </c>
      <c r="F124" s="344" t="inlineStr">
        <is>
          <t xml:space="preserve">產出銀行扣帳檔                       </t>
        </is>
      </c>
      <c r="G124" s="344" t="n"/>
      <c r="H124" s="372" t="inlineStr">
        <is>
          <t>賴文育</t>
        </is>
      </c>
      <c r="I124" s="372" t="inlineStr">
        <is>
          <t>陳綺萍</t>
        </is>
      </c>
      <c r="J124" s="347" t="n"/>
      <c r="K124" s="336" t="n">
        <v>44456</v>
      </c>
      <c r="L124" s="336" t="n">
        <v>44456</v>
      </c>
      <c r="M124" s="336">
        <f>IFERROR(IF(VLOOKUP(功能_33[[#This Row],[功能代號]],討論項目!A:H,8,FALSE)=0,"",VLOOKUP(功能_33[[#This Row],[功能代號]],討論項目!A:H,8,FALSE)),"")</f>
        <v/>
      </c>
      <c r="N124" s="372" t="inlineStr">
        <is>
          <t>李珮琪</t>
        </is>
      </c>
      <c r="O124" s="372" t="inlineStr">
        <is>
          <t>許慧玉</t>
        </is>
      </c>
      <c r="P124" s="449" t="inlineStr">
        <is>
          <t>蔡珮瑜、張舜雯</t>
        </is>
      </c>
      <c r="Q124" s="372" t="n"/>
      <c r="R124" s="372" t="n"/>
      <c r="S124" s="372" t="n"/>
      <c r="T124" s="372" t="n"/>
      <c r="U124" s="372" t="n"/>
      <c r="V124" s="372" t="n"/>
      <c r="W124" s="372" t="n"/>
      <c r="X124" s="344">
        <f>VLOOKUP(功能_33[[#This Row],[User]],SKL放款!A:G,7,FALSE)</f>
        <v/>
      </c>
      <c r="Y124" s="343">
        <f>IF(功能_33[[#This Row],[實際展示]]="","",功能_33[[#This Row],[實際展示]]+14)</f>
        <v/>
      </c>
      <c r="Z124" s="343" t="n"/>
      <c r="AA124" s="444" t="n"/>
      <c r="AB124" s="336" t="inlineStr">
        <is>
          <t>需二審</t>
        </is>
      </c>
      <c r="AC124" s="336" t="n"/>
      <c r="AD124" s="336" t="n"/>
      <c r="AE124" s="336" t="n"/>
      <c r="AF124" s="513" t="n"/>
      <c r="AG124" s="336">
        <f>IFERROR(IF(VLOOKUP(功能_33[[#This Row],[功能代號]],E:Q,11,FALSE)=0,"",VLOOKUP(功能_33[[#This Row],[功能代號]],E:Q,11,FALSE)),"")</f>
        <v/>
      </c>
      <c r="AH124" s="336" t="n"/>
      <c r="AI124" s="336" t="n"/>
      <c r="AJ124" s="344" t="n"/>
      <c r="AK124" s="336" t="n"/>
      <c r="AN124" s="344">
        <f>VLOOKUP(功能_33[[#This Row],[功能代號]],工作表2!A:A,1,FALSE)</f>
        <v/>
      </c>
    </row>
    <row r="125" hidden="1" ht="14.25" customHeight="1" s="453">
      <c r="A125" s="333" t="n">
        <v>94</v>
      </c>
      <c r="B12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344" t="inlineStr">
        <is>
          <t>4.批次作業</t>
        </is>
      </c>
      <c r="D125" s="344" t="inlineStr">
        <is>
          <t>4-4銀行扣款作業</t>
        </is>
      </c>
      <c r="E125" s="372" t="inlineStr">
        <is>
          <t>L4943</t>
        </is>
      </c>
      <c r="F125" s="344" t="inlineStr">
        <is>
          <t xml:space="preserve">銀行扣款檔資料查詢                   </t>
        </is>
      </c>
      <c r="G125" s="344" t="n"/>
      <c r="H125" s="372" t="inlineStr">
        <is>
          <t>賴文育</t>
        </is>
      </c>
      <c r="I125" s="372" t="inlineStr">
        <is>
          <t>陳綺萍</t>
        </is>
      </c>
      <c r="J125" s="347" t="n"/>
      <c r="K125" s="336" t="n">
        <v>44456</v>
      </c>
      <c r="L125" s="336" t="n">
        <v>44456</v>
      </c>
      <c r="M125" s="336">
        <f>IFERROR(IF(VLOOKUP(功能_33[[#This Row],[功能代號]],討論項目!A:H,8,FALSE)=0,"",VLOOKUP(功能_33[[#This Row],[功能代號]],討論項目!A:H,8,FALSE)),"")</f>
        <v/>
      </c>
      <c r="N125" s="372" t="inlineStr">
        <is>
          <t>李珮琪</t>
        </is>
      </c>
      <c r="O125" s="372" t="inlineStr">
        <is>
          <t>許慧玉</t>
        </is>
      </c>
      <c r="P125" s="449" t="inlineStr">
        <is>
          <t>蔡珮瑜、張舜雯</t>
        </is>
      </c>
      <c r="Q125" s="372" t="n"/>
      <c r="R125" s="372" t="n"/>
      <c r="S125" s="372" t="n"/>
      <c r="T125" s="372" t="n"/>
      <c r="U125" s="372" t="n"/>
      <c r="V125" s="372" t="n"/>
      <c r="W125" s="372" t="n"/>
      <c r="X125" s="344">
        <f>VLOOKUP(功能_33[[#This Row],[User]],SKL放款!A:G,7,FALSE)</f>
        <v/>
      </c>
      <c r="Y125" s="343">
        <f>IF(功能_33[[#This Row],[實際展示]]="","",功能_33[[#This Row],[實際展示]]+14)</f>
        <v/>
      </c>
      <c r="Z125" s="343" t="n"/>
      <c r="AA125" s="368" t="n"/>
      <c r="AB125" s="336" t="inlineStr">
        <is>
          <t>需二審</t>
        </is>
      </c>
      <c r="AC125" s="336" t="n"/>
      <c r="AD125" s="336" t="n"/>
      <c r="AE125" s="336" t="n"/>
      <c r="AF125" s="513" t="n"/>
      <c r="AG125" s="336">
        <f>IFERROR(IF(VLOOKUP(功能_33[[#This Row],[功能代號]],E:Q,11,FALSE)=0,"",VLOOKUP(功能_33[[#This Row],[功能代號]],E:Q,11,FALSE)),"")</f>
        <v/>
      </c>
      <c r="AH125" s="336" t="n"/>
      <c r="AI125" s="336" t="n"/>
      <c r="AJ125" s="344" t="n"/>
      <c r="AK125" s="343" t="inlineStr">
        <is>
          <t>2021/10/15, 2021/9/17</t>
        </is>
      </c>
      <c r="AN125" s="344">
        <f>VLOOKUP(功能_33[[#This Row],[功能代號]],工作表2!A:A,1,FALSE)</f>
        <v/>
      </c>
    </row>
    <row r="126" hidden="1" ht="14.25" customHeight="1" s="453">
      <c r="A126" s="333" t="n">
        <v>95</v>
      </c>
      <c r="B12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6" s="344" t="inlineStr">
        <is>
          <t>4.批次作業</t>
        </is>
      </c>
      <c r="D126" s="344" t="inlineStr">
        <is>
          <t>?4-4銀行扣款作業</t>
        </is>
      </c>
      <c r="E126" s="372" t="inlineStr">
        <is>
          <t>L4451</t>
        </is>
      </c>
      <c r="F126" s="344" t="inlineStr">
        <is>
          <t xml:space="preserve">銀行扣款檔資料維護                   </t>
        </is>
      </c>
      <c r="G126" s="344" t="n"/>
      <c r="H126" s="372" t="inlineStr">
        <is>
          <t>賴文育</t>
        </is>
      </c>
      <c r="I126" s="372" t="inlineStr">
        <is>
          <t>陳綺萍</t>
        </is>
      </c>
      <c r="J126" s="347" t="n"/>
      <c r="K126" s="336" t="n">
        <v>44456</v>
      </c>
      <c r="L126" s="336" t="n">
        <v>44456</v>
      </c>
      <c r="M126" s="336">
        <f>IFERROR(IF(VLOOKUP(功能_33[[#This Row],[功能代號]],討論項目!A:H,8,FALSE)=0,"",VLOOKUP(功能_33[[#This Row],[功能代號]],討論項目!A:H,8,FALSE)),"")</f>
        <v/>
      </c>
      <c r="N126" s="372" t="inlineStr">
        <is>
          <t>李珮琪</t>
        </is>
      </c>
      <c r="O126" s="372" t="inlineStr">
        <is>
          <t>許慧玉</t>
        </is>
      </c>
      <c r="P126" s="449" t="inlineStr">
        <is>
          <t>蔡珮瑜、張舜雯</t>
        </is>
      </c>
      <c r="Q126" s="372" t="n"/>
      <c r="R126" s="372" t="n"/>
      <c r="S126" s="372" t="n"/>
      <c r="T126" s="372" t="n"/>
      <c r="U126" s="372" t="n"/>
      <c r="V126" s="372" t="n"/>
      <c r="W126" s="372" t="n"/>
      <c r="X126" s="344">
        <f>VLOOKUP(功能_33[[#This Row],[User]],SKL放款!A:G,7,FALSE)</f>
        <v/>
      </c>
      <c r="Y126" s="343">
        <f>IF(功能_33[[#This Row],[實際展示]]="","",功能_33[[#This Row],[實際展示]]+14)</f>
        <v/>
      </c>
      <c r="Z126" s="343" t="n"/>
      <c r="AA126" s="444" t="n"/>
      <c r="AB126" s="336" t="inlineStr">
        <is>
          <t>需二審</t>
        </is>
      </c>
      <c r="AC126" s="336" t="n"/>
      <c r="AD126" s="336" t="n"/>
      <c r="AE126" s="336" t="n"/>
      <c r="AF126" s="513" t="n"/>
      <c r="AG126" s="336">
        <f>IFERROR(IF(VLOOKUP(功能_33[[#This Row],[功能代號]],E:Q,11,FALSE)=0,"",VLOOKUP(功能_33[[#This Row],[功能代號]],E:Q,11,FALSE)),"")</f>
        <v/>
      </c>
      <c r="AH126" s="336" t="n"/>
      <c r="AI126" s="336" t="n"/>
      <c r="AJ126" s="344" t="n"/>
      <c r="AK126" s="336" t="n"/>
      <c r="AN126" s="344">
        <f>VLOOKUP(功能_33[[#This Row],[功能代號]],工作表2!A:A,1,FALSE)</f>
        <v/>
      </c>
    </row>
    <row r="127" hidden="1" ht="14.25" customHeight="1" s="453">
      <c r="A127" s="333" t="n">
        <v>96</v>
      </c>
      <c r="B12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7" s="344" t="inlineStr">
        <is>
          <t>4.批次作業</t>
        </is>
      </c>
      <c r="D127" s="344" t="inlineStr">
        <is>
          <t>4-4銀行扣款作業</t>
        </is>
      </c>
      <c r="E127" s="372" t="inlineStr">
        <is>
          <t>L4452</t>
        </is>
      </c>
      <c r="F127" s="344" t="inlineStr">
        <is>
          <t xml:space="preserve">銀行扣款(媒體製作)                   </t>
        </is>
      </c>
      <c r="G127" s="344" t="n"/>
      <c r="H127" s="372" t="inlineStr">
        <is>
          <t>賴文育</t>
        </is>
      </c>
      <c r="I127" s="372" t="inlineStr">
        <is>
          <t>陳綺萍</t>
        </is>
      </c>
      <c r="J127" s="347" t="n"/>
      <c r="K127" s="336" t="n">
        <v>44456</v>
      </c>
      <c r="L127" s="336" t="n">
        <v>44456</v>
      </c>
      <c r="M127" s="336">
        <f>IFERROR(IF(VLOOKUP(功能_33[[#This Row],[功能代號]],討論項目!A:H,8,FALSE)=0,"",VLOOKUP(功能_33[[#This Row],[功能代號]],討論項目!A:H,8,FALSE)),"")</f>
        <v/>
      </c>
      <c r="N127" s="372" t="inlineStr">
        <is>
          <t>李珮琪</t>
        </is>
      </c>
      <c r="O127" s="372" t="inlineStr">
        <is>
          <t>許慧玉</t>
        </is>
      </c>
      <c r="P127" s="449" t="inlineStr">
        <is>
          <t>蔡珮瑜、張舜雯</t>
        </is>
      </c>
      <c r="Q127" s="372" t="n"/>
      <c r="R127" s="372" t="n"/>
      <c r="S127" s="372" t="n"/>
      <c r="T127" s="372" t="n"/>
      <c r="U127" s="372" t="n"/>
      <c r="V127" s="372" t="n"/>
      <c r="W127" s="372" t="n"/>
      <c r="X127" s="344">
        <f>VLOOKUP(功能_33[[#This Row],[User]],SKL放款!A:G,7,FALSE)</f>
        <v/>
      </c>
      <c r="Y127" s="343">
        <f>IF(功能_33[[#This Row],[實際展示]]="","",功能_33[[#This Row],[實際展示]]+14)</f>
        <v/>
      </c>
      <c r="Z127" s="343" t="n"/>
      <c r="AA127" s="368" t="n"/>
      <c r="AB127" s="336" t="inlineStr">
        <is>
          <t>需二審</t>
        </is>
      </c>
      <c r="AC127" s="336" t="n"/>
      <c r="AD127" s="336" t="n"/>
      <c r="AE127" s="336" t="n"/>
      <c r="AF127" s="513" t="n"/>
      <c r="AG127" s="336">
        <f>IFERROR(IF(VLOOKUP(功能_33[[#This Row],[功能代號]],E:Q,11,FALSE)=0,"",VLOOKUP(功能_33[[#This Row],[功能代號]],E:Q,11,FALSE)),"")</f>
        <v/>
      </c>
      <c r="AH127" s="336" t="n"/>
      <c r="AI127" s="336" t="n"/>
      <c r="AJ127" s="344" t="n"/>
      <c r="AK127" s="336" t="n"/>
      <c r="AN127" s="344">
        <f>VLOOKUP(功能_33[[#This Row],[功能代號]],工作表2!A:A,1,FALSE)</f>
        <v/>
      </c>
    </row>
    <row r="128" hidden="1" ht="14.25" customHeight="1" s="453">
      <c r="A128" s="333" t="n">
        <v>97</v>
      </c>
      <c r="B12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8" s="344" t="inlineStr">
        <is>
          <t>4.批次作業</t>
        </is>
      </c>
      <c r="D128" s="344" t="inlineStr">
        <is>
          <t>4-4銀行扣款作業</t>
        </is>
      </c>
      <c r="E128" s="372" t="inlineStr">
        <is>
          <t>L4453</t>
        </is>
      </c>
      <c r="F128" s="344" t="inlineStr">
        <is>
          <t>銀扣扣款前通知</t>
        </is>
      </c>
      <c r="G128" s="344" t="n"/>
      <c r="H128" s="372" t="inlineStr">
        <is>
          <t>賴文育</t>
        </is>
      </c>
      <c r="I128" s="372" t="inlineStr">
        <is>
          <t>陳綺萍</t>
        </is>
      </c>
      <c r="J128" s="347" t="n"/>
      <c r="K128" s="336" t="n">
        <v>44456</v>
      </c>
      <c r="L128" s="336" t="n">
        <v>44456</v>
      </c>
      <c r="M128" s="336">
        <f>IFERROR(IF(VLOOKUP(功能_33[[#This Row],[功能代號]],討論項目!A:H,8,FALSE)=0,"",VLOOKUP(功能_33[[#This Row],[功能代號]],討論項目!A:H,8,FALSE)),"")</f>
        <v/>
      </c>
      <c r="N128" s="372" t="inlineStr">
        <is>
          <t>李珮琪</t>
        </is>
      </c>
      <c r="O128" s="372" t="inlineStr">
        <is>
          <t>許慧玉</t>
        </is>
      </c>
      <c r="P128" s="449" t="inlineStr">
        <is>
          <t>蔡珮瑜、張舜雯</t>
        </is>
      </c>
      <c r="Q128" s="372" t="n"/>
      <c r="R128" s="372" t="n"/>
      <c r="S128" s="372" t="n"/>
      <c r="T128" s="372" t="n"/>
      <c r="U128" s="372" t="n"/>
      <c r="V128" s="372" t="n"/>
      <c r="W128" s="372" t="n"/>
      <c r="X128" s="344">
        <f>VLOOKUP(功能_33[[#This Row],[User]],SKL放款!A:G,7,FALSE)</f>
        <v/>
      </c>
      <c r="Y128" s="343">
        <f>IF(功能_33[[#This Row],[實際展示]]="","",功能_33[[#This Row],[實際展示]]+14)</f>
        <v/>
      </c>
      <c r="Z128" s="343" t="n"/>
      <c r="AA128" s="444" t="n"/>
      <c r="AB128" s="336" t="inlineStr">
        <is>
          <t>需二審</t>
        </is>
      </c>
      <c r="AC128" s="336" t="n"/>
      <c r="AD128" s="336" t="n"/>
      <c r="AE128" s="336" t="n"/>
      <c r="AF128" s="513" t="n"/>
      <c r="AG128" s="336">
        <f>IFERROR(IF(VLOOKUP(功能_33[[#This Row],[功能代號]],E:Q,11,FALSE)=0,"",VLOOKUP(功能_33[[#This Row],[功能代號]],E:Q,11,FALSE)),"")</f>
        <v/>
      </c>
      <c r="AH128" s="336" t="n"/>
      <c r="AI128" s="336" t="n"/>
      <c r="AJ128" s="344" t="n"/>
      <c r="AK128" s="336" t="n"/>
      <c r="AN128" s="344">
        <f>VLOOKUP(功能_33[[#This Row],[功能代號]],工作表2!A:A,1,FALSE)</f>
        <v/>
      </c>
    </row>
    <row r="129" hidden="1" ht="14.25" customHeight="1" s="453">
      <c r="A129" s="333" t="n">
        <v>273</v>
      </c>
      <c r="B12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9" s="344" t="inlineStr">
        <is>
          <t xml:space="preserve">5.管理性作業 </t>
        </is>
      </c>
      <c r="D129" s="344" t="inlineStr">
        <is>
          <t>債務協商帳務</t>
        </is>
      </c>
      <c r="E129" s="372" t="inlineStr">
        <is>
          <t>L5705</t>
        </is>
      </c>
      <c r="F129" s="344" t="inlineStr">
        <is>
          <t>債權比例分攤(產出)</t>
        </is>
      </c>
      <c r="G129" s="344" t="n"/>
      <c r="H129" s="372" t="inlineStr">
        <is>
          <t>蘇曉玲</t>
        </is>
      </c>
      <c r="I129" s="372" t="inlineStr">
        <is>
          <t>蘇曉玲</t>
        </is>
      </c>
      <c r="J129" s="347" t="inlineStr">
        <is>
          <t>PJ201800012_URS_5管理性作業_V1.2.DOCX</t>
        </is>
      </c>
      <c r="K129" s="336" t="n">
        <v>44462</v>
      </c>
      <c r="L129" s="336" t="n">
        <v>44462</v>
      </c>
      <c r="M129" s="336">
        <f>IFERROR(IF(VLOOKUP(功能_33[[#This Row],[功能代號]],討論項目!A:H,8,FALSE)=0,"",VLOOKUP(功能_33[[#This Row],[功能代號]],討論項目!A:H,8,FALSE)),"")</f>
        <v/>
      </c>
      <c r="N129" s="372" t="inlineStr">
        <is>
          <t>林清河</t>
        </is>
      </c>
      <c r="O129" s="372" t="inlineStr">
        <is>
          <t>蔡珮瑜</t>
        </is>
      </c>
      <c r="P129" s="449" t="inlineStr">
        <is>
          <t>邱怡婷</t>
        </is>
      </c>
      <c r="Q129" s="372" t="n"/>
      <c r="R129" s="372" t="n"/>
      <c r="S129" s="372" t="n"/>
      <c r="T129" s="372" t="n"/>
      <c r="U129" s="372" t="n"/>
      <c r="V129" s="372" t="n"/>
      <c r="W129" s="372" t="n"/>
      <c r="X129" s="344">
        <f>VLOOKUP(功能_33[[#This Row],[User]],SKL放款!A:G,7,FALSE)</f>
        <v/>
      </c>
      <c r="Y129" s="343">
        <f>IF(功能_33[[#This Row],[實際展示]]="","",功能_33[[#This Row],[實際展示]]+14)</f>
        <v/>
      </c>
      <c r="Z129" s="343" t="n">
        <v>44477</v>
      </c>
      <c r="AA129" s="336">
        <f>IF(功能_33[[#This Row],[URS交二審]]=0,"",功能_33[[#This Row],[URS交二審]]+7)</f>
        <v/>
      </c>
      <c r="AB129" s="336">
        <f>IF(功能_33[[#This Row],[URS交二審]]=0,"",功能_33[[#This Row],[URS交二審]]+7)</f>
        <v/>
      </c>
      <c r="AC129" s="336" t="n">
        <v>44489</v>
      </c>
      <c r="AD129" s="336" t="n"/>
      <c r="AE129" s="513" t="n"/>
      <c r="AG129" s="336">
        <f>IFERROR(IF(VLOOKUP(功能_33[[#This Row],[功能代號]],E:Q,11,FALSE)=0,"",VLOOKUP(功能_33[[#This Row],[功能代號]],E:Q,11,FALSE)),"")</f>
        <v/>
      </c>
      <c r="AH129" s="336" t="n"/>
      <c r="AI129" s="336" t="n"/>
      <c r="AJ129" s="344" t="n"/>
      <c r="AK129" s="336" t="n"/>
      <c r="AN129" s="344">
        <f>VLOOKUP(功能_33[[#This Row],[功能代號]],工作表2!A:A,1,FALSE)</f>
        <v/>
      </c>
    </row>
    <row r="130" hidden="1" ht="14.25" customHeight="1" s="453">
      <c r="A130" s="333" t="n">
        <v>274</v>
      </c>
      <c r="B13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0" s="344" t="inlineStr">
        <is>
          <t xml:space="preserve">5.管理性作業 </t>
        </is>
      </c>
      <c r="D130" s="344" t="inlineStr">
        <is>
          <t>債務協商帳務</t>
        </is>
      </c>
      <c r="E130" s="372" t="inlineStr">
        <is>
          <t>L5706</t>
        </is>
      </c>
      <c r="F130" s="344" t="inlineStr">
        <is>
          <t xml:space="preserve">債權比例分攤資料維護(匯入)            </t>
        </is>
      </c>
      <c r="G130" s="344" t="n"/>
      <c r="H130" s="372" t="inlineStr">
        <is>
          <t>蘇曉玲</t>
        </is>
      </c>
      <c r="I130" s="372" t="inlineStr">
        <is>
          <t>蘇曉玲</t>
        </is>
      </c>
      <c r="J130" s="347" t="inlineStr">
        <is>
          <t>PJ201800012_URS_5管理性作業_V1.2.DOCX</t>
        </is>
      </c>
      <c r="K130" s="336" t="n">
        <v>44462</v>
      </c>
      <c r="L130" s="336" t="n">
        <v>44462</v>
      </c>
      <c r="M130" s="336">
        <f>IFERROR(IF(VLOOKUP(功能_33[[#This Row],[功能代號]],討論項目!A:H,8,FALSE)=0,"",VLOOKUP(功能_33[[#This Row],[功能代號]],討論項目!A:H,8,FALSE)),"")</f>
        <v/>
      </c>
      <c r="N130" s="372" t="inlineStr">
        <is>
          <t>林清河</t>
        </is>
      </c>
      <c r="O130" s="372" t="inlineStr">
        <is>
          <t>蔡珮瑜</t>
        </is>
      </c>
      <c r="P130" s="449" t="inlineStr">
        <is>
          <t>邱怡婷</t>
        </is>
      </c>
      <c r="Q130" s="372" t="n"/>
      <c r="R130" s="372" t="n"/>
      <c r="S130" s="372" t="n"/>
      <c r="T130" s="372" t="n"/>
      <c r="U130" s="372" t="n"/>
      <c r="V130" s="372" t="n"/>
      <c r="W130" s="372" t="n"/>
      <c r="X130" s="344">
        <f>VLOOKUP(功能_33[[#This Row],[User]],SKL放款!A:G,7,FALSE)</f>
        <v/>
      </c>
      <c r="Y130" s="343">
        <f>IF(功能_33[[#This Row],[實際展示]]="","",功能_33[[#This Row],[實際展示]]+14)</f>
        <v/>
      </c>
      <c r="Z130" s="343" t="n">
        <v>44477</v>
      </c>
      <c r="AA130" s="336">
        <f>IF(功能_33[[#This Row],[URS交二審]]=0,"",功能_33[[#This Row],[URS交二審]]+7)</f>
        <v/>
      </c>
      <c r="AB130" s="336">
        <f>IF(功能_33[[#This Row],[URS交二審]]=0,"",功能_33[[#This Row],[URS交二審]]+7)</f>
        <v/>
      </c>
      <c r="AC130" s="336" t="n">
        <v>44489</v>
      </c>
      <c r="AD130" s="336" t="n"/>
      <c r="AE130" s="513" t="n"/>
      <c r="AG130" s="336">
        <f>IFERROR(IF(VLOOKUP(功能_33[[#This Row],[功能代號]],E:Q,11,FALSE)=0,"",VLOOKUP(功能_33[[#This Row],[功能代號]],E:Q,11,FALSE)),"")</f>
        <v/>
      </c>
      <c r="AH130" s="336" t="n"/>
      <c r="AI130" s="336" t="n"/>
      <c r="AJ130" s="344" t="n"/>
      <c r="AK130" s="336" t="n"/>
      <c r="AN130" s="344">
        <f>VLOOKUP(功能_33[[#This Row],[功能代號]],工作表2!A:A,1,FALSE)</f>
        <v/>
      </c>
    </row>
    <row r="131" hidden="1" ht="13.15" customHeight="1" s="453">
      <c r="A131" s="333" t="n">
        <v>275</v>
      </c>
      <c r="B13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344" t="inlineStr">
        <is>
          <t xml:space="preserve">5.管理性作業 </t>
        </is>
      </c>
      <c r="D131" s="344" t="inlineStr">
        <is>
          <t>債務協商帳務</t>
        </is>
      </c>
      <c r="E131" s="372" t="inlineStr">
        <is>
          <t>L5071</t>
        </is>
      </c>
      <c r="F131" s="344" t="inlineStr">
        <is>
          <t>債權案件明細查詢</t>
        </is>
      </c>
      <c r="G131" s="344" t="n"/>
      <c r="H131" s="372" t="inlineStr">
        <is>
          <t>蘇曉玲</t>
        </is>
      </c>
      <c r="I131" s="372" t="inlineStr">
        <is>
          <t>蘇曉玲</t>
        </is>
      </c>
      <c r="J131" s="347" t="inlineStr">
        <is>
          <t>PJ201800012_URS_5管理性作業_V1.2.DOCX</t>
        </is>
      </c>
      <c r="K131" s="336" t="n">
        <v>44462</v>
      </c>
      <c r="L131" s="336" t="n">
        <v>44462</v>
      </c>
      <c r="M131" s="336">
        <f>IFERROR(IF(VLOOKUP(功能_33[[#This Row],[功能代號]],討論項目!A:H,8,FALSE)=0,"",VLOOKUP(功能_33[[#This Row],[功能代號]],討論項目!A:H,8,FALSE)),"")</f>
        <v/>
      </c>
      <c r="N131" s="372" t="inlineStr">
        <is>
          <t>林清河</t>
        </is>
      </c>
      <c r="O131" s="372" t="inlineStr">
        <is>
          <t>蔡珮瑜</t>
        </is>
      </c>
      <c r="P131" s="449" t="inlineStr">
        <is>
          <t>邱怡婷</t>
        </is>
      </c>
      <c r="Q131" s="372" t="n"/>
      <c r="R131" s="372" t="n"/>
      <c r="S131" s="372" t="n"/>
      <c r="T131" s="372" t="n"/>
      <c r="U131" s="372" t="n"/>
      <c r="V131" s="372" t="n"/>
      <c r="W131" s="372" t="n"/>
      <c r="X131" s="344">
        <f>VLOOKUP(功能_33[[#This Row],[User]],SKL放款!A:G,7,FALSE)</f>
        <v/>
      </c>
      <c r="Y131" s="343">
        <f>IF(功能_33[[#This Row],[實際展示]]="","",功能_33[[#This Row],[實際展示]]+14)</f>
        <v/>
      </c>
      <c r="Z131" s="343" t="n">
        <v>44477</v>
      </c>
      <c r="AA131" s="336">
        <f>IF(功能_33[[#This Row],[URS交二審]]=0,"",功能_33[[#This Row],[URS交二審]]+7)</f>
        <v/>
      </c>
      <c r="AB131" s="336">
        <f>IF(功能_33[[#This Row],[URS交二審]]=0,"",功能_33[[#This Row],[URS交二審]]+7)</f>
        <v/>
      </c>
      <c r="AC131" s="336" t="n">
        <v>44489</v>
      </c>
      <c r="AD131" s="336" t="n"/>
      <c r="AE131" s="513" t="n"/>
      <c r="AG131" s="336">
        <f>IFERROR(IF(VLOOKUP(功能_33[[#This Row],[功能代號]],E:Q,11,FALSE)=0,"",VLOOKUP(功能_33[[#This Row],[功能代號]],E:Q,11,FALSE)),"")</f>
        <v/>
      </c>
      <c r="AH131" s="336" t="n"/>
      <c r="AI131" s="336" t="n"/>
      <c r="AJ131" s="344" t="n"/>
      <c r="AK131" s="336" t="n"/>
      <c r="AN131" s="344">
        <f>VLOOKUP(功能_33[[#This Row],[功能代號]],工作表2!A:A,1,FALSE)</f>
        <v/>
      </c>
    </row>
    <row r="132" hidden="1" ht="14.25" customHeight="1" s="453">
      <c r="A132" s="333" t="n">
        <v>284</v>
      </c>
      <c r="B13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2" s="344" t="inlineStr">
        <is>
          <t xml:space="preserve">5.管理性作業 </t>
        </is>
      </c>
      <c r="D132" s="344" t="inlineStr">
        <is>
          <t>債務協商帳務</t>
        </is>
      </c>
      <c r="E132" s="372" t="inlineStr">
        <is>
          <t>L5701</t>
        </is>
      </c>
      <c r="F132" s="344" t="inlineStr">
        <is>
          <t>債權維護</t>
        </is>
      </c>
      <c r="G132" s="344" t="n"/>
      <c r="H132" s="372" t="inlineStr">
        <is>
          <t>蘇曉玲</t>
        </is>
      </c>
      <c r="I132" s="372" t="inlineStr">
        <is>
          <t>蘇曉玲</t>
        </is>
      </c>
      <c r="J132" s="347" t="inlineStr">
        <is>
          <t>PJ201800012_URS_5管理性作業_V1.2.DOCX</t>
        </is>
      </c>
      <c r="K132" s="336" t="n">
        <v>44462</v>
      </c>
      <c r="L132" s="336" t="n">
        <v>44462</v>
      </c>
      <c r="M132" s="336">
        <f>IFERROR(IF(VLOOKUP(功能_33[[#This Row],[功能代號]],討論項目!A:H,8,FALSE)=0,"",VLOOKUP(功能_33[[#This Row],[功能代號]],討論項目!A:H,8,FALSE)),"")</f>
        <v/>
      </c>
      <c r="N132" s="372" t="inlineStr">
        <is>
          <t>林清河</t>
        </is>
      </c>
      <c r="O132" s="372" t="inlineStr">
        <is>
          <t>蔡珮瑜</t>
        </is>
      </c>
      <c r="P132" s="449" t="inlineStr">
        <is>
          <t>邱怡婷</t>
        </is>
      </c>
      <c r="Q132" s="372" t="n"/>
      <c r="R132" s="372" t="n"/>
      <c r="S132" s="372" t="n"/>
      <c r="T132" s="372" t="n"/>
      <c r="U132" s="372" t="n"/>
      <c r="V132" s="372" t="n"/>
      <c r="W132" s="372" t="n"/>
      <c r="X132" s="344">
        <f>VLOOKUP(功能_33[[#This Row],[User]],SKL放款!A:G,7,FALSE)</f>
        <v/>
      </c>
      <c r="Y132" s="343">
        <f>IF(功能_33[[#This Row],[實際展示]]="","",功能_33[[#This Row],[實際展示]]+14)</f>
        <v/>
      </c>
      <c r="Z132" s="343" t="n">
        <v>44477</v>
      </c>
      <c r="AA132" s="336">
        <f>IF(功能_33[[#This Row],[URS交二審]]=0,"",功能_33[[#This Row],[URS交二審]]+7)</f>
        <v/>
      </c>
      <c r="AB132" s="336">
        <f>IF(功能_33[[#This Row],[URS交二審]]=0,"",功能_33[[#This Row],[URS交二審]]+7)</f>
        <v/>
      </c>
      <c r="AC132" s="336" t="n">
        <v>44489</v>
      </c>
      <c r="AD132" s="336" t="n"/>
      <c r="AE132" s="513" t="n"/>
      <c r="AG132" s="336">
        <f>IFERROR(IF(VLOOKUP(功能_33[[#This Row],[功能代號]],E:Q,11,FALSE)=0,"",VLOOKUP(功能_33[[#This Row],[功能代號]],E:Q,11,FALSE)),"")</f>
        <v/>
      </c>
      <c r="AH132" s="336" t="n"/>
      <c r="AI132" s="336" t="n"/>
      <c r="AJ132" s="344" t="n"/>
      <c r="AK132" s="336" t="n"/>
      <c r="AN132" s="344">
        <f>VLOOKUP(功能_33[[#This Row],[功能代號]],工作表2!A:A,1,FALSE)</f>
        <v/>
      </c>
    </row>
    <row r="133" hidden="1" ht="14.25" customHeight="1" s="453">
      <c r="A133" s="333" t="n">
        <v>285</v>
      </c>
      <c r="B13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3" s="344" t="inlineStr">
        <is>
          <t xml:space="preserve">5.管理性作業 </t>
        </is>
      </c>
      <c r="D133" s="344" t="inlineStr">
        <is>
          <t>債務協商帳務</t>
        </is>
      </c>
      <c r="E133" s="372" t="inlineStr">
        <is>
          <t>L5981</t>
        </is>
      </c>
      <c r="F133" s="371" t="inlineStr">
        <is>
          <t>債權異動歷程查詢</t>
        </is>
      </c>
      <c r="G133" s="371" t="n"/>
      <c r="H133" s="372" t="inlineStr">
        <is>
          <t>蘇曉玲</t>
        </is>
      </c>
      <c r="I133" s="372" t="inlineStr">
        <is>
          <t>蘇曉玲</t>
        </is>
      </c>
      <c r="J133" s="347" t="inlineStr">
        <is>
          <t>PJ201800012_URS_5管理性作業_V1.2.DOCX</t>
        </is>
      </c>
      <c r="K133" s="336" t="n">
        <v>44462</v>
      </c>
      <c r="L133" s="336" t="n">
        <v>44462</v>
      </c>
      <c r="M133" s="336">
        <f>IFERROR(IF(VLOOKUP(功能_33[[#This Row],[功能代號]],討論項目!A:H,8,FALSE)=0,"",VLOOKUP(功能_33[[#This Row],[功能代號]],討論項目!A:H,8,FALSE)),"")</f>
        <v/>
      </c>
      <c r="N133" s="372" t="inlineStr">
        <is>
          <t>林清河</t>
        </is>
      </c>
      <c r="O133" s="372" t="inlineStr">
        <is>
          <t>蔡珮瑜</t>
        </is>
      </c>
      <c r="P133" s="449" t="inlineStr">
        <is>
          <t>邱怡婷</t>
        </is>
      </c>
      <c r="Q133" s="372" t="n"/>
      <c r="R133" s="372" t="n"/>
      <c r="S133" s="372" t="n"/>
      <c r="T133" s="372" t="n"/>
      <c r="U133" s="372" t="n"/>
      <c r="V133" s="372" t="n"/>
      <c r="W133" s="372" t="n"/>
      <c r="X133" s="344">
        <f>VLOOKUP(功能_33[[#This Row],[User]],SKL放款!A:G,7,FALSE)</f>
        <v/>
      </c>
      <c r="Y133" s="343">
        <f>IF(功能_33[[#This Row],[實際展示]]="","",功能_33[[#This Row],[實際展示]]+14)</f>
        <v/>
      </c>
      <c r="Z133" s="343" t="n">
        <v>44477</v>
      </c>
      <c r="AA133" s="336">
        <f>IF(功能_33[[#This Row],[URS交二審]]=0,"",功能_33[[#This Row],[URS交二審]]+7)</f>
        <v/>
      </c>
      <c r="AB133" s="336">
        <f>IF(功能_33[[#This Row],[URS交二審]]=0,"",功能_33[[#This Row],[URS交二審]]+7)</f>
        <v/>
      </c>
      <c r="AC133" s="336" t="n">
        <v>44489</v>
      </c>
      <c r="AD133" s="336" t="n"/>
      <c r="AE133" s="513" t="n"/>
      <c r="AG133" s="336">
        <f>IFERROR(IF(VLOOKUP(功能_33[[#This Row],[功能代號]],E:Q,11,FALSE)=0,"",VLOOKUP(功能_33[[#This Row],[功能代號]],E:Q,11,FALSE)),"")</f>
        <v/>
      </c>
      <c r="AH133" s="336" t="n"/>
      <c r="AI133" s="336" t="n"/>
      <c r="AJ133" s="344" t="n"/>
      <c r="AK133" s="336" t="n"/>
      <c r="AN133" s="344">
        <f>VLOOKUP(功能_33[[#This Row],[功能代號]],工作表2!A:A,1,FALSE)</f>
        <v/>
      </c>
    </row>
    <row r="134" hidden="1" ht="14.25" customHeight="1" s="453">
      <c r="A134" s="333" t="n">
        <v>283</v>
      </c>
      <c r="B13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4" s="344" t="inlineStr">
        <is>
          <t xml:space="preserve">5.管理性作業 </t>
        </is>
      </c>
      <c r="D134" s="344" t="inlineStr">
        <is>
          <t>債務協商帳務</t>
        </is>
      </c>
      <c r="E134" s="372" t="inlineStr">
        <is>
          <t>L5075</t>
        </is>
      </c>
      <c r="F134" s="344" t="inlineStr">
        <is>
          <t xml:space="preserve">債務協商滯繳/應繳明細查詢             </t>
        </is>
      </c>
      <c r="G134" s="344" t="n"/>
      <c r="H134" s="372" t="inlineStr">
        <is>
          <t>蘇曉玲</t>
        </is>
      </c>
      <c r="I134" s="372" t="inlineStr">
        <is>
          <t>蘇曉玲</t>
        </is>
      </c>
      <c r="J134" s="347" t="inlineStr">
        <is>
          <t>PJ201800012_URS_5管理性作業_V1.2.DOCX</t>
        </is>
      </c>
      <c r="K134" s="336" t="n">
        <v>44467</v>
      </c>
      <c r="L134" s="336" t="n">
        <v>44462</v>
      </c>
      <c r="M134" s="336">
        <f>IFERROR(IF(VLOOKUP(功能_33[[#This Row],[功能代號]],討論項目!A:H,8,FALSE)=0,"",VLOOKUP(功能_33[[#This Row],[功能代號]],討論項目!A:H,8,FALSE)),"")</f>
        <v/>
      </c>
      <c r="N134" s="372" t="inlineStr">
        <is>
          <t>林清河</t>
        </is>
      </c>
      <c r="O134" s="372" t="inlineStr">
        <is>
          <t>蔡珮瑜</t>
        </is>
      </c>
      <c r="P134" s="449" t="inlineStr">
        <is>
          <t>邱怡婷</t>
        </is>
      </c>
      <c r="Q134" s="372" t="n"/>
      <c r="R134" s="372" t="n"/>
      <c r="S134" s="372" t="n"/>
      <c r="T134" s="372" t="n"/>
      <c r="U134" s="372" t="n"/>
      <c r="V134" s="372" t="n"/>
      <c r="W134" s="372" t="n"/>
      <c r="X134" s="344">
        <f>VLOOKUP(功能_33[[#This Row],[User]],SKL放款!A:G,7,FALSE)</f>
        <v/>
      </c>
      <c r="Y134" s="343">
        <f>IF(功能_33[[#This Row],[實際展示]]="","",功能_33[[#This Row],[實際展示]]+14)</f>
        <v/>
      </c>
      <c r="Z134" s="343" t="n">
        <v>44477</v>
      </c>
      <c r="AA134" s="336">
        <f>IF(功能_33[[#This Row],[URS交二審]]=0,"",功能_33[[#This Row],[URS交二審]]+7)</f>
        <v/>
      </c>
      <c r="AB134" s="336">
        <f>IF(功能_33[[#This Row],[URS交二審]]=0,"",功能_33[[#This Row],[URS交二審]]+7)</f>
        <v/>
      </c>
      <c r="AC134" s="336" t="n">
        <v>44489</v>
      </c>
      <c r="AD134" s="336" t="n"/>
      <c r="AE134" s="513" t="n"/>
      <c r="AG134" s="336">
        <f>IFERROR(IF(VLOOKUP(功能_33[[#This Row],[功能代號]],E:Q,11,FALSE)=0,"",VLOOKUP(功能_33[[#This Row],[功能代號]],E:Q,11,FALSE)),"")</f>
        <v/>
      </c>
      <c r="AH134" s="336" t="n"/>
      <c r="AI134" s="336" t="n"/>
      <c r="AJ134" s="344" t="n"/>
      <c r="AK134" s="336" t="n"/>
      <c r="AN134" s="344">
        <f>VLOOKUP(功能_33[[#This Row],[功能代號]],工作表2!A:A,1,FALSE)</f>
        <v/>
      </c>
    </row>
    <row r="135" hidden="1" ht="14.25" customHeight="1" s="453">
      <c r="A135" s="333" t="n">
        <v>286</v>
      </c>
      <c r="B13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5" s="344" t="inlineStr">
        <is>
          <t xml:space="preserve">5.管理性作業 </t>
        </is>
      </c>
      <c r="D135" s="344" t="inlineStr">
        <is>
          <t>債務協商帳務</t>
        </is>
      </c>
      <c r="E135" s="372" t="inlineStr">
        <is>
          <t>L5974</t>
        </is>
      </c>
      <c r="F135" s="344" t="inlineStr">
        <is>
          <t xml:space="preserve">債權銀行帳號明細資料查詢              </t>
        </is>
      </c>
      <c r="G135" s="344" t="n"/>
      <c r="H135" s="372" t="inlineStr">
        <is>
          <t>蘇曉玲</t>
        </is>
      </c>
      <c r="I135" s="372" t="inlineStr">
        <is>
          <t>蘇曉玲</t>
        </is>
      </c>
      <c r="J135" s="347" t="inlineStr">
        <is>
          <t>PJ201800012_URS_5管理性作業_V1.2.DOCX</t>
        </is>
      </c>
      <c r="K135" s="336" t="n">
        <v>44467</v>
      </c>
      <c r="L135" s="336" t="n">
        <v>44462</v>
      </c>
      <c r="M135" s="336">
        <f>IFERROR(IF(VLOOKUP(功能_33[[#This Row],[功能代號]],討論項目!A:H,8,FALSE)=0,"",VLOOKUP(功能_33[[#This Row],[功能代號]],討論項目!A:H,8,FALSE)),"")</f>
        <v/>
      </c>
      <c r="N135" s="372" t="inlineStr">
        <is>
          <t>林清河</t>
        </is>
      </c>
      <c r="O135" s="372" t="inlineStr">
        <is>
          <t>蔡珮瑜</t>
        </is>
      </c>
      <c r="P135" s="449" t="inlineStr">
        <is>
          <t>邱怡婷</t>
        </is>
      </c>
      <c r="Q135" s="372" t="n"/>
      <c r="R135" s="372" t="n"/>
      <c r="S135" s="372" t="n"/>
      <c r="T135" s="372" t="n"/>
      <c r="U135" s="372" t="n"/>
      <c r="V135" s="372" t="n"/>
      <c r="W135" s="372" t="n"/>
      <c r="X135" s="344">
        <f>VLOOKUP(功能_33[[#This Row],[User]],SKL放款!A:G,7,FALSE)</f>
        <v/>
      </c>
      <c r="Y135" s="343">
        <f>IF(功能_33[[#This Row],[實際展示]]="","",功能_33[[#This Row],[實際展示]]+14)</f>
        <v/>
      </c>
      <c r="Z135" s="343" t="n">
        <v>44477</v>
      </c>
      <c r="AA135" s="336">
        <f>IF(功能_33[[#This Row],[URS交二審]]=0,"",功能_33[[#This Row],[URS交二審]]+7)</f>
        <v/>
      </c>
      <c r="AB135" s="336">
        <f>IF(功能_33[[#This Row],[URS交二審]]=0,"",功能_33[[#This Row],[URS交二審]]+7)</f>
        <v/>
      </c>
      <c r="AC135" s="336" t="n">
        <v>44489</v>
      </c>
      <c r="AD135" s="336" t="n"/>
      <c r="AE135" s="513" t="n"/>
      <c r="AG135" s="336">
        <f>IFERROR(IF(VLOOKUP(功能_33[[#This Row],[功能代號]],E:Q,11,FALSE)=0,"",VLOOKUP(功能_33[[#This Row],[功能代號]],E:Q,11,FALSE)),"")</f>
        <v/>
      </c>
      <c r="AH135" s="336" t="n"/>
      <c r="AI135" s="336" t="n"/>
      <c r="AJ135" s="344" t="n"/>
      <c r="AK135" s="336" t="n"/>
      <c r="AN135" s="344">
        <f>VLOOKUP(功能_33[[#This Row],[功能代號]],工作表2!A:A,1,FALSE)</f>
        <v/>
      </c>
    </row>
    <row r="136" hidden="1" ht="14.25" customHeight="1" s="453">
      <c r="A136" s="333" t="n">
        <v>289</v>
      </c>
      <c r="B13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6" s="344" t="inlineStr">
        <is>
          <t xml:space="preserve">5.管理性作業 </t>
        </is>
      </c>
      <c r="D136" s="344" t="inlineStr">
        <is>
          <t>債務協商帳務</t>
        </is>
      </c>
      <c r="E136" s="372" t="inlineStr">
        <is>
          <t>L5073</t>
        </is>
      </c>
      <c r="F136" s="371" t="inlineStr">
        <is>
          <t>債務協商作業-撥付日期查詢</t>
        </is>
      </c>
      <c r="G136" s="371" t="n"/>
      <c r="H136" s="372" t="inlineStr">
        <is>
          <t>蘇曉玲</t>
        </is>
      </c>
      <c r="I136" s="372" t="inlineStr">
        <is>
          <t>蘇曉玲</t>
        </is>
      </c>
      <c r="J136" s="347" t="inlineStr">
        <is>
          <t>PJ201800012_URS_5管理性作業_V1.2.DOCX</t>
        </is>
      </c>
      <c r="K136" s="336" t="n">
        <v>44467</v>
      </c>
      <c r="L136" s="336" t="n">
        <v>44462</v>
      </c>
      <c r="M136" s="336">
        <f>IFERROR(IF(VLOOKUP(功能_33[[#This Row],[功能代號]],討論項目!A:H,8,FALSE)=0,"",VLOOKUP(功能_33[[#This Row],[功能代號]],討論項目!A:H,8,FALSE)),"")</f>
        <v/>
      </c>
      <c r="N136" s="372" t="inlineStr">
        <is>
          <t>林清河</t>
        </is>
      </c>
      <c r="O136" s="372" t="inlineStr">
        <is>
          <t>蔡珮瑜</t>
        </is>
      </c>
      <c r="P136" s="449" t="inlineStr">
        <is>
          <t>邱怡婷</t>
        </is>
      </c>
      <c r="Q136" s="372" t="n"/>
      <c r="R136" s="372" t="n"/>
      <c r="S136" s="372" t="n"/>
      <c r="T136" s="372" t="n"/>
      <c r="U136" s="372" t="n"/>
      <c r="V136" s="372" t="n"/>
      <c r="W136" s="372" t="n"/>
      <c r="X136" s="344">
        <f>VLOOKUP(功能_33[[#This Row],[User]],SKL放款!A:G,7,FALSE)</f>
        <v/>
      </c>
      <c r="Y136" s="343">
        <f>IF(功能_33[[#This Row],[實際展示]]="","",功能_33[[#This Row],[實際展示]]+14)</f>
        <v/>
      </c>
      <c r="Z136" s="343" t="n">
        <v>44477</v>
      </c>
      <c r="AA136" s="336">
        <f>IF(功能_33[[#This Row],[URS交二審]]=0,"",功能_33[[#This Row],[URS交二審]]+7)</f>
        <v/>
      </c>
      <c r="AB136" s="336">
        <f>IF(功能_33[[#This Row],[URS交二審]]=0,"",功能_33[[#This Row],[URS交二審]]+7)</f>
        <v/>
      </c>
      <c r="AC136" s="336" t="n">
        <v>44489</v>
      </c>
      <c r="AD136" s="336" t="n"/>
      <c r="AE136" s="513" t="n"/>
      <c r="AG136" s="336">
        <f>IFERROR(IF(VLOOKUP(功能_33[[#This Row],[功能代號]],E:Q,11,FALSE)=0,"",VLOOKUP(功能_33[[#This Row],[功能代號]],E:Q,11,FALSE)),"")</f>
        <v/>
      </c>
      <c r="AH136" s="336" t="n"/>
      <c r="AI136" s="336" t="n"/>
      <c r="AJ136" s="344" t="n"/>
      <c r="AK136" s="336" t="n"/>
      <c r="AN136" s="344">
        <f>VLOOKUP(功能_33[[#This Row],[功能代號]],工作表2!A:A,1,FALSE)</f>
        <v/>
      </c>
    </row>
    <row r="137" hidden="1" ht="14.25" customHeight="1" s="453">
      <c r="A137" s="333" t="n">
        <v>288</v>
      </c>
      <c r="B13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7" s="344" t="inlineStr">
        <is>
          <t xml:space="preserve">5.管理性作業 </t>
        </is>
      </c>
      <c r="D137" s="344" t="inlineStr">
        <is>
          <t>債務協商帳務</t>
        </is>
      </c>
      <c r="E137" s="372" t="inlineStr">
        <is>
          <t>L5970</t>
        </is>
      </c>
      <c r="F137" s="344" t="inlineStr">
        <is>
          <t xml:space="preserve">期款試算                              </t>
        </is>
      </c>
      <c r="G137" s="344" t="n"/>
      <c r="H137" s="372" t="inlineStr">
        <is>
          <t>蘇曉玲</t>
        </is>
      </c>
      <c r="I137" s="372" t="inlineStr">
        <is>
          <t>蘇曉玲</t>
        </is>
      </c>
      <c r="J137" s="347" t="inlineStr">
        <is>
          <t>PJ201800012_URS_5管理性作業_V1.2.DOCX</t>
        </is>
      </c>
      <c r="K137" s="336" t="n">
        <v>44467</v>
      </c>
      <c r="L137" s="336" t="n">
        <v>44462</v>
      </c>
      <c r="M137" s="336">
        <f>IFERROR(IF(VLOOKUP(功能_33[[#This Row],[功能代號]],討論項目!A:H,8,FALSE)=0,"",VLOOKUP(功能_33[[#This Row],[功能代號]],討論項目!A:H,8,FALSE)),"")</f>
        <v/>
      </c>
      <c r="N137" s="372" t="inlineStr">
        <is>
          <t>林清河</t>
        </is>
      </c>
      <c r="O137" s="372" t="inlineStr">
        <is>
          <t>蔡珮瑜</t>
        </is>
      </c>
      <c r="P137" s="449" t="inlineStr">
        <is>
          <t>邱怡婷</t>
        </is>
      </c>
      <c r="Q137" s="372" t="n"/>
      <c r="R137" s="372" t="n"/>
      <c r="S137" s="372" t="n"/>
      <c r="T137" s="372" t="n"/>
      <c r="U137" s="372" t="n"/>
      <c r="V137" s="372" t="n"/>
      <c r="W137" s="372" t="n"/>
      <c r="X137" s="344">
        <f>VLOOKUP(功能_33[[#This Row],[User]],SKL放款!A:G,7,FALSE)</f>
        <v/>
      </c>
      <c r="Y137" s="343">
        <f>IF(功能_33[[#This Row],[實際展示]]="","",功能_33[[#This Row],[實際展示]]+14)</f>
        <v/>
      </c>
      <c r="Z137" s="343" t="n">
        <v>44477</v>
      </c>
      <c r="AA137" s="336">
        <f>IF(功能_33[[#This Row],[URS交二審]]=0,"",功能_33[[#This Row],[URS交二審]]+7)</f>
        <v/>
      </c>
      <c r="AB137" s="336">
        <f>IF(功能_33[[#This Row],[URS交二審]]=0,"",功能_33[[#This Row],[URS交二審]]+7)</f>
        <v/>
      </c>
      <c r="AC137" s="336" t="n">
        <v>44489</v>
      </c>
      <c r="AD137" s="336" t="n"/>
      <c r="AE137" s="513" t="n"/>
      <c r="AG137" s="336">
        <f>IFERROR(IF(VLOOKUP(功能_33[[#This Row],[功能代號]],E:Q,11,FALSE)=0,"",VLOOKUP(功能_33[[#This Row],[功能代號]],E:Q,11,FALSE)),"")</f>
        <v/>
      </c>
      <c r="AH137" s="336" t="n"/>
      <c r="AI137" s="336" t="n"/>
      <c r="AJ137" s="344" t="n"/>
      <c r="AK137" s="336" t="n"/>
      <c r="AN137" s="344">
        <f>VLOOKUP(功能_33[[#This Row],[功能代號]],工作表2!A:A,1,FALSE)</f>
        <v/>
      </c>
    </row>
    <row r="138" hidden="1" ht="14.25" customHeight="1" s="453">
      <c r="A138" s="333" t="n">
        <v>291</v>
      </c>
      <c r="B13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44" t="inlineStr">
        <is>
          <t xml:space="preserve">5.管理性作業 </t>
        </is>
      </c>
      <c r="D138" s="344" t="inlineStr">
        <is>
          <t>債務協商帳務</t>
        </is>
      </c>
      <c r="E138" s="372" t="inlineStr">
        <is>
          <t>L5074</t>
        </is>
      </c>
      <c r="F138" s="344" t="inlineStr">
        <is>
          <t>債務協商作業－債協應處理事項清單</t>
        </is>
      </c>
      <c r="G138" s="344" t="n"/>
      <c r="H138" s="372" t="inlineStr">
        <is>
          <t>蘇曉玲</t>
        </is>
      </c>
      <c r="I138" s="372" t="inlineStr">
        <is>
          <t>蘇曉玲</t>
        </is>
      </c>
      <c r="J138" s="347" t="inlineStr">
        <is>
          <t>PJ201800012_URS_5管理性作業_V1.2.DOCX</t>
        </is>
      </c>
      <c r="K138" s="336" t="n">
        <v>44463</v>
      </c>
      <c r="L138" s="336" t="n">
        <v>44463</v>
      </c>
      <c r="M138" s="336">
        <f>IFERROR(IF(VLOOKUP(功能_33[[#This Row],[功能代號]],討論項目!A:H,8,FALSE)=0,"",VLOOKUP(功能_33[[#This Row],[功能代號]],討論項目!A:H,8,FALSE)),"")</f>
        <v/>
      </c>
      <c r="N138" s="372" t="inlineStr">
        <is>
          <t>林清河</t>
        </is>
      </c>
      <c r="O138" s="372" t="inlineStr">
        <is>
          <t>蔡珮瑜</t>
        </is>
      </c>
      <c r="P138" s="449" t="inlineStr">
        <is>
          <t>邱怡婷</t>
        </is>
      </c>
      <c r="Q138" s="372" t="n"/>
      <c r="R138" s="372" t="n"/>
      <c r="S138" s="372" t="n"/>
      <c r="T138" s="372" t="n"/>
      <c r="U138" s="372" t="n"/>
      <c r="V138" s="372" t="n"/>
      <c r="W138" s="372" t="n"/>
      <c r="X138" s="344">
        <f>VLOOKUP(功能_33[[#This Row],[User]],SKL放款!A:G,7,FALSE)</f>
        <v/>
      </c>
      <c r="Y138" s="343">
        <f>IF(功能_33[[#This Row],[實際展示]]="","",功能_33[[#This Row],[實際展示]]+14)</f>
        <v/>
      </c>
      <c r="Z138" s="343" t="n">
        <v>44477</v>
      </c>
      <c r="AA138" s="336">
        <f>IF(功能_33[[#This Row],[URS交二審]]=0,"",功能_33[[#This Row],[URS交二審]]+7)</f>
        <v/>
      </c>
      <c r="AB138" s="336">
        <f>IF(功能_33[[#This Row],[URS交二審]]=0,"",功能_33[[#This Row],[URS交二審]]+7)</f>
        <v/>
      </c>
      <c r="AC138" s="336" t="n">
        <v>44489</v>
      </c>
      <c r="AD138" s="336" t="n"/>
      <c r="AE138" s="513" t="n"/>
      <c r="AG138" s="336">
        <f>IFERROR(IF(VLOOKUP(功能_33[[#This Row],[功能代號]],E:Q,11,FALSE)=0,"",VLOOKUP(功能_33[[#This Row],[功能代號]],E:Q,11,FALSE)),"")</f>
        <v/>
      </c>
      <c r="AH138" s="336" t="n"/>
      <c r="AI138" s="336" t="n"/>
      <c r="AJ138" s="344" t="n"/>
      <c r="AK138" s="336" t="n"/>
      <c r="AN138" s="344">
        <f>VLOOKUP(功能_33[[#This Row],[功能代號]],工作表2!A:A,1,FALSE)</f>
        <v/>
      </c>
    </row>
    <row r="139" hidden="1" ht="14.25" customHeight="1" s="453">
      <c r="A139" s="333" t="n">
        <v>294</v>
      </c>
      <c r="B13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344" t="inlineStr">
        <is>
          <t xml:space="preserve">5.管理性作業 </t>
        </is>
      </c>
      <c r="D139" s="344" t="inlineStr">
        <is>
          <t>債務協商帳務</t>
        </is>
      </c>
      <c r="E139" s="372" t="inlineStr">
        <is>
          <t>L597A</t>
        </is>
      </c>
      <c r="F139" s="344" t="inlineStr">
        <is>
          <t>債務協商作業-整批處理</t>
        </is>
      </c>
      <c r="G139" s="344" t="n"/>
      <c r="H139" s="372" t="inlineStr">
        <is>
          <t>蘇曉玲</t>
        </is>
      </c>
      <c r="I139" s="372" t="inlineStr">
        <is>
          <t>蘇曉玲</t>
        </is>
      </c>
      <c r="J139" s="347" t="inlineStr">
        <is>
          <t>PJ201800012_URS_5管理性作業_V1.2.DOCX</t>
        </is>
      </c>
      <c r="K139" s="336" t="n">
        <v>44463</v>
      </c>
      <c r="L139" s="336" t="n">
        <v>44463</v>
      </c>
      <c r="M139" s="336">
        <f>IFERROR(IF(VLOOKUP(功能_33[[#This Row],[功能代號]],討論項目!A:H,8,FALSE)=0,"",VLOOKUP(功能_33[[#This Row],[功能代號]],討論項目!A:H,8,FALSE)),"")</f>
        <v/>
      </c>
      <c r="N139" s="372" t="inlineStr">
        <is>
          <t>林清河</t>
        </is>
      </c>
      <c r="O139" s="372" t="inlineStr">
        <is>
          <t>蔡珮瑜</t>
        </is>
      </c>
      <c r="P139" s="449" t="inlineStr">
        <is>
          <t>邱怡婷</t>
        </is>
      </c>
      <c r="Q139" s="372" t="n"/>
      <c r="R139" s="372" t="n"/>
      <c r="S139" s="372" t="n"/>
      <c r="T139" s="372" t="n"/>
      <c r="U139" s="372" t="n"/>
      <c r="V139" s="372" t="n"/>
      <c r="W139" s="372" t="n"/>
      <c r="X139" s="344">
        <f>VLOOKUP(功能_33[[#This Row],[User]],SKL放款!A:G,7,FALSE)</f>
        <v/>
      </c>
      <c r="Y139" s="343">
        <f>IF(功能_33[[#This Row],[實際展示]]="","",功能_33[[#This Row],[實際展示]]+14)</f>
        <v/>
      </c>
      <c r="Z139" s="343" t="n">
        <v>44477</v>
      </c>
      <c r="AA139" s="336">
        <f>IF(功能_33[[#This Row],[URS交二審]]=0,"",功能_33[[#This Row],[URS交二審]]+7)</f>
        <v/>
      </c>
      <c r="AB139" s="336">
        <f>IF(功能_33[[#This Row],[URS交二審]]=0,"",功能_33[[#This Row],[URS交二審]]+7)</f>
        <v/>
      </c>
      <c r="AC139" s="336" t="n">
        <v>44489</v>
      </c>
      <c r="AD139" s="336" t="n"/>
      <c r="AE139" s="513" t="n"/>
      <c r="AG139" s="336">
        <f>IFERROR(IF(VLOOKUP(功能_33[[#This Row],[功能代號]],E:Q,11,FALSE)=0,"",VLOOKUP(功能_33[[#This Row],[功能代號]],E:Q,11,FALSE)),"")</f>
        <v/>
      </c>
      <c r="AH139" s="336" t="n"/>
      <c r="AI139" s="336" t="n"/>
      <c r="AJ139" s="344" t="n"/>
      <c r="AK139" s="336" t="n"/>
      <c r="AN139" s="344">
        <f>VLOOKUP(功能_33[[#This Row],[功能代號]],工作表2!A:A,1,FALSE)</f>
        <v/>
      </c>
    </row>
    <row r="140" hidden="1" ht="14.25" customHeight="1" s="453">
      <c r="A140" s="333" t="n">
        <v>292</v>
      </c>
      <c r="B14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344" t="inlineStr">
        <is>
          <t xml:space="preserve">5.管理性作業 </t>
        </is>
      </c>
      <c r="D140" s="344" t="inlineStr">
        <is>
          <t>債務協商帳務</t>
        </is>
      </c>
      <c r="E140" s="372" t="inlineStr">
        <is>
          <t>L5702</t>
        </is>
      </c>
      <c r="F140" s="344" t="inlineStr">
        <is>
          <t>債務協商作業-暫收入帳</t>
        </is>
      </c>
      <c r="G140" s="344" t="n"/>
      <c r="H140" s="372" t="inlineStr">
        <is>
          <t>蘇曉玲</t>
        </is>
      </c>
      <c r="I140" s="372" t="inlineStr">
        <is>
          <t>蘇曉玲</t>
        </is>
      </c>
      <c r="J140" s="347" t="inlineStr">
        <is>
          <t>PJ201800012_URS_5管理性作業_V1.2.DOCX</t>
        </is>
      </c>
      <c r="K140" s="336" t="n">
        <v>44463</v>
      </c>
      <c r="L140" s="336" t="n">
        <v>44463</v>
      </c>
      <c r="M140" s="336">
        <f>IFERROR(IF(VLOOKUP(功能_33[[#This Row],[功能代號]],討論項目!A:H,8,FALSE)=0,"",VLOOKUP(功能_33[[#This Row],[功能代號]],討論項目!A:H,8,FALSE)),"")</f>
        <v/>
      </c>
      <c r="N140" s="372" t="inlineStr">
        <is>
          <t>林清河</t>
        </is>
      </c>
      <c r="O140" s="372" t="inlineStr">
        <is>
          <t>蔡珮瑜</t>
        </is>
      </c>
      <c r="P140" s="449" t="inlineStr">
        <is>
          <t>邱怡婷</t>
        </is>
      </c>
      <c r="Q140" s="372" t="n"/>
      <c r="R140" s="372" t="n"/>
      <c r="S140" s="372" t="n"/>
      <c r="T140" s="372" t="n"/>
      <c r="U140" s="372" t="n"/>
      <c r="V140" s="372" t="n"/>
      <c r="W140" s="372" t="n"/>
      <c r="X140" s="344">
        <f>VLOOKUP(功能_33[[#This Row],[User]],SKL放款!A:G,7,FALSE)</f>
        <v/>
      </c>
      <c r="Y140" s="343">
        <f>IF(功能_33[[#This Row],[實際展示]]="","",功能_33[[#This Row],[實際展示]]+14)</f>
        <v/>
      </c>
      <c r="Z140" s="343" t="n">
        <v>44477</v>
      </c>
      <c r="AA140" s="336">
        <f>IF(功能_33[[#This Row],[URS交二審]]=0,"",功能_33[[#This Row],[URS交二審]]+7)</f>
        <v/>
      </c>
      <c r="AB140" s="336">
        <f>IF(功能_33[[#This Row],[URS交二審]]=0,"",功能_33[[#This Row],[URS交二審]]+7)</f>
        <v/>
      </c>
      <c r="AC140" s="336" t="n">
        <v>44489</v>
      </c>
      <c r="AD140" s="336" t="n"/>
      <c r="AE140" s="513" t="n"/>
      <c r="AG140" s="336">
        <f>IFERROR(IF(VLOOKUP(功能_33[[#This Row],[功能代號]],E:Q,11,FALSE)=0,"",VLOOKUP(功能_33[[#This Row],[功能代號]],E:Q,11,FALSE)),"")</f>
        <v/>
      </c>
      <c r="AH140" s="336" t="n"/>
      <c r="AI140" s="336" t="n"/>
      <c r="AJ140" s="344" t="n"/>
      <c r="AK140" s="336" t="n"/>
      <c r="AN140" s="344">
        <f>VLOOKUP(功能_33[[#This Row],[功能代號]],工作表2!A:A,1,FALSE)</f>
        <v/>
      </c>
    </row>
    <row r="141" hidden="1" ht="14.25" customHeight="1" s="453">
      <c r="A141" s="333" t="n"/>
      <c r="B14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1" s="344" t="inlineStr">
        <is>
          <t xml:space="preserve">5.管理性作業 </t>
        </is>
      </c>
      <c r="D141" s="344" t="inlineStr">
        <is>
          <t>債務協商帳務</t>
        </is>
      </c>
      <c r="E141" s="372" t="inlineStr">
        <is>
          <t>L5712</t>
        </is>
      </c>
      <c r="F141" s="344" t="inlineStr">
        <is>
          <t>債務協商作業-暫收解入</t>
        </is>
      </c>
      <c r="G141" s="344" t="inlineStr">
        <is>
          <t>審後新增2021/9/24</t>
        </is>
      </c>
      <c r="H141" s="372" t="inlineStr">
        <is>
          <t>蘇曉玲</t>
        </is>
      </c>
      <c r="I141" s="372" t="inlineStr">
        <is>
          <t>蘇曉玲</t>
        </is>
      </c>
      <c r="J141" s="347" t="inlineStr">
        <is>
          <t>PJ201800012_URS_5管理性作業_V1.2.DOCX</t>
        </is>
      </c>
      <c r="K141" s="336" t="n">
        <v>44463</v>
      </c>
      <c r="L141" s="336" t="n">
        <v>44463</v>
      </c>
      <c r="M141" s="336" t="n">
        <v>44473</v>
      </c>
      <c r="N141" s="372" t="inlineStr">
        <is>
          <t>林清河</t>
        </is>
      </c>
      <c r="O141" s="372" t="inlineStr">
        <is>
          <t>蔡珮瑜</t>
        </is>
      </c>
      <c r="P141" s="449" t="inlineStr">
        <is>
          <t>邱怡婷</t>
        </is>
      </c>
      <c r="Q141" s="372" t="n"/>
      <c r="R141" s="372" t="n"/>
      <c r="S141" s="372" t="n"/>
      <c r="T141" s="372" t="n"/>
      <c r="U141" s="372" t="n"/>
      <c r="V141" s="372" t="n"/>
      <c r="W141" s="372" t="n"/>
      <c r="X141" s="344">
        <f>VLOOKUP(功能_33[[#This Row],[User]],SKL放款!A:G,7,FALSE)</f>
        <v/>
      </c>
      <c r="Y141" s="343">
        <f>IF(功能_33[[#This Row],[實際展示]]="","",功能_33[[#This Row],[實際展示]]+14)</f>
        <v/>
      </c>
      <c r="Z141" s="343" t="n">
        <v>44477</v>
      </c>
      <c r="AA141" s="336">
        <f>IF(功能_33[[#This Row],[URS交二審]]=0,"",功能_33[[#This Row],[URS交二審]]+7)</f>
        <v/>
      </c>
      <c r="AB141" s="336">
        <f>IF(功能_33[[#This Row],[URS交二審]]=0,"",功能_33[[#This Row],[URS交二審]]+7)</f>
        <v/>
      </c>
      <c r="AC141" s="336" t="n">
        <v>44489</v>
      </c>
      <c r="AD141" s="336" t="n"/>
      <c r="AE141" s="513" t="n"/>
      <c r="AG141" s="336">
        <f>IFERROR(IF(VLOOKUP(功能_33[[#This Row],[功能代號]],E:Q,11,FALSE)=0,"",VLOOKUP(功能_33[[#This Row],[功能代號]],E:Q,11,FALSE)),"")</f>
        <v/>
      </c>
      <c r="AH141" s="336" t="n"/>
      <c r="AI141" s="336" t="n"/>
      <c r="AJ141" s="344" t="n"/>
      <c r="AK141" s="343" t="n"/>
      <c r="AN141" s="344">
        <f>VLOOKUP(功能_33[[#This Row],[功能代號]],工作表2!A:A,1,FALSE)</f>
        <v/>
      </c>
    </row>
    <row r="142" hidden="1" ht="14.25" customHeight="1" s="453">
      <c r="A142" s="333" t="n">
        <v>276</v>
      </c>
      <c r="B14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2" s="344" t="inlineStr">
        <is>
          <t xml:space="preserve">5.管理性作業 </t>
        </is>
      </c>
      <c r="D142" s="344" t="inlineStr">
        <is>
          <t>債務協商帳務</t>
        </is>
      </c>
      <c r="E142" s="372" t="inlineStr">
        <is>
          <t>L5971</t>
        </is>
      </c>
      <c r="F142" s="344" t="inlineStr">
        <is>
          <t xml:space="preserve">債務協商交易資料查詢                  </t>
        </is>
      </c>
      <c r="G142" s="344" t="n"/>
      <c r="H142" s="372" t="inlineStr">
        <is>
          <t>蘇曉玲</t>
        </is>
      </c>
      <c r="I142" s="372" t="inlineStr">
        <is>
          <t>蘇曉玲</t>
        </is>
      </c>
      <c r="J142" s="347" t="inlineStr">
        <is>
          <t>PJ201800012_URS_5管理性作業_V1.2.DOCX</t>
        </is>
      </c>
      <c r="K142" s="336" t="n">
        <v>44463</v>
      </c>
      <c r="L142" s="336" t="n">
        <v>44463</v>
      </c>
      <c r="M142" s="336">
        <f>IFERROR(IF(VLOOKUP(功能_33[[#This Row],[功能代號]],討論項目!A:H,8,FALSE)=0,"",VLOOKUP(功能_33[[#This Row],[功能代號]],討論項目!A:H,8,FALSE)),"")</f>
        <v/>
      </c>
      <c r="N142" s="372" t="inlineStr">
        <is>
          <t>林清河</t>
        </is>
      </c>
      <c r="O142" s="372" t="inlineStr">
        <is>
          <t>蔡珮瑜</t>
        </is>
      </c>
      <c r="P142" s="449" t="inlineStr">
        <is>
          <t>邱怡婷</t>
        </is>
      </c>
      <c r="Q142" s="372" t="n"/>
      <c r="R142" s="372" t="n"/>
      <c r="S142" s="372" t="n"/>
      <c r="T142" s="372" t="n"/>
      <c r="U142" s="372" t="n"/>
      <c r="V142" s="372" t="n"/>
      <c r="W142" s="372" t="n"/>
      <c r="X142" s="344">
        <f>VLOOKUP(功能_33[[#This Row],[User]],SKL放款!A:G,7,FALSE)</f>
        <v/>
      </c>
      <c r="Y142" s="343">
        <f>IF(功能_33[[#This Row],[實際展示]]="","",功能_33[[#This Row],[實際展示]]+14)</f>
        <v/>
      </c>
      <c r="Z142" s="343" t="n">
        <v>44477</v>
      </c>
      <c r="AA142" s="336">
        <f>IF(功能_33[[#This Row],[URS交二審]]=0,"",功能_33[[#This Row],[URS交二審]]+7)</f>
        <v/>
      </c>
      <c r="AB142" s="336">
        <f>IF(功能_33[[#This Row],[URS交二審]]=0,"",功能_33[[#This Row],[URS交二審]]+7)</f>
        <v/>
      </c>
      <c r="AC142" s="336" t="n">
        <v>44489</v>
      </c>
      <c r="AD142" s="336" t="n"/>
      <c r="AE142" s="513" t="n"/>
      <c r="AG142" s="336">
        <f>IFERROR(IF(VLOOKUP(功能_33[[#This Row],[功能代號]],E:Q,11,FALSE)=0,"",VLOOKUP(功能_33[[#This Row],[功能代號]],E:Q,11,FALSE)),"")</f>
        <v/>
      </c>
      <c r="AH142" s="336" t="n"/>
      <c r="AI142" s="336" t="n"/>
      <c r="AJ142" s="344" t="n"/>
      <c r="AK142" s="336" t="n"/>
      <c r="AN142" s="344">
        <f>VLOOKUP(功能_33[[#This Row],[功能代號]],工作表2!A:A,1,FALSE)</f>
        <v/>
      </c>
    </row>
    <row r="143" hidden="1" ht="14.25" customHeight="1" s="453">
      <c r="A143" s="333" t="n">
        <v>277</v>
      </c>
      <c r="B14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344" t="inlineStr">
        <is>
          <t xml:space="preserve">5.管理性作業 </t>
        </is>
      </c>
      <c r="D143" s="344" t="inlineStr">
        <is>
          <t>債務協商帳務</t>
        </is>
      </c>
      <c r="E143" s="372" t="inlineStr">
        <is>
          <t>L5972</t>
        </is>
      </c>
      <c r="F143" s="344" t="inlineStr">
        <is>
          <t>債務協商入帳明細資料查詢</t>
        </is>
      </c>
      <c r="G143" s="344" t="n"/>
      <c r="H143" s="372" t="inlineStr">
        <is>
          <t>蘇曉玲</t>
        </is>
      </c>
      <c r="I143" s="372" t="inlineStr">
        <is>
          <t>蘇曉玲</t>
        </is>
      </c>
      <c r="J143" s="347" t="inlineStr">
        <is>
          <t>PJ201800012_URS_5管理性作業_V1.2.DOCX</t>
        </is>
      </c>
      <c r="K143" s="336" t="n">
        <v>44463</v>
      </c>
      <c r="L143" s="336" t="n">
        <v>44463</v>
      </c>
      <c r="M143" s="336">
        <f>IFERROR(IF(VLOOKUP(功能_33[[#This Row],[功能代號]],討論項目!A:H,8,FALSE)=0,"",VLOOKUP(功能_33[[#This Row],[功能代號]],討論項目!A:H,8,FALSE)),"")</f>
        <v/>
      </c>
      <c r="N143" s="372" t="inlineStr">
        <is>
          <t>林清河</t>
        </is>
      </c>
      <c r="O143" s="372" t="inlineStr">
        <is>
          <t>蔡珮瑜</t>
        </is>
      </c>
      <c r="P143" s="449" t="inlineStr">
        <is>
          <t>邱怡婷</t>
        </is>
      </c>
      <c r="Q143" s="372" t="n"/>
      <c r="R143" s="372" t="n"/>
      <c r="S143" s="372" t="n"/>
      <c r="T143" s="372" t="n"/>
      <c r="U143" s="372" t="n"/>
      <c r="V143" s="372" t="n"/>
      <c r="W143" s="372" t="n"/>
      <c r="X143" s="344">
        <f>VLOOKUP(功能_33[[#This Row],[User]],SKL放款!A:G,7,FALSE)</f>
        <v/>
      </c>
      <c r="Y143" s="343">
        <f>IF(功能_33[[#This Row],[實際展示]]="","",功能_33[[#This Row],[實際展示]]+14)</f>
        <v/>
      </c>
      <c r="Z143" s="343" t="n">
        <v>44477</v>
      </c>
      <c r="AA143" s="336">
        <f>IF(功能_33[[#This Row],[URS交二審]]=0,"",功能_33[[#This Row],[URS交二審]]+7)</f>
        <v/>
      </c>
      <c r="AB143" s="336">
        <f>IF(功能_33[[#This Row],[URS交二審]]=0,"",功能_33[[#This Row],[URS交二審]]+7)</f>
        <v/>
      </c>
      <c r="AC143" s="336" t="n">
        <v>44489</v>
      </c>
      <c r="AD143" s="336" t="n"/>
      <c r="AE143" s="513" t="n"/>
      <c r="AG143" s="336">
        <f>IFERROR(IF(VLOOKUP(功能_33[[#This Row],[功能代號]],E:Q,11,FALSE)=0,"",VLOOKUP(功能_33[[#This Row],[功能代號]],E:Q,11,FALSE)),"")</f>
        <v/>
      </c>
      <c r="AH143" s="336" t="n"/>
      <c r="AI143" s="336" t="n"/>
      <c r="AJ143" s="344" t="n"/>
      <c r="AK143" s="336" t="n"/>
      <c r="AN143" s="344">
        <f>VLOOKUP(功能_33[[#This Row],[功能代號]],工作表2!A:A,1,FALSE)</f>
        <v/>
      </c>
    </row>
    <row r="144" hidden="1" ht="14.25" customHeight="1" s="453">
      <c r="A144" s="333" t="n">
        <v>287</v>
      </c>
      <c r="B14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344" t="inlineStr">
        <is>
          <t xml:space="preserve">5.管理性作業 </t>
        </is>
      </c>
      <c r="D144" s="344" t="inlineStr">
        <is>
          <t>債務協商帳務</t>
        </is>
      </c>
      <c r="E144" s="372" t="inlineStr">
        <is>
          <t>L5703</t>
        </is>
      </c>
      <c r="F144" s="344" t="inlineStr">
        <is>
          <t xml:space="preserve">債權銀行帳號登錄                      </t>
        </is>
      </c>
      <c r="G144" s="344" t="n"/>
      <c r="H144" s="372" t="inlineStr">
        <is>
          <t>蘇曉玲</t>
        </is>
      </c>
      <c r="I144" s="372" t="inlineStr">
        <is>
          <t>蘇曉玲</t>
        </is>
      </c>
      <c r="J144" s="347" t="inlineStr">
        <is>
          <t>PJ201800012_URS_5管理性作業_V1.2.DOCX</t>
        </is>
      </c>
      <c r="K144" s="336" t="n">
        <v>44466</v>
      </c>
      <c r="L144" s="336" t="n">
        <v>44463</v>
      </c>
      <c r="M144" s="336">
        <f>IFERROR(IF(VLOOKUP(功能_33[[#This Row],[功能代號]],討論項目!A:H,8,FALSE)=0,"",VLOOKUP(功能_33[[#This Row],[功能代號]],討論項目!A:H,8,FALSE)),"")</f>
        <v/>
      </c>
      <c r="N144" s="372" t="inlineStr">
        <is>
          <t>林清河</t>
        </is>
      </c>
      <c r="O144" s="372" t="inlineStr">
        <is>
          <t>蔡珮瑜</t>
        </is>
      </c>
      <c r="P144" s="449" t="inlineStr">
        <is>
          <t>邱怡婷</t>
        </is>
      </c>
      <c r="Q144" s="372" t="n"/>
      <c r="R144" s="372" t="n"/>
      <c r="S144" s="372" t="n"/>
      <c r="T144" s="372" t="n"/>
      <c r="U144" s="372" t="n"/>
      <c r="V144" s="372" t="n"/>
      <c r="W144" s="372" t="n"/>
      <c r="X144" s="344">
        <f>VLOOKUP(功能_33[[#This Row],[User]],SKL放款!A:G,7,FALSE)</f>
        <v/>
      </c>
      <c r="Y144" s="343">
        <f>IF(功能_33[[#This Row],[實際展示]]="","",功能_33[[#This Row],[實際展示]]+14)</f>
        <v/>
      </c>
      <c r="Z144" s="343" t="n">
        <v>44477</v>
      </c>
      <c r="AA144" s="336">
        <f>IF(功能_33[[#This Row],[URS交二審]]=0,"",功能_33[[#This Row],[URS交二審]]+7)</f>
        <v/>
      </c>
      <c r="AB144" s="336">
        <f>IF(功能_33[[#This Row],[URS交二審]]=0,"",功能_33[[#This Row],[URS交二審]]+7)</f>
        <v/>
      </c>
      <c r="AC144" s="336" t="n">
        <v>44489</v>
      </c>
      <c r="AD144" s="336" t="n"/>
      <c r="AE144" s="513" t="n"/>
      <c r="AG144" s="336">
        <f>IFERROR(IF(VLOOKUP(功能_33[[#This Row],[功能代號]],E:Q,11,FALSE)=0,"",VLOOKUP(功能_33[[#This Row],[功能代號]],E:Q,11,FALSE)),"")</f>
        <v/>
      </c>
      <c r="AH144" s="336" t="n"/>
      <c r="AI144" s="336" t="n"/>
      <c r="AJ144" s="344" t="n"/>
      <c r="AK144" s="336" t="n"/>
      <c r="AN144" s="344">
        <f>VLOOKUP(功能_33[[#This Row],[功能代號]],工作表2!A:A,1,FALSE)</f>
        <v/>
      </c>
    </row>
    <row r="145" hidden="1" ht="14.25" customHeight="1" s="453">
      <c r="A145" s="333" t="n">
        <v>290</v>
      </c>
      <c r="B14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5" s="344" t="inlineStr">
        <is>
          <t xml:space="preserve">5.管理性作業 </t>
        </is>
      </c>
      <c r="D145" s="344" t="inlineStr">
        <is>
          <t>債務協商帳務</t>
        </is>
      </c>
      <c r="E145" s="372" t="inlineStr">
        <is>
          <t>L5704</t>
        </is>
      </c>
      <c r="F145" s="344" t="inlineStr">
        <is>
          <t>債務協商作業－撥付日期設定</t>
        </is>
      </c>
      <c r="G145" s="344" t="n"/>
      <c r="H145" s="372" t="inlineStr">
        <is>
          <t>蘇曉玲</t>
        </is>
      </c>
      <c r="I145" s="372" t="inlineStr">
        <is>
          <t>蘇曉玲</t>
        </is>
      </c>
      <c r="J145" s="347" t="inlineStr">
        <is>
          <t>PJ201800012_URS_5管理性作業_V1.2.DOCX</t>
        </is>
      </c>
      <c r="K145" s="336" t="n">
        <v>44466</v>
      </c>
      <c r="L145" s="336" t="n">
        <v>44463</v>
      </c>
      <c r="M145" s="336">
        <f>IFERROR(IF(VLOOKUP(功能_33[[#This Row],[功能代號]],討論項目!A:H,8,FALSE)=0,"",VLOOKUP(功能_33[[#This Row],[功能代號]],討論項目!A:H,8,FALSE)),"")</f>
        <v/>
      </c>
      <c r="N145" s="372" t="inlineStr">
        <is>
          <t>林清河</t>
        </is>
      </c>
      <c r="O145" s="372" t="inlineStr">
        <is>
          <t>蔡珮瑜</t>
        </is>
      </c>
      <c r="P145" s="449" t="inlineStr">
        <is>
          <t>邱怡婷</t>
        </is>
      </c>
      <c r="Q145" s="372" t="n"/>
      <c r="R145" s="372" t="n"/>
      <c r="S145" s="372" t="n"/>
      <c r="T145" s="372" t="n"/>
      <c r="U145" s="372" t="n"/>
      <c r="V145" s="372" t="n"/>
      <c r="W145" s="372" t="n"/>
      <c r="X145" s="344">
        <f>VLOOKUP(功能_33[[#This Row],[User]],SKL放款!A:G,7,FALSE)</f>
        <v/>
      </c>
      <c r="Y145" s="343">
        <f>IF(功能_33[[#This Row],[實際展示]]="","",功能_33[[#This Row],[實際展示]]+14)</f>
        <v/>
      </c>
      <c r="Z145" s="343" t="n">
        <v>44477</v>
      </c>
      <c r="AA145" s="336">
        <f>IF(功能_33[[#This Row],[URS交二審]]=0,"",功能_33[[#This Row],[URS交二審]]+7)</f>
        <v/>
      </c>
      <c r="AB145" s="336">
        <f>IF(功能_33[[#This Row],[URS交二審]]=0,"",功能_33[[#This Row],[URS交二審]]+7)</f>
        <v/>
      </c>
      <c r="AC145" s="336" t="n">
        <v>44489</v>
      </c>
      <c r="AD145" s="336" t="n"/>
      <c r="AE145" s="513" t="n"/>
      <c r="AG145" s="336">
        <f>IFERROR(IF(VLOOKUP(功能_33[[#This Row],[功能代號]],E:Q,11,FALSE)=0,"",VLOOKUP(功能_33[[#This Row],[功能代號]],E:Q,11,FALSE)),"")</f>
        <v/>
      </c>
      <c r="AH145" s="336" t="n"/>
      <c r="AI145" s="336" t="n"/>
      <c r="AJ145" s="344" t="n"/>
      <c r="AK145" s="336" t="n"/>
      <c r="AN145" s="344">
        <f>VLOOKUP(功能_33[[#This Row],[功能代號]],工作表2!A:A,1,FALSE)</f>
        <v/>
      </c>
    </row>
    <row r="146" hidden="1" ht="14.25" customHeight="1" s="453">
      <c r="A146" s="333" t="n">
        <v>279</v>
      </c>
      <c r="B14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6" s="344" t="inlineStr">
        <is>
          <t xml:space="preserve">5.管理性作業 </t>
        </is>
      </c>
      <c r="D146" s="344" t="inlineStr">
        <is>
          <t>債務協商帳務</t>
        </is>
      </c>
      <c r="E146" s="372" t="inlineStr">
        <is>
          <t>L5707</t>
        </is>
      </c>
      <c r="F146" s="344" t="inlineStr">
        <is>
          <t xml:space="preserve">最大債權撥付產檔                      </t>
        </is>
      </c>
      <c r="G146" s="344" t="n"/>
      <c r="H146" s="372" t="inlineStr">
        <is>
          <t>蘇曉玲</t>
        </is>
      </c>
      <c r="I146" s="372" t="inlineStr">
        <is>
          <t>蘇曉玲</t>
        </is>
      </c>
      <c r="J146" s="347" t="inlineStr">
        <is>
          <t>PJ201800012_URS_5管理性作業_V1.2.DOCX</t>
        </is>
      </c>
      <c r="K146" s="336" t="n">
        <v>44466</v>
      </c>
      <c r="L146" s="336" t="n">
        <v>44463</v>
      </c>
      <c r="M146" s="336">
        <f>IFERROR(IF(VLOOKUP(功能_33[[#This Row],[功能代號]],討論項目!A:H,8,FALSE)=0,"",VLOOKUP(功能_33[[#This Row],[功能代號]],討論項目!A:H,8,FALSE)),"")</f>
        <v/>
      </c>
      <c r="N146" s="372" t="inlineStr">
        <is>
          <t>林清河</t>
        </is>
      </c>
      <c r="O146" s="372" t="inlineStr">
        <is>
          <t>蔡珮瑜</t>
        </is>
      </c>
      <c r="P146" s="449" t="inlineStr">
        <is>
          <t>邱怡婷</t>
        </is>
      </c>
      <c r="Q146" s="372" t="n"/>
      <c r="R146" s="372" t="n"/>
      <c r="S146" s="372" t="n"/>
      <c r="T146" s="372" t="n"/>
      <c r="U146" s="372" t="n"/>
      <c r="V146" s="372" t="n"/>
      <c r="W146" s="372" t="n"/>
      <c r="X146" s="344">
        <f>VLOOKUP(功能_33[[#This Row],[User]],SKL放款!A:G,7,FALSE)</f>
        <v/>
      </c>
      <c r="Y146" s="343">
        <f>IF(功能_33[[#This Row],[實際展示]]="","",功能_33[[#This Row],[實際展示]]+14)</f>
        <v/>
      </c>
      <c r="Z146" s="343" t="n">
        <v>44477</v>
      </c>
      <c r="AA146" s="336">
        <f>IF(功能_33[[#This Row],[URS交二審]]=0,"",功能_33[[#This Row],[URS交二審]]+7)</f>
        <v/>
      </c>
      <c r="AB146" s="336">
        <f>IF(功能_33[[#This Row],[URS交二審]]=0,"",功能_33[[#This Row],[URS交二審]]+7)</f>
        <v/>
      </c>
      <c r="AC146" s="336" t="n">
        <v>44489</v>
      </c>
      <c r="AD146" s="336" t="n"/>
      <c r="AE146" s="513" t="n"/>
      <c r="AG146" s="336">
        <f>IFERROR(IF(VLOOKUP(功能_33[[#This Row],[功能代號]],E:Q,11,FALSE)=0,"",VLOOKUP(功能_33[[#This Row],[功能代號]],E:Q,11,FALSE)),"")</f>
        <v/>
      </c>
      <c r="AH146" s="336" t="n"/>
      <c r="AI146" s="336" t="n"/>
      <c r="AJ146" s="344" t="n"/>
      <c r="AK146" s="336" t="n"/>
      <c r="AN146" s="344">
        <f>VLOOKUP(功能_33[[#This Row],[功能代號]],工作表2!A:A,1,FALSE)</f>
        <v/>
      </c>
    </row>
    <row r="147" hidden="1" ht="14.25" customHeight="1" s="453">
      <c r="A147" s="333" t="n">
        <v>278</v>
      </c>
      <c r="B14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7" s="344" t="inlineStr">
        <is>
          <t xml:space="preserve">5.管理性作業 </t>
        </is>
      </c>
      <c r="D147" s="344" t="inlineStr">
        <is>
          <t>債務協商帳務</t>
        </is>
      </c>
      <c r="E147" s="372" t="inlineStr">
        <is>
          <t>L5973</t>
        </is>
      </c>
      <c r="F147" s="344" t="inlineStr">
        <is>
          <t xml:space="preserve">最大債權撥付明細查詢                  </t>
        </is>
      </c>
      <c r="G147" s="344" t="n"/>
      <c r="H147" s="372" t="inlineStr">
        <is>
          <t>蘇曉玲</t>
        </is>
      </c>
      <c r="I147" s="372" t="inlineStr">
        <is>
          <t>蘇曉玲</t>
        </is>
      </c>
      <c r="J147" s="347" t="inlineStr">
        <is>
          <t>PJ201800012_URS_5管理性作業_V1.2.DOCX</t>
        </is>
      </c>
      <c r="K147" s="336" t="n">
        <v>44466</v>
      </c>
      <c r="L147" s="336" t="n">
        <v>44463</v>
      </c>
      <c r="M147" s="336">
        <f>IFERROR(IF(VLOOKUP(功能_33[[#This Row],[功能代號]],討論項目!A:H,8,FALSE)=0,"",VLOOKUP(功能_33[[#This Row],[功能代號]],討論項目!A:H,8,FALSE)),"")</f>
        <v/>
      </c>
      <c r="N147" s="372" t="inlineStr">
        <is>
          <t>林清河</t>
        </is>
      </c>
      <c r="O147" s="372" t="inlineStr">
        <is>
          <t>蔡珮瑜</t>
        </is>
      </c>
      <c r="P147" s="449" t="inlineStr">
        <is>
          <t>邱怡婷</t>
        </is>
      </c>
      <c r="Q147" s="372" t="n"/>
      <c r="R147" s="372" t="n"/>
      <c r="S147" s="372" t="n"/>
      <c r="T147" s="372" t="n"/>
      <c r="U147" s="372" t="n"/>
      <c r="V147" s="372" t="n"/>
      <c r="W147" s="372" t="n"/>
      <c r="X147" s="344">
        <f>VLOOKUP(功能_33[[#This Row],[User]],SKL放款!A:G,7,FALSE)</f>
        <v/>
      </c>
      <c r="Y147" s="343">
        <f>IF(功能_33[[#This Row],[實際展示]]="","",功能_33[[#This Row],[實際展示]]+14)</f>
        <v/>
      </c>
      <c r="Z147" s="343" t="n">
        <v>44477</v>
      </c>
      <c r="AA147" s="336">
        <f>IF(功能_33[[#This Row],[URS交二審]]=0,"",功能_33[[#This Row],[URS交二審]]+7)</f>
        <v/>
      </c>
      <c r="AB147" s="336">
        <f>IF(功能_33[[#This Row],[URS交二審]]=0,"",功能_33[[#This Row],[URS交二審]]+7)</f>
        <v/>
      </c>
      <c r="AC147" s="336" t="n">
        <v>44489</v>
      </c>
      <c r="AD147" s="336" t="n"/>
      <c r="AE147" s="513" t="n"/>
      <c r="AG147" s="336">
        <f>IFERROR(IF(VLOOKUP(功能_33[[#This Row],[功能代號]],E:Q,11,FALSE)=0,"",VLOOKUP(功能_33[[#This Row],[功能代號]],E:Q,11,FALSE)),"")</f>
        <v/>
      </c>
      <c r="AH147" s="336" t="n"/>
      <c r="AI147" s="336" t="n"/>
      <c r="AJ147" s="344" t="n"/>
      <c r="AK147" s="336" t="n"/>
      <c r="AN147" s="344">
        <f>VLOOKUP(功能_33[[#This Row],[功能代號]],工作表2!A:A,1,FALSE)</f>
        <v/>
      </c>
    </row>
    <row r="148" hidden="1" ht="14.25" customHeight="1" s="453">
      <c r="A148" s="333" t="n">
        <v>282</v>
      </c>
      <c r="B14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344" t="inlineStr">
        <is>
          <t xml:space="preserve">5.管理性作業 </t>
        </is>
      </c>
      <c r="D148" s="344" t="inlineStr">
        <is>
          <t>債務協商帳務</t>
        </is>
      </c>
      <c r="E148" s="372" t="inlineStr">
        <is>
          <t>L5975</t>
        </is>
      </c>
      <c r="F148" s="344" t="inlineStr">
        <is>
          <t>最大債權撥付統計查詢</t>
        </is>
      </c>
      <c r="G148" s="344" t="n"/>
      <c r="H148" s="372" t="inlineStr">
        <is>
          <t>蘇曉玲</t>
        </is>
      </c>
      <c r="I148" s="348" t="inlineStr">
        <is>
          <t>蘇曉玲</t>
        </is>
      </c>
      <c r="J148" s="422" t="inlineStr">
        <is>
          <t>PJ201800012_URS_5管理性作業_V1.2.DOCX</t>
        </is>
      </c>
      <c r="K148" s="336" t="n">
        <v>44466</v>
      </c>
      <c r="L148" s="336" t="n">
        <v>44463</v>
      </c>
      <c r="M148" s="336">
        <f>IFERROR(IF(VLOOKUP(功能_33[[#This Row],[功能代號]],討論項目!A:H,8,FALSE)=0,"",VLOOKUP(功能_33[[#This Row],[功能代號]],討論項目!A:H,8,FALSE)),"")</f>
        <v/>
      </c>
      <c r="N148" s="372" t="inlineStr">
        <is>
          <t>林清河</t>
        </is>
      </c>
      <c r="O148" s="372" t="inlineStr">
        <is>
          <t>蔡珮瑜</t>
        </is>
      </c>
      <c r="P148" s="449" t="inlineStr">
        <is>
          <t>邱怡婷</t>
        </is>
      </c>
      <c r="Q148" s="372" t="n"/>
      <c r="R148" s="372" t="n"/>
      <c r="S148" s="372" t="n"/>
      <c r="T148" s="372" t="n"/>
      <c r="U148" s="372" t="n"/>
      <c r="V148" s="372" t="n"/>
      <c r="W148" s="372" t="n"/>
      <c r="X148" s="344">
        <f>VLOOKUP(功能_33[[#This Row],[User]],SKL放款!A:G,7,FALSE)</f>
        <v/>
      </c>
      <c r="Y148" s="343">
        <f>IF(功能_33[[#This Row],[實際展示]]="","",功能_33[[#This Row],[實際展示]]+14)</f>
        <v/>
      </c>
      <c r="Z148" s="343" t="n">
        <v>44477</v>
      </c>
      <c r="AA148" s="336">
        <f>IF(功能_33[[#This Row],[URS交二審]]=0,"",功能_33[[#This Row],[URS交二審]]+7)</f>
        <v/>
      </c>
      <c r="AB148" s="336">
        <f>IF(功能_33[[#This Row],[URS交二審]]=0,"",功能_33[[#This Row],[URS交二審]]+7)</f>
        <v/>
      </c>
      <c r="AC148" s="336" t="n">
        <v>44489</v>
      </c>
      <c r="AD148" s="336" t="n"/>
      <c r="AE148" s="513" t="n"/>
      <c r="AG148" s="336">
        <f>IFERROR(IF(VLOOKUP(功能_33[[#This Row],[功能代號]],E:Q,11,FALSE)=0,"",VLOOKUP(功能_33[[#This Row],[功能代號]],E:Q,11,FALSE)),"")</f>
        <v/>
      </c>
      <c r="AH148" s="336" t="n"/>
      <c r="AI148" s="336" t="n"/>
      <c r="AJ148" s="344" t="n"/>
      <c r="AK148" s="336" t="n"/>
      <c r="AN148" s="344">
        <f>VLOOKUP(功能_33[[#This Row],[功能代號]],工作表2!A:A,1,FALSE)</f>
        <v/>
      </c>
    </row>
    <row r="149" hidden="1" ht="14.25" customHeight="1" s="453">
      <c r="A149" s="333" t="n"/>
      <c r="B14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9" s="344" t="inlineStr">
        <is>
          <t xml:space="preserve">5.管理性作業 </t>
        </is>
      </c>
      <c r="D149" s="344" t="inlineStr">
        <is>
          <t>債務協商帳務</t>
        </is>
      </c>
      <c r="E149" s="372" t="inlineStr">
        <is>
          <t>L5976</t>
        </is>
      </c>
      <c r="F149" s="344" t="inlineStr">
        <is>
          <t>債權案件主檔內容查詢</t>
        </is>
      </c>
      <c r="G149" s="344" t="n"/>
      <c r="H149" s="372" t="inlineStr">
        <is>
          <t>蘇曉玲</t>
        </is>
      </c>
      <c r="I149" s="348" t="inlineStr">
        <is>
          <t>蘇曉玲</t>
        </is>
      </c>
      <c r="J149" s="422" t="inlineStr">
        <is>
          <t>PJ201800012_URS_5管理性作業_V1.2.DOCX</t>
        </is>
      </c>
      <c r="K149" s="336" t="n">
        <v>44462</v>
      </c>
      <c r="L149" s="336" t="n">
        <v>44462</v>
      </c>
      <c r="M149" s="336">
        <f>IFERROR(IF(VLOOKUP(功能_33[[#This Row],[功能代號]],討論項目!A:H,8,FALSE)=0,"",VLOOKUP(功能_33[[#This Row],[功能代號]],討論項目!A:H,8,FALSE)),"")</f>
        <v/>
      </c>
      <c r="N149" s="372" t="inlineStr">
        <is>
          <t>林清河</t>
        </is>
      </c>
      <c r="O149" s="372" t="inlineStr">
        <is>
          <t>蔡珮瑜</t>
        </is>
      </c>
      <c r="P149" s="449" t="inlineStr">
        <is>
          <t>邱怡婷</t>
        </is>
      </c>
      <c r="Q149" s="372" t="n"/>
      <c r="R149" s="372" t="n"/>
      <c r="S149" s="372" t="n"/>
      <c r="T149" s="372" t="n"/>
      <c r="U149" s="372" t="n"/>
      <c r="V149" s="372" t="n"/>
      <c r="W149" s="372" t="n"/>
      <c r="X149" s="344">
        <f>VLOOKUP(功能_33[[#This Row],[User]],SKL放款!A:G,7,FALSE)</f>
        <v/>
      </c>
      <c r="Y149" s="343">
        <f>IF(功能_33[[#This Row],[實際展示]]="","",功能_33[[#This Row],[實際展示]]+14)</f>
        <v/>
      </c>
      <c r="Z149" s="343" t="n">
        <v>44477</v>
      </c>
      <c r="AA149" s="336">
        <f>IF(功能_33[[#This Row],[URS交二審]]=0,"",功能_33[[#This Row],[URS交二審]]+7)</f>
        <v/>
      </c>
      <c r="AB149" s="336">
        <f>IF(功能_33[[#This Row],[URS交二審]]=0,"",功能_33[[#This Row],[URS交二審]]+7)</f>
        <v/>
      </c>
      <c r="AC149" s="336" t="n">
        <v>44489</v>
      </c>
      <c r="AD149" s="336" t="n"/>
      <c r="AE149" s="513" t="n"/>
      <c r="AG149" s="336">
        <f>IFERROR(IF(VLOOKUP(功能_33[[#This Row],[功能代號]],E:Q,11,FALSE)=0,"",VLOOKUP(功能_33[[#This Row],[功能代號]],E:Q,11,FALSE)),"")</f>
        <v/>
      </c>
      <c r="AH149" s="336" t="n"/>
      <c r="AI149" s="336" t="n"/>
      <c r="AJ149" s="344" t="n"/>
      <c r="AK149" s="343" t="n"/>
      <c r="AN149" s="344">
        <f>VLOOKUP(功能_33[[#This Row],[功能代號]],工作表2!A:A,1,FALSE)</f>
        <v/>
      </c>
    </row>
    <row r="150" hidden="1" ht="14.25" customHeight="1" s="453">
      <c r="A150" s="333" t="n"/>
      <c r="B15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344" t="inlineStr">
        <is>
          <t xml:space="preserve">5.管理性作業 </t>
        </is>
      </c>
      <c r="D150" s="344" t="inlineStr">
        <is>
          <t>債務協商帳務</t>
        </is>
      </c>
      <c r="E150" s="372" t="inlineStr">
        <is>
          <t>L5977</t>
        </is>
      </c>
      <c r="F150" s="344" t="inlineStr">
        <is>
          <t>客戶最大債權撥付統計查詢</t>
        </is>
      </c>
      <c r="G150" s="344" t="n"/>
      <c r="H150" s="372" t="inlineStr">
        <is>
          <t>蘇曉玲</t>
        </is>
      </c>
      <c r="I150" s="348" t="inlineStr">
        <is>
          <t>蘇曉玲</t>
        </is>
      </c>
      <c r="J150" s="422" t="inlineStr">
        <is>
          <t>PJ201800012_URS_5管理性作業_V1.2.DOCX</t>
        </is>
      </c>
      <c r="K150" s="336" t="n">
        <v>44463</v>
      </c>
      <c r="L150" s="336" t="n">
        <v>44463</v>
      </c>
      <c r="M150" s="336">
        <f>IFERROR(IF(VLOOKUP(功能_33[[#This Row],[功能代號]],討論項目!A:H,8,FALSE)=0,"",VLOOKUP(功能_33[[#This Row],[功能代號]],討論項目!A:H,8,FALSE)),"")</f>
        <v/>
      </c>
      <c r="N150" s="372" t="inlineStr">
        <is>
          <t>林清河</t>
        </is>
      </c>
      <c r="O150" s="372" t="inlineStr">
        <is>
          <t>蔡珮瑜</t>
        </is>
      </c>
      <c r="P150" s="449" t="inlineStr">
        <is>
          <t>邱怡婷</t>
        </is>
      </c>
      <c r="Q150" s="372" t="n"/>
      <c r="R150" s="372" t="n"/>
      <c r="S150" s="372" t="n"/>
      <c r="T150" s="372" t="n"/>
      <c r="U150" s="372" t="n"/>
      <c r="V150" s="372" t="n"/>
      <c r="W150" s="372" t="n"/>
      <c r="X150" s="344">
        <f>VLOOKUP(功能_33[[#This Row],[User]],SKL放款!A:G,7,FALSE)</f>
        <v/>
      </c>
      <c r="Y150" s="343">
        <f>IF(功能_33[[#This Row],[實際展示]]="","",功能_33[[#This Row],[實際展示]]+14)</f>
        <v/>
      </c>
      <c r="Z150" s="343" t="n">
        <v>44477</v>
      </c>
      <c r="AA150" s="336">
        <f>IF(功能_33[[#This Row],[URS交二審]]=0,"",功能_33[[#This Row],[URS交二審]]+7)</f>
        <v/>
      </c>
      <c r="AB150" s="336">
        <f>IF(功能_33[[#This Row],[URS交二審]]=0,"",功能_33[[#This Row],[URS交二審]]+7)</f>
        <v/>
      </c>
      <c r="AC150" s="336" t="n">
        <v>44489</v>
      </c>
      <c r="AD150" s="336" t="n"/>
      <c r="AE150" s="513" t="n"/>
      <c r="AG150" s="336">
        <f>IFERROR(IF(VLOOKUP(功能_33[[#This Row],[功能代號]],E:Q,11,FALSE)=0,"",VLOOKUP(功能_33[[#This Row],[功能代號]],E:Q,11,FALSE)),"")</f>
        <v/>
      </c>
      <c r="AH150" s="336" t="n"/>
      <c r="AI150" s="336" t="n"/>
      <c r="AJ150" s="344" t="n"/>
      <c r="AK150" s="343" t="n"/>
      <c r="AN150" s="344">
        <f>VLOOKUP(功能_33[[#This Row],[功能代號]],工作表2!A:A,1,FALSE)</f>
        <v/>
      </c>
    </row>
    <row r="151" hidden="1" ht="14.25" customHeight="1" s="453">
      <c r="A151" s="333" t="n"/>
      <c r="B15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1" s="344" t="inlineStr">
        <is>
          <t xml:space="preserve">5.管理性作業 </t>
        </is>
      </c>
      <c r="D151" s="344" t="inlineStr">
        <is>
          <t>債務協商帳務</t>
        </is>
      </c>
      <c r="E151" s="372" t="inlineStr">
        <is>
          <t>L5711</t>
        </is>
      </c>
      <c r="F151" s="344" t="inlineStr">
        <is>
          <t>撥付金額調整</t>
        </is>
      </c>
      <c r="G151" s="344" t="n"/>
      <c r="H151" s="372" t="inlineStr">
        <is>
          <t>蘇曉玲</t>
        </is>
      </c>
      <c r="I151" s="348" t="inlineStr">
        <is>
          <t>蘇曉玲</t>
        </is>
      </c>
      <c r="J151" s="422" t="inlineStr">
        <is>
          <t>PJ201800012_URS_5管理性作業_V1.2.DOCX</t>
        </is>
      </c>
      <c r="K151" s="336" t="n">
        <v>44463</v>
      </c>
      <c r="L151" s="336" t="n">
        <v>44463</v>
      </c>
      <c r="M151" s="336">
        <f>IFERROR(IF(VLOOKUP(功能_33[[#This Row],[功能代號]],討論項目!A:H,8,FALSE)=0,"",VLOOKUP(功能_33[[#This Row],[功能代號]],討論項目!A:H,8,FALSE)),"")</f>
        <v/>
      </c>
      <c r="N151" s="372" t="inlineStr">
        <is>
          <t>林清河</t>
        </is>
      </c>
      <c r="O151" s="372" t="inlineStr">
        <is>
          <t>蔡珮瑜</t>
        </is>
      </c>
      <c r="P151" s="449" t="inlineStr">
        <is>
          <t>邱怡婷</t>
        </is>
      </c>
      <c r="Q151" s="372" t="n"/>
      <c r="R151" s="372" t="n"/>
      <c r="S151" s="372" t="n"/>
      <c r="T151" s="372" t="n"/>
      <c r="U151" s="372" t="n"/>
      <c r="V151" s="372" t="n"/>
      <c r="W151" s="372" t="n"/>
      <c r="X151" s="344">
        <f>VLOOKUP(功能_33[[#This Row],[User]],SKL放款!A:G,7,FALSE)</f>
        <v/>
      </c>
      <c r="Y151" s="343">
        <f>IF(功能_33[[#This Row],[實際展示]]="","",功能_33[[#This Row],[實際展示]]+14)</f>
        <v/>
      </c>
      <c r="Z151" s="343" t="n">
        <v>44477</v>
      </c>
      <c r="AA151" s="336">
        <f>IF(功能_33[[#This Row],[URS交二審]]=0,"",功能_33[[#This Row],[URS交二審]]+7)</f>
        <v/>
      </c>
      <c r="AB151" s="336">
        <f>IF(功能_33[[#This Row],[URS交二審]]=0,"",功能_33[[#This Row],[URS交二審]]+7)</f>
        <v/>
      </c>
      <c r="AC151" s="336" t="n">
        <v>44489</v>
      </c>
      <c r="AD151" s="336" t="n"/>
      <c r="AE151" s="513" t="n"/>
      <c r="AG151" s="336">
        <f>IFERROR(IF(VLOOKUP(功能_33[[#This Row],[功能代號]],E:Q,11,FALSE)=0,"",VLOOKUP(功能_33[[#This Row],[功能代號]],E:Q,11,FALSE)),"")</f>
        <v/>
      </c>
      <c r="AH151" s="336" t="n"/>
      <c r="AI151" s="336" t="n"/>
      <c r="AJ151" s="344" t="n"/>
      <c r="AK151" s="343" t="n"/>
      <c r="AN151" s="344">
        <f>VLOOKUP(功能_33[[#This Row],[功能代號]],工作表2!A:A,1,FALSE)</f>
        <v/>
      </c>
    </row>
    <row r="152" hidden="1" ht="14.25" customHeight="1" s="453">
      <c r="A152" s="333" t="n">
        <v>280</v>
      </c>
      <c r="B15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2" s="344" t="inlineStr">
        <is>
          <t xml:space="preserve">5.管理性作業 </t>
        </is>
      </c>
      <c r="D152" s="344" t="inlineStr">
        <is>
          <t>債務協商帳務</t>
        </is>
      </c>
      <c r="E152" s="372" t="inlineStr">
        <is>
          <t>L5708</t>
        </is>
      </c>
      <c r="F152" s="344" t="inlineStr">
        <is>
          <t xml:space="preserve">最大債權撥付出帳                      </t>
        </is>
      </c>
      <c r="G152" s="344" t="n"/>
      <c r="H152" s="372" t="inlineStr">
        <is>
          <t>蘇曉玲</t>
        </is>
      </c>
      <c r="I152" s="372" t="inlineStr">
        <is>
          <t>蘇曉玲</t>
        </is>
      </c>
      <c r="J152" s="347" t="inlineStr">
        <is>
          <t>PJ201800012_URS_5管理性作業_V1.2.DOCX</t>
        </is>
      </c>
      <c r="K152" s="336" t="n">
        <v>44466</v>
      </c>
      <c r="L152" s="336" t="n">
        <v>44463</v>
      </c>
      <c r="M152" s="336">
        <f>IFERROR(IF(VLOOKUP(功能_33[[#This Row],[功能代號]],討論項目!A:H,8,FALSE)=0,"",VLOOKUP(功能_33[[#This Row],[功能代號]],討論項目!A:H,8,FALSE)),"")</f>
        <v/>
      </c>
      <c r="N152" s="372" t="inlineStr">
        <is>
          <t>林清河</t>
        </is>
      </c>
      <c r="O152" s="372" t="inlineStr">
        <is>
          <t>蔡珮瑜</t>
        </is>
      </c>
      <c r="P152" s="449" t="inlineStr">
        <is>
          <t>邱怡婷</t>
        </is>
      </c>
      <c r="Q152" s="372" t="n"/>
      <c r="R152" s="372" t="n"/>
      <c r="S152" s="372" t="n"/>
      <c r="T152" s="372" t="n"/>
      <c r="U152" s="372" t="n"/>
      <c r="V152" s="372" t="n"/>
      <c r="W152" s="372" t="n"/>
      <c r="X152" s="344">
        <f>VLOOKUP(功能_33[[#This Row],[User]],SKL放款!A:G,7,FALSE)</f>
        <v/>
      </c>
      <c r="Y152" s="343">
        <f>IF(功能_33[[#This Row],[實際展示]]="","",功能_33[[#This Row],[實際展示]]+14)</f>
        <v/>
      </c>
      <c r="Z152" s="343" t="n">
        <v>44477</v>
      </c>
      <c r="AA152" s="336">
        <f>IF(功能_33[[#This Row],[URS交二審]]=0,"",功能_33[[#This Row],[URS交二審]]+7)</f>
        <v/>
      </c>
      <c r="AB152" s="336">
        <f>IF(功能_33[[#This Row],[URS交二審]]=0,"",功能_33[[#This Row],[URS交二審]]+7)</f>
        <v/>
      </c>
      <c r="AC152" s="336" t="n">
        <v>44489</v>
      </c>
      <c r="AD152" s="336" t="n"/>
      <c r="AE152" s="513" t="n"/>
      <c r="AG152" s="336">
        <f>IFERROR(IF(VLOOKUP(功能_33[[#This Row],[功能代號]],E:Q,11,FALSE)=0,"",VLOOKUP(功能_33[[#This Row],[功能代號]],E:Q,11,FALSE)),"")</f>
        <v/>
      </c>
      <c r="AH152" s="336" t="n"/>
      <c r="AI152" s="336" t="n"/>
      <c r="AJ152" s="344" t="n"/>
      <c r="AK152" s="336" t="n"/>
      <c r="AN152" s="344">
        <f>VLOOKUP(功能_33[[#This Row],[功能代號]],工作表2!A:A,1,FALSE)</f>
        <v/>
      </c>
    </row>
    <row r="153" hidden="1" ht="14.25" customHeight="1" s="453">
      <c r="A153" s="333" t="n">
        <v>281</v>
      </c>
      <c r="B15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344" t="inlineStr">
        <is>
          <t xml:space="preserve">5.管理性作業 </t>
        </is>
      </c>
      <c r="D153" s="344" t="inlineStr">
        <is>
          <t>債務協商帳務</t>
        </is>
      </c>
      <c r="E153" s="372" t="inlineStr">
        <is>
          <t>L5709</t>
        </is>
      </c>
      <c r="F153" s="344" t="inlineStr">
        <is>
          <t xml:space="preserve">最大債權撥付回覆檔檢核                </t>
        </is>
      </c>
      <c r="G153" s="344" t="n"/>
      <c r="H153" s="372" t="inlineStr">
        <is>
          <t>蘇曉玲</t>
        </is>
      </c>
      <c r="I153" s="372" t="inlineStr">
        <is>
          <t>蘇曉玲</t>
        </is>
      </c>
      <c r="J153" s="347" t="inlineStr">
        <is>
          <t>PJ201800012_URS_5管理性作業_V1.2.DOCX</t>
        </is>
      </c>
      <c r="K153" s="336" t="n">
        <v>44466</v>
      </c>
      <c r="L153" s="336" t="n">
        <v>44463</v>
      </c>
      <c r="M153" s="336">
        <f>IFERROR(IF(VLOOKUP(功能_33[[#This Row],[功能代號]],討論項目!A:H,8,FALSE)=0,"",VLOOKUP(功能_33[[#This Row],[功能代號]],討論項目!A:H,8,FALSE)),"")</f>
        <v/>
      </c>
      <c r="N153" s="372" t="inlineStr">
        <is>
          <t>林清河</t>
        </is>
      </c>
      <c r="O153" s="372" t="inlineStr">
        <is>
          <t>蔡珮瑜</t>
        </is>
      </c>
      <c r="P153" s="449" t="inlineStr">
        <is>
          <t>邱怡婷</t>
        </is>
      </c>
      <c r="Q153" s="372" t="n"/>
      <c r="R153" s="372" t="n"/>
      <c r="S153" s="372" t="n"/>
      <c r="T153" s="372" t="n"/>
      <c r="U153" s="372" t="n"/>
      <c r="V153" s="372" t="n"/>
      <c r="W153" s="372" t="n"/>
      <c r="X153" s="344">
        <f>VLOOKUP(功能_33[[#This Row],[User]],SKL放款!A:G,7,FALSE)</f>
        <v/>
      </c>
      <c r="Y153" s="343">
        <f>IF(功能_33[[#This Row],[實際展示]]="","",功能_33[[#This Row],[實際展示]]+14)</f>
        <v/>
      </c>
      <c r="Z153" s="343" t="n">
        <v>44477</v>
      </c>
      <c r="AA153" s="336">
        <f>IF(功能_33[[#This Row],[URS交二審]]=0,"",功能_33[[#This Row],[URS交二審]]+7)</f>
        <v/>
      </c>
      <c r="AB153" s="336">
        <f>IF(功能_33[[#This Row],[URS交二審]]=0,"",功能_33[[#This Row],[URS交二審]]+7)</f>
        <v/>
      </c>
      <c r="AC153" s="336" t="n">
        <v>44489</v>
      </c>
      <c r="AD153" s="336" t="n"/>
      <c r="AE153" s="513" t="n"/>
      <c r="AG153" s="336">
        <f>IFERROR(IF(VLOOKUP(功能_33[[#This Row],[功能代號]],E:Q,11,FALSE)=0,"",VLOOKUP(功能_33[[#This Row],[功能代號]],E:Q,11,FALSE)),"")</f>
        <v/>
      </c>
      <c r="AH153" s="336" t="n"/>
      <c r="AI153" s="336" t="n"/>
      <c r="AJ153" s="344" t="n"/>
      <c r="AK153" s="336" t="n"/>
      <c r="AN153" s="344">
        <f>VLOOKUP(功能_33[[#This Row],[功能代號]],工作表2!A:A,1,FALSE)</f>
        <v/>
      </c>
    </row>
    <row r="154" hidden="1" ht="14.25" customHeight="1" s="453">
      <c r="A154" s="333" t="n">
        <v>293</v>
      </c>
      <c r="B15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4" s="344" t="inlineStr">
        <is>
          <t xml:space="preserve">5.管理性作業 </t>
        </is>
      </c>
      <c r="D154" s="344" t="inlineStr">
        <is>
          <t>債務協商帳務</t>
        </is>
      </c>
      <c r="E154" s="372" t="inlineStr">
        <is>
          <t>L5710</t>
        </is>
      </c>
      <c r="F154" s="344" t="inlineStr">
        <is>
          <t xml:space="preserve">一般債權撥付資料檢核                  </t>
        </is>
      </c>
      <c r="G154" s="344" t="n"/>
      <c r="H154" s="372" t="inlineStr">
        <is>
          <t>蘇曉玲</t>
        </is>
      </c>
      <c r="I154" s="372" t="inlineStr">
        <is>
          <t>蘇曉玲</t>
        </is>
      </c>
      <c r="J154" s="347" t="inlineStr">
        <is>
          <t>PJ201800012_URS_5管理性作業_V1.2.DOCX</t>
        </is>
      </c>
      <c r="K154" s="336" t="n">
        <v>44466</v>
      </c>
      <c r="L154" s="336" t="n">
        <v>44463</v>
      </c>
      <c r="M154" s="336">
        <f>IFERROR(IF(VLOOKUP(功能_33[[#This Row],[功能代號]],討論項目!A:H,8,FALSE)=0,"",VLOOKUP(功能_33[[#This Row],[功能代號]],討論項目!A:H,8,FALSE)),"")</f>
        <v/>
      </c>
      <c r="N154" s="372" t="inlineStr">
        <is>
          <t>林清河</t>
        </is>
      </c>
      <c r="O154" s="372" t="inlineStr">
        <is>
          <t>蔡珮瑜</t>
        </is>
      </c>
      <c r="P154" s="449" t="inlineStr">
        <is>
          <t>邱怡婷</t>
        </is>
      </c>
      <c r="Q154" s="372" t="n"/>
      <c r="R154" s="372" t="n"/>
      <c r="S154" s="372" t="n"/>
      <c r="T154" s="372" t="n"/>
      <c r="U154" s="372" t="n"/>
      <c r="V154" s="372" t="n"/>
      <c r="W154" s="372" t="n"/>
      <c r="X154" s="344">
        <f>VLOOKUP(功能_33[[#This Row],[User]],SKL放款!A:G,7,FALSE)</f>
        <v/>
      </c>
      <c r="Y154" s="343">
        <f>IF(功能_33[[#This Row],[實際展示]]="","",功能_33[[#This Row],[實際展示]]+14)</f>
        <v/>
      </c>
      <c r="Z154" s="343" t="n">
        <v>44477</v>
      </c>
      <c r="AA154" s="336">
        <f>IF(功能_33[[#This Row],[URS交二審]]=0,"",功能_33[[#This Row],[URS交二審]]+7)</f>
        <v/>
      </c>
      <c r="AB154" s="336">
        <f>IF(功能_33[[#This Row],[URS交二審]]=0,"",功能_33[[#This Row],[URS交二審]]+7)</f>
        <v/>
      </c>
      <c r="AC154" s="336" t="n">
        <v>44489</v>
      </c>
      <c r="AD154" s="336" t="n"/>
      <c r="AE154" s="513" t="n"/>
      <c r="AG154" s="336">
        <f>IFERROR(IF(VLOOKUP(功能_33[[#This Row],[功能代號]],E:Q,11,FALSE)=0,"",VLOOKUP(功能_33[[#This Row],[功能代號]],E:Q,11,FALSE)),"")</f>
        <v/>
      </c>
      <c r="AH154" s="336" t="n"/>
      <c r="AI154" s="336" t="n"/>
      <c r="AJ154" s="344" t="n"/>
      <c r="AK154" s="336" t="n"/>
      <c r="AN154" s="344">
        <f>VLOOKUP(功能_33[[#This Row],[功能代號]],工作表2!A:A,1,FALSE)</f>
        <v/>
      </c>
    </row>
    <row r="155" hidden="1" ht="14.25" customHeight="1" s="453">
      <c r="A155" s="333" t="n">
        <v>356</v>
      </c>
      <c r="B15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344" t="inlineStr">
        <is>
          <t>6.共同作業</t>
        </is>
      </c>
      <c r="D155" s="344" t="n"/>
      <c r="E155" s="372" t="inlineStr">
        <is>
          <t>L6085</t>
        </is>
      </c>
      <c r="F155" s="344" t="inlineStr">
        <is>
          <t>單位及主管代號查詢</t>
        </is>
      </c>
      <c r="G155" s="344" t="n"/>
      <c r="H155" s="372" t="inlineStr">
        <is>
          <t>賴文育</t>
        </is>
      </c>
      <c r="I155" s="372" t="inlineStr">
        <is>
          <t>楊智誠</t>
        </is>
      </c>
      <c r="J155" s="347" t="n"/>
      <c r="K155" s="336" t="n">
        <v>44515</v>
      </c>
      <c r="L155" s="336" t="n">
        <v>44466</v>
      </c>
      <c r="M155" s="336">
        <f>IFERROR(IF(VLOOKUP(功能_33[[#This Row],[功能代號]],討論項目!A:H,8,FALSE)=0,"",VLOOKUP(功能_33[[#This Row],[功能代號]],討論項目!A:H,8,FALSE)),"")</f>
        <v/>
      </c>
      <c r="N155" s="372" t="inlineStr">
        <is>
          <t>涂宇欣</t>
        </is>
      </c>
      <c r="O155" s="372" t="inlineStr">
        <is>
          <t>李珮君</t>
        </is>
      </c>
      <c r="P155" s="449" t="inlineStr">
        <is>
          <t>張淑遠</t>
        </is>
      </c>
      <c r="Q155" s="372" t="n"/>
      <c r="R155" s="372" t="n"/>
      <c r="S155" s="372" t="n"/>
      <c r="T155" s="372" t="n"/>
      <c r="U155" s="372" t="n"/>
      <c r="V155" s="372" t="n"/>
      <c r="W155" s="372" t="n"/>
      <c r="X155" s="344">
        <f>VLOOKUP(功能_33[[#This Row],[User]],SKL放款!A:G,7,FALSE)</f>
        <v/>
      </c>
      <c r="Y155" s="343">
        <f>IF(功能_33[[#This Row],[實際展示]]="","",功能_33[[#This Row],[實際展示]]+14)</f>
        <v/>
      </c>
      <c r="Z155" s="343" t="n"/>
      <c r="AA155" s="336">
        <f>IF(功能_33[[#This Row],[URS交二審]]=0,"",功能_33[[#This Row],[URS交二審]]+7)</f>
        <v/>
      </c>
      <c r="AB155" s="336" t="n"/>
      <c r="AC155" s="336" t="n"/>
      <c r="AD155" s="336" t="n"/>
      <c r="AE155" s="336" t="n"/>
      <c r="AF155" s="513" t="n"/>
      <c r="AG155" s="336">
        <f>IFERROR(IF(VLOOKUP(功能_33[[#This Row],[功能代號]],E:Q,11,FALSE)=0,"",VLOOKUP(功能_33[[#This Row],[功能代號]],E:Q,11,FALSE)),"")</f>
        <v/>
      </c>
      <c r="AH155" s="336" t="n"/>
      <c r="AI155" s="336" t="n"/>
      <c r="AJ155" s="344" t="n"/>
      <c r="AK155" s="336" t="n"/>
      <c r="AN155" s="344">
        <f>VLOOKUP(功能_33[[#This Row],[功能代號]],工作表2!A:A,1,FALSE)</f>
        <v/>
      </c>
    </row>
    <row r="156" hidden="1" ht="14.25" customHeight="1" s="453">
      <c r="A156" s="333" t="n">
        <v>357</v>
      </c>
      <c r="B15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6" s="344" t="inlineStr">
        <is>
          <t>6.共同作業</t>
        </is>
      </c>
      <c r="D156" s="344" t="n"/>
      <c r="E156" s="372" t="inlineStr">
        <is>
          <t>L6755</t>
        </is>
      </c>
      <c r="F156" s="344" t="inlineStr">
        <is>
          <t>單位及主管代號維護</t>
        </is>
      </c>
      <c r="G156" s="344" t="n"/>
      <c r="H156" s="372" t="inlineStr">
        <is>
          <t>賴文育</t>
        </is>
      </c>
      <c r="I156" s="372" t="inlineStr">
        <is>
          <t>楊智誠</t>
        </is>
      </c>
      <c r="J156" s="347" t="n"/>
      <c r="K156" s="336" t="n">
        <v>44515</v>
      </c>
      <c r="L156" s="336" t="n">
        <v>44466</v>
      </c>
      <c r="M156" s="336">
        <f>IFERROR(IF(VLOOKUP(功能_33[[#This Row],[功能代號]],討論項目!A:H,8,FALSE)=0,"",VLOOKUP(功能_33[[#This Row],[功能代號]],討論項目!A:H,8,FALSE)),"")</f>
        <v/>
      </c>
      <c r="N156" s="372" t="inlineStr">
        <is>
          <t>涂宇欣</t>
        </is>
      </c>
      <c r="O156" s="372" t="inlineStr">
        <is>
          <t>李珮君</t>
        </is>
      </c>
      <c r="P156" s="449" t="inlineStr">
        <is>
          <t>張淑遠</t>
        </is>
      </c>
      <c r="Q156" s="372" t="n"/>
      <c r="R156" s="372" t="n"/>
      <c r="S156" s="372" t="n"/>
      <c r="T156" s="372" t="n"/>
      <c r="U156" s="372" t="n"/>
      <c r="V156" s="372" t="n"/>
      <c r="W156" s="372" t="n"/>
      <c r="X156" s="344">
        <f>VLOOKUP(功能_33[[#This Row],[User]],SKL放款!A:G,7,FALSE)</f>
        <v/>
      </c>
      <c r="Y156" s="343">
        <f>IF(功能_33[[#This Row],[實際展示]]="","",功能_33[[#This Row],[實際展示]]+14)</f>
        <v/>
      </c>
      <c r="Z156" s="343" t="n"/>
      <c r="AA156" s="336">
        <f>IF(功能_33[[#This Row],[URS交二審]]=0,"",功能_33[[#This Row],[URS交二審]]+7)</f>
        <v/>
      </c>
      <c r="AB156" s="336" t="n"/>
      <c r="AC156" s="336" t="n"/>
      <c r="AD156" s="336" t="n"/>
      <c r="AE156" s="336" t="n"/>
      <c r="AF156" s="513" t="n"/>
      <c r="AG156" s="336">
        <f>IFERROR(IF(VLOOKUP(功能_33[[#This Row],[功能代號]],E:Q,11,FALSE)=0,"",VLOOKUP(功能_33[[#This Row],[功能代號]],E:Q,11,FALSE)),"")</f>
        <v/>
      </c>
      <c r="AH156" s="336" t="n"/>
      <c r="AI156" s="336" t="n"/>
      <c r="AJ156" s="344" t="n"/>
      <c r="AK156" s="336" t="n"/>
      <c r="AN156" s="344">
        <f>VLOOKUP(功能_33[[#This Row],[功能代號]],工作表2!A:A,1,FALSE)</f>
        <v/>
      </c>
    </row>
    <row r="157" hidden="1" ht="14.25" customHeight="1" s="453">
      <c r="A157" s="333" t="n">
        <v>358</v>
      </c>
      <c r="B15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7" s="344" t="inlineStr">
        <is>
          <t>6.共同作業</t>
        </is>
      </c>
      <c r="D157" s="344" t="n"/>
      <c r="E157" s="372" t="inlineStr">
        <is>
          <t>L6086</t>
        </is>
      </c>
      <c r="F157" s="344" t="inlineStr">
        <is>
          <t>單位代號查詢</t>
        </is>
      </c>
      <c r="G157" s="344" t="n"/>
      <c r="H157" s="372" t="inlineStr">
        <is>
          <t>賴文育</t>
        </is>
      </c>
      <c r="I157" s="372" t="inlineStr">
        <is>
          <t>楊智誠</t>
        </is>
      </c>
      <c r="J157" s="347" t="n"/>
      <c r="K157" s="336" t="n">
        <v>44515</v>
      </c>
      <c r="L157" s="336" t="n">
        <v>44466</v>
      </c>
      <c r="M157" s="336">
        <f>IFERROR(IF(VLOOKUP(功能_33[[#This Row],[功能代號]],討論項目!A:H,8,FALSE)=0,"",VLOOKUP(功能_33[[#This Row],[功能代號]],討論項目!A:H,8,FALSE)),"")</f>
        <v/>
      </c>
      <c r="N157" s="372" t="inlineStr">
        <is>
          <t>涂宇欣</t>
        </is>
      </c>
      <c r="O157" s="372" t="inlineStr">
        <is>
          <t>李珮君</t>
        </is>
      </c>
      <c r="P157" s="449" t="inlineStr">
        <is>
          <t>張淑遠</t>
        </is>
      </c>
      <c r="Q157" s="372" t="n"/>
      <c r="R157" s="372" t="n"/>
      <c r="S157" s="372" t="n"/>
      <c r="T157" s="372" t="n"/>
      <c r="U157" s="372" t="n"/>
      <c r="V157" s="372" t="n"/>
      <c r="W157" s="372" t="n"/>
      <c r="X157" s="344">
        <f>VLOOKUP(功能_33[[#This Row],[User]],SKL放款!A:G,7,FALSE)</f>
        <v/>
      </c>
      <c r="Y157" s="343">
        <f>IF(功能_33[[#This Row],[實際展示]]="","",功能_33[[#This Row],[實際展示]]+14)</f>
        <v/>
      </c>
      <c r="Z157" s="343" t="n"/>
      <c r="AA157" s="336">
        <f>IF(功能_33[[#This Row],[URS交二審]]=0,"",功能_33[[#This Row],[URS交二審]]+7)</f>
        <v/>
      </c>
      <c r="AB157" s="336" t="n"/>
      <c r="AC157" s="336" t="n"/>
      <c r="AD157" s="336" t="n"/>
      <c r="AE157" s="336" t="n"/>
      <c r="AF157" s="513" t="n"/>
      <c r="AG157" s="336">
        <f>IFERROR(IF(VLOOKUP(功能_33[[#This Row],[功能代號]],E:Q,11,FALSE)=0,"",VLOOKUP(功能_33[[#This Row],[功能代號]],E:Q,11,FALSE)),"")</f>
        <v/>
      </c>
      <c r="AH157" s="336" t="n"/>
      <c r="AI157" s="336" t="n"/>
      <c r="AJ157" s="344" t="n"/>
      <c r="AK157" s="336" t="n"/>
      <c r="AN157" s="344">
        <f>VLOOKUP(功能_33[[#This Row],[功能代號]],工作表2!A:A,1,FALSE)</f>
        <v/>
      </c>
    </row>
    <row r="158" hidden="1" ht="14.25" customHeight="1" s="453">
      <c r="A158" s="333" t="n">
        <v>313</v>
      </c>
      <c r="B15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44" t="inlineStr">
        <is>
          <t>6.共同作業</t>
        </is>
      </c>
      <c r="D158" s="344" t="n"/>
      <c r="E158" s="372" t="inlineStr">
        <is>
          <t>L6030</t>
        </is>
      </c>
      <c r="F158" s="344" t="inlineStr">
        <is>
          <t>特殊/例假日查詢</t>
        </is>
      </c>
      <c r="G158" s="344" t="n"/>
      <c r="H158" s="372" t="inlineStr">
        <is>
          <t>賴文育</t>
        </is>
      </c>
      <c r="I158" s="372" t="inlineStr">
        <is>
          <t>楊智誠</t>
        </is>
      </c>
      <c r="J158" s="347" t="n"/>
      <c r="K158" s="336" t="n">
        <v>44515</v>
      </c>
      <c r="L158" s="336" t="n">
        <v>44466</v>
      </c>
      <c r="M158" s="336">
        <f>IFERROR(IF(VLOOKUP(功能_33[[#This Row],[功能代號]],討論項目!A:H,8,FALSE)=0,"",VLOOKUP(功能_33[[#This Row],[功能代號]],討論項目!A:H,8,FALSE)),"")</f>
        <v/>
      </c>
      <c r="N158" s="372" t="inlineStr">
        <is>
          <t>涂宇欣</t>
        </is>
      </c>
      <c r="O158" s="372" t="inlineStr">
        <is>
          <t>邵淑微</t>
        </is>
      </c>
      <c r="P158" s="449" t="n"/>
      <c r="Q158" s="372" t="n"/>
      <c r="R158" s="372" t="n"/>
      <c r="S158" s="372" t="n"/>
      <c r="T158" s="372" t="n"/>
      <c r="U158" s="372" t="n"/>
      <c r="V158" s="372" t="n"/>
      <c r="W158" s="372" t="n"/>
      <c r="X158" s="344">
        <f>VLOOKUP(功能_33[[#This Row],[User]],SKL放款!A:G,7,FALSE)</f>
        <v/>
      </c>
      <c r="Y158" s="343">
        <f>IF(功能_33[[#This Row],[實際展示]]="","",功能_33[[#This Row],[實際展示]]+14)</f>
        <v/>
      </c>
      <c r="Z158" s="343" t="n"/>
      <c r="AA158" s="336">
        <f>IF(功能_33[[#This Row],[URS交二審]]=0,"",功能_33[[#This Row],[URS交二審]]+7)</f>
        <v/>
      </c>
      <c r="AB158" s="336" t="n"/>
      <c r="AC158" s="336" t="n"/>
      <c r="AD158" s="336" t="n"/>
      <c r="AE158" s="336" t="n"/>
      <c r="AF158" s="513" t="n"/>
      <c r="AG158" s="336">
        <f>IFERROR(IF(VLOOKUP(功能_33[[#This Row],[功能代號]],E:Q,11,FALSE)=0,"",VLOOKUP(功能_33[[#This Row],[功能代號]],E:Q,11,FALSE)),"")</f>
        <v/>
      </c>
      <c r="AH158" s="336" t="n"/>
      <c r="AI158" s="336" t="n"/>
      <c r="AJ158" s="344" t="n"/>
      <c r="AK158" s="336" t="n"/>
      <c r="AN158" s="344">
        <f>VLOOKUP(功能_33[[#This Row],[功能代號]],工作表2!A:A,1,FALSE)</f>
        <v/>
      </c>
    </row>
    <row r="159" hidden="1" ht="14.25" customHeight="1" s="453">
      <c r="A159" s="333" t="n">
        <v>314</v>
      </c>
      <c r="B15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9" s="344" t="inlineStr">
        <is>
          <t>6.共同作業</t>
        </is>
      </c>
      <c r="D159" s="344" t="n"/>
      <c r="E159" s="372" t="inlineStr">
        <is>
          <t>L6310</t>
        </is>
      </c>
      <c r="F159" s="344" t="inlineStr">
        <is>
          <t>特殊/例假日登錄</t>
        </is>
      </c>
      <c r="G159" s="344" t="n"/>
      <c r="H159" s="372" t="inlineStr">
        <is>
          <t>賴文育</t>
        </is>
      </c>
      <c r="I159" s="372" t="inlineStr">
        <is>
          <t>楊智誠</t>
        </is>
      </c>
      <c r="J159" s="347" t="n"/>
      <c r="K159" s="336" t="n">
        <v>44515</v>
      </c>
      <c r="L159" s="336" t="n">
        <v>44466</v>
      </c>
      <c r="M159" s="336">
        <f>IFERROR(IF(VLOOKUP(功能_33[[#This Row],[功能代號]],討論項目!A:H,8,FALSE)=0,"",VLOOKUP(功能_33[[#This Row],[功能代號]],討論項目!A:H,8,FALSE)),"")</f>
        <v/>
      </c>
      <c r="N159" s="372" t="inlineStr">
        <is>
          <t>涂宇欣</t>
        </is>
      </c>
      <c r="O159" s="372" t="inlineStr">
        <is>
          <t>邵淑微</t>
        </is>
      </c>
      <c r="P159" s="449" t="n"/>
      <c r="Q159" s="372" t="n"/>
      <c r="R159" s="372" t="n"/>
      <c r="S159" s="372" t="n"/>
      <c r="T159" s="372" t="n"/>
      <c r="U159" s="372" t="n"/>
      <c r="V159" s="372" t="n"/>
      <c r="W159" s="372" t="n"/>
      <c r="X159" s="344">
        <f>VLOOKUP(功能_33[[#This Row],[User]],SKL放款!A:G,7,FALSE)</f>
        <v/>
      </c>
      <c r="Y159" s="343">
        <f>IF(功能_33[[#This Row],[實際展示]]="","",功能_33[[#This Row],[實際展示]]+14)</f>
        <v/>
      </c>
      <c r="Z159" s="343" t="n"/>
      <c r="AA159" s="336">
        <f>IF(功能_33[[#This Row],[URS交二審]]=0,"",功能_33[[#This Row],[URS交二審]]+7)</f>
        <v/>
      </c>
      <c r="AB159" s="336" t="n"/>
      <c r="AC159" s="336" t="n"/>
      <c r="AD159" s="336" t="n"/>
      <c r="AE159" s="336" t="n"/>
      <c r="AF159" s="513" t="n"/>
      <c r="AG159" s="336">
        <f>IFERROR(IF(VLOOKUP(功能_33[[#This Row],[功能代號]],E:Q,11,FALSE)=0,"",VLOOKUP(功能_33[[#This Row],[功能代號]],E:Q,11,FALSE)),"")</f>
        <v/>
      </c>
      <c r="AH159" s="336" t="n"/>
      <c r="AI159" s="336" t="n"/>
      <c r="AJ159" s="344" t="n"/>
      <c r="AK159" s="336" t="n"/>
      <c r="AN159" s="344">
        <f>VLOOKUP(功能_33[[#This Row],[功能代號]],工作表2!A:A,1,FALSE)</f>
        <v/>
      </c>
    </row>
    <row r="160" hidden="1" ht="14.25" customHeight="1" s="453">
      <c r="A160" s="333" t="n">
        <v>332</v>
      </c>
      <c r="B16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44" t="inlineStr">
        <is>
          <t>6.共同作業</t>
        </is>
      </c>
      <c r="D160" s="344" t="n"/>
      <c r="E160" s="372" t="inlineStr">
        <is>
          <t>L6064</t>
        </is>
      </c>
      <c r="F160" s="344" t="inlineStr">
        <is>
          <t>各類代碼檔查詢</t>
        </is>
      </c>
      <c r="G160" s="344" t="n"/>
      <c r="H160" s="372" t="inlineStr">
        <is>
          <t>賴文育</t>
        </is>
      </c>
      <c r="I160" s="372" t="inlineStr">
        <is>
          <t>楊智誠</t>
        </is>
      </c>
      <c r="J160" s="347" t="n"/>
      <c r="K160" s="336" t="n">
        <v>44515</v>
      </c>
      <c r="L160" s="336" t="n">
        <v>44466</v>
      </c>
      <c r="M160" s="336">
        <f>IFERROR(IF(VLOOKUP(功能_33[[#This Row],[功能代號]],討論項目!A:H,8,FALSE)=0,"",VLOOKUP(功能_33[[#This Row],[功能代號]],討論項目!A:H,8,FALSE)),"")</f>
        <v/>
      </c>
      <c r="N160" s="372" t="inlineStr">
        <is>
          <t>李珮琪</t>
        </is>
      </c>
      <c r="O160" s="372" t="inlineStr">
        <is>
          <t>陳政皓</t>
        </is>
      </c>
      <c r="P160" s="449" t="n"/>
      <c r="Q160" s="372" t="n"/>
      <c r="R160" s="372" t="n"/>
      <c r="S160" s="372" t="n"/>
      <c r="T160" s="372" t="n"/>
      <c r="U160" s="372" t="n"/>
      <c r="V160" s="372" t="n"/>
      <c r="W160" s="372" t="n"/>
      <c r="X160" s="344">
        <f>VLOOKUP(功能_33[[#This Row],[User]],SKL放款!A:G,7,FALSE)</f>
        <v/>
      </c>
      <c r="Y160" s="343">
        <f>IF(功能_33[[#This Row],[實際展示]]="","",功能_33[[#This Row],[實際展示]]+14)</f>
        <v/>
      </c>
      <c r="Z160" s="343" t="n"/>
      <c r="AA160" s="336">
        <f>IF(功能_33[[#This Row],[URS交二審]]=0,"",功能_33[[#This Row],[URS交二審]]+7)</f>
        <v/>
      </c>
      <c r="AB160" s="336" t="n"/>
      <c r="AC160" s="336" t="n"/>
      <c r="AD160" s="336" t="n"/>
      <c r="AE160" s="336" t="n"/>
      <c r="AF160" s="513" t="n"/>
      <c r="AG160" s="336">
        <f>IFERROR(IF(VLOOKUP(功能_33[[#This Row],[功能代號]],E:Q,11,FALSE)=0,"",VLOOKUP(功能_33[[#This Row],[功能代號]],E:Q,11,FALSE)),"")</f>
        <v/>
      </c>
      <c r="AH160" s="336" t="n"/>
      <c r="AI160" s="336" t="n"/>
      <c r="AJ160" s="344" t="n"/>
      <c r="AK160" s="336" t="n"/>
      <c r="AN160" s="344">
        <f>VLOOKUP(功能_33[[#This Row],[功能代號]],工作表2!A:A,1,FALSE)</f>
        <v/>
      </c>
    </row>
    <row r="161" hidden="1" ht="14.25" customHeight="1" s="453">
      <c r="A161" s="333" t="n">
        <v>333</v>
      </c>
      <c r="B16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1" s="344" t="inlineStr">
        <is>
          <t>6.共同作業</t>
        </is>
      </c>
      <c r="D161" s="344" t="n"/>
      <c r="E161" s="372" t="inlineStr">
        <is>
          <t>L6604</t>
        </is>
      </c>
      <c r="F161" s="344" t="inlineStr">
        <is>
          <t>各類代碼檔維護</t>
        </is>
      </c>
      <c r="G161" s="344" t="n"/>
      <c r="H161" s="372" t="inlineStr">
        <is>
          <t>賴文育</t>
        </is>
      </c>
      <c r="I161" s="372" t="inlineStr">
        <is>
          <t>楊智誠</t>
        </is>
      </c>
      <c r="J161" s="347" t="n"/>
      <c r="K161" s="336" t="n">
        <v>44515</v>
      </c>
      <c r="L161" s="336" t="n">
        <v>44466</v>
      </c>
      <c r="M161" s="336">
        <f>IFERROR(IF(VLOOKUP(功能_33[[#This Row],[功能代號]],討論項目!A:H,8,FALSE)=0,"",VLOOKUP(功能_33[[#This Row],[功能代號]],討論項目!A:H,8,FALSE)),"")</f>
        <v/>
      </c>
      <c r="N161" s="372" t="inlineStr">
        <is>
          <t>李珮琪</t>
        </is>
      </c>
      <c r="O161" s="372" t="inlineStr">
        <is>
          <t>陳政皓</t>
        </is>
      </c>
      <c r="P161" s="449" t="n"/>
      <c r="Q161" s="372" t="n"/>
      <c r="R161" s="372" t="n"/>
      <c r="S161" s="372" t="n"/>
      <c r="T161" s="372" t="n"/>
      <c r="U161" s="372" t="n"/>
      <c r="V161" s="372" t="n"/>
      <c r="W161" s="372" t="n"/>
      <c r="X161" s="344">
        <f>VLOOKUP(功能_33[[#This Row],[User]],SKL放款!A:G,7,FALSE)</f>
        <v/>
      </c>
      <c r="Y161" s="343">
        <f>IF(功能_33[[#This Row],[實際展示]]="","",功能_33[[#This Row],[實際展示]]+14)</f>
        <v/>
      </c>
      <c r="Z161" s="343" t="n"/>
      <c r="AA161" s="336">
        <f>IF(功能_33[[#This Row],[URS交二審]]=0,"",功能_33[[#This Row],[URS交二審]]+7)</f>
        <v/>
      </c>
      <c r="AB161" s="336" t="n"/>
      <c r="AC161" s="336" t="n"/>
      <c r="AD161" s="336" t="n"/>
      <c r="AE161" s="336" t="n"/>
      <c r="AF161" s="513" t="n"/>
      <c r="AG161" s="336">
        <f>IFERROR(IF(VLOOKUP(功能_33[[#This Row],[功能代號]],E:Q,11,FALSE)=0,"",VLOOKUP(功能_33[[#This Row],[功能代號]],E:Q,11,FALSE)),"")</f>
        <v/>
      </c>
      <c r="AH161" s="336" t="n"/>
      <c r="AI161" s="336" t="n"/>
      <c r="AJ161" s="344" t="n"/>
      <c r="AK161" s="336" t="n"/>
      <c r="AN161" s="344">
        <f>VLOOKUP(功能_33[[#This Row],[功能代號]],工作表2!A:A,1,FALSE)</f>
        <v/>
      </c>
    </row>
    <row r="162" hidden="1" ht="14.25" customHeight="1" s="453">
      <c r="A162" s="333" t="n">
        <v>328</v>
      </c>
      <c r="B16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44" t="inlineStr">
        <is>
          <t>6.共同作業</t>
        </is>
      </c>
      <c r="D162" s="344" t="n"/>
      <c r="E162" s="372" t="inlineStr">
        <is>
          <t>L6061</t>
        </is>
      </c>
      <c r="F162" s="344" t="inlineStr">
        <is>
          <t>會計科子細目查詢</t>
        </is>
      </c>
      <c r="G162" s="344" t="n"/>
      <c r="H162" s="372" t="inlineStr">
        <is>
          <t>賴文育</t>
        </is>
      </c>
      <c r="I162" s="372" t="inlineStr">
        <is>
          <t>楊智誠</t>
        </is>
      </c>
      <c r="J162" s="347" t="n"/>
      <c r="K162" s="336" t="n">
        <v>44515</v>
      </c>
      <c r="L162" s="336" t="n">
        <v>44466</v>
      </c>
      <c r="M162" s="336">
        <f>IFERROR(IF(VLOOKUP(功能_33[[#This Row],[功能代號]],討論項目!A:H,8,FALSE)=0,"",VLOOKUP(功能_33[[#This Row],[功能代號]],討論項目!A:H,8,FALSE)),"")</f>
        <v/>
      </c>
      <c r="N162" s="372" t="inlineStr">
        <is>
          <t>涂宇欣</t>
        </is>
      </c>
      <c r="O162" s="372" t="inlineStr">
        <is>
          <t>蔡珮瑜</t>
        </is>
      </c>
      <c r="P162" s="449" t="n"/>
      <c r="Q162" s="372" t="n"/>
      <c r="R162" s="372" t="n"/>
      <c r="S162" s="372" t="n"/>
      <c r="T162" s="372" t="n"/>
      <c r="U162" s="372" t="n"/>
      <c r="V162" s="372" t="n"/>
      <c r="W162" s="372" t="n"/>
      <c r="X162" s="344">
        <f>VLOOKUP(功能_33[[#This Row],[User]],SKL放款!A:G,7,FALSE)</f>
        <v/>
      </c>
      <c r="Y162" s="343">
        <f>IF(功能_33[[#This Row],[實際展示]]="","",功能_33[[#This Row],[實際展示]]+14)</f>
        <v/>
      </c>
      <c r="Z162" s="343" t="n"/>
      <c r="AA162" s="336">
        <f>IF(功能_33[[#This Row],[URS交二審]]=0,"",功能_33[[#This Row],[URS交二審]]+7)</f>
        <v/>
      </c>
      <c r="AB162" s="336" t="n"/>
      <c r="AC162" s="336" t="n"/>
      <c r="AD162" s="336" t="n"/>
      <c r="AE162" s="336" t="n"/>
      <c r="AF162" s="513" t="n"/>
      <c r="AG162" s="336">
        <f>IFERROR(IF(VLOOKUP(功能_33[[#This Row],[功能代號]],E:Q,11,FALSE)=0,"",VLOOKUP(功能_33[[#This Row],[功能代號]],E:Q,11,FALSE)),"")</f>
        <v/>
      </c>
      <c r="AH162" s="336" t="n"/>
      <c r="AI162" s="336" t="n"/>
      <c r="AJ162" s="344" t="n"/>
      <c r="AK162" s="336" t="n"/>
      <c r="AN162" s="344">
        <f>VLOOKUP(功能_33[[#This Row],[功能代號]],工作表2!A:A,1,FALSE)</f>
        <v/>
      </c>
    </row>
    <row r="163" hidden="1" ht="14.25" customHeight="1" s="453">
      <c r="A163" s="333" t="n">
        <v>329</v>
      </c>
      <c r="B16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3" s="344" t="inlineStr">
        <is>
          <t>6.共同作業</t>
        </is>
      </c>
      <c r="D163" s="344" t="n"/>
      <c r="E163" s="372" t="inlineStr">
        <is>
          <t>L6601</t>
        </is>
      </c>
      <c r="F163" s="344" t="inlineStr">
        <is>
          <t>會計科子細目維護</t>
        </is>
      </c>
      <c r="G163" s="344" t="n"/>
      <c r="H163" s="372" t="inlineStr">
        <is>
          <t>賴文育</t>
        </is>
      </c>
      <c r="I163" s="372" t="inlineStr">
        <is>
          <t>楊智誠</t>
        </is>
      </c>
      <c r="J163" s="347" t="n"/>
      <c r="K163" s="336" t="n">
        <v>44515</v>
      </c>
      <c r="L163" s="336" t="n">
        <v>44466</v>
      </c>
      <c r="M163" s="336">
        <f>IFERROR(IF(VLOOKUP(功能_33[[#This Row],[功能代號]],討論項目!A:H,8,FALSE)=0,"",VLOOKUP(功能_33[[#This Row],[功能代號]],討論項目!A:H,8,FALSE)),"")</f>
        <v/>
      </c>
      <c r="N163" s="372" t="inlineStr">
        <is>
          <t>涂宇欣</t>
        </is>
      </c>
      <c r="O163" s="372" t="inlineStr">
        <is>
          <t>蔡珮瑜</t>
        </is>
      </c>
      <c r="P163" s="449" t="n"/>
      <c r="Q163" s="372" t="n"/>
      <c r="R163" s="372" t="n"/>
      <c r="S163" s="372" t="n"/>
      <c r="T163" s="372" t="n"/>
      <c r="U163" s="372" t="n"/>
      <c r="V163" s="372" t="n"/>
      <c r="W163" s="372" t="n"/>
      <c r="X163" s="344">
        <f>VLOOKUP(功能_33[[#This Row],[User]],SKL放款!A:G,7,FALSE)</f>
        <v/>
      </c>
      <c r="Y163" s="343">
        <f>IF(功能_33[[#This Row],[實際展示]]="","",功能_33[[#This Row],[實際展示]]+14)</f>
        <v/>
      </c>
      <c r="Z163" s="343" t="n"/>
      <c r="AA163" s="336">
        <f>IF(功能_33[[#This Row],[URS交二審]]=0,"",功能_33[[#This Row],[URS交二審]]+7)</f>
        <v/>
      </c>
      <c r="AB163" s="336" t="n"/>
      <c r="AC163" s="336" t="n"/>
      <c r="AD163" s="336" t="n"/>
      <c r="AE163" s="336" t="n"/>
      <c r="AF163" s="513" t="n"/>
      <c r="AG163" s="336">
        <f>IFERROR(IF(VLOOKUP(功能_33[[#This Row],[功能代號]],E:Q,11,FALSE)=0,"",VLOOKUP(功能_33[[#This Row],[功能代號]],E:Q,11,FALSE)),"")</f>
        <v/>
      </c>
      <c r="AH163" s="336" t="n"/>
      <c r="AI163" s="336" t="n"/>
      <c r="AJ163" s="344" t="n"/>
      <c r="AK163" s="336" t="n"/>
      <c r="AN163" s="344">
        <f>VLOOKUP(功能_33[[#This Row],[功能代號]],工作表2!A:A,1,FALSE)</f>
        <v/>
      </c>
    </row>
    <row r="164" hidden="1" ht="14.25" customHeight="1" s="453">
      <c r="A164" s="333" t="n">
        <v>350</v>
      </c>
      <c r="B16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44" t="inlineStr">
        <is>
          <t>6.共同作業</t>
        </is>
      </c>
      <c r="D164" s="344" t="n"/>
      <c r="E164" s="372" t="inlineStr">
        <is>
          <t>L6077</t>
        </is>
      </c>
      <c r="F164" s="344" t="inlineStr">
        <is>
          <t>現金流量預估資料查詢</t>
        </is>
      </c>
      <c r="G164" s="344" t="n"/>
      <c r="H164" s="372" t="inlineStr">
        <is>
          <t>賴文育</t>
        </is>
      </c>
      <c r="I164" s="372" t="inlineStr">
        <is>
          <t>楊智誠</t>
        </is>
      </c>
      <c r="J164" s="347" t="n"/>
      <c r="K164" s="336" t="n">
        <v>44515</v>
      </c>
      <c r="L164" s="336" t="n">
        <v>44466</v>
      </c>
      <c r="M164" s="336">
        <f>IFERROR(IF(VLOOKUP(功能_33[[#This Row],[功能代號]],討論項目!A:H,8,FALSE)=0,"",VLOOKUP(功能_33[[#This Row],[功能代號]],討論項目!A:H,8,FALSE)),"")</f>
        <v/>
      </c>
      <c r="N164" s="372" t="inlineStr">
        <is>
          <t>涂宇欣</t>
        </is>
      </c>
      <c r="O164" s="372" t="inlineStr">
        <is>
          <t>蔡珮瑜</t>
        </is>
      </c>
      <c r="P164" s="449" t="n"/>
      <c r="Q164" s="372" t="n"/>
      <c r="R164" s="372" t="n"/>
      <c r="S164" s="372" t="n"/>
      <c r="T164" s="372" t="n"/>
      <c r="U164" s="372" t="n"/>
      <c r="V164" s="372" t="n"/>
      <c r="W164" s="372" t="n"/>
      <c r="X164" s="344">
        <f>VLOOKUP(功能_33[[#This Row],[User]],SKL放款!A:G,7,FALSE)</f>
        <v/>
      </c>
      <c r="Y164" s="343">
        <f>IF(功能_33[[#This Row],[實際展示]]="","",功能_33[[#This Row],[實際展示]]+14)</f>
        <v/>
      </c>
      <c r="Z164" s="343" t="n"/>
      <c r="AA164" s="336">
        <f>IF(功能_33[[#This Row],[URS交二審]]=0,"",功能_33[[#This Row],[URS交二審]]+7)</f>
        <v/>
      </c>
      <c r="AB164" s="336" t="n"/>
      <c r="AC164" s="336" t="n"/>
      <c r="AD164" s="336" t="n"/>
      <c r="AE164" s="336" t="n"/>
      <c r="AF164" s="513" t="n"/>
      <c r="AG164" s="336">
        <f>IFERROR(IF(VLOOKUP(功能_33[[#This Row],[功能代號]],E:Q,11,FALSE)=0,"",VLOOKUP(功能_33[[#This Row],[功能代號]],E:Q,11,FALSE)),"")</f>
        <v/>
      </c>
      <c r="AH164" s="336" t="n"/>
      <c r="AI164" s="336" t="n"/>
      <c r="AJ164" s="344" t="n"/>
      <c r="AK164" s="336" t="n"/>
      <c r="AN164" s="344">
        <f>VLOOKUP(功能_33[[#This Row],[功能代號]],工作表2!A:A,1,FALSE)</f>
        <v/>
      </c>
    </row>
    <row r="165" hidden="1" ht="14.25" customHeight="1" s="453">
      <c r="A165" s="333" t="n">
        <v>351</v>
      </c>
      <c r="B16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5" s="344" t="inlineStr">
        <is>
          <t>6.共同作業</t>
        </is>
      </c>
      <c r="D165" s="344" t="n"/>
      <c r="E165" s="372" t="inlineStr">
        <is>
          <t>L6707</t>
        </is>
      </c>
      <c r="F165" s="344" t="inlineStr">
        <is>
          <t>現金流量預估資料維護</t>
        </is>
      </c>
      <c r="G165" s="344" t="n"/>
      <c r="H165" s="372" t="inlineStr">
        <is>
          <t>賴文育</t>
        </is>
      </c>
      <c r="I165" s="372" t="inlineStr">
        <is>
          <t>楊智誠</t>
        </is>
      </c>
      <c r="J165" s="347" t="n"/>
      <c r="K165" s="336" t="n">
        <v>44515</v>
      </c>
      <c r="L165" s="336" t="n">
        <v>44466</v>
      </c>
      <c r="M165" s="336">
        <f>IFERROR(IF(VLOOKUP(功能_33[[#This Row],[功能代號]],討論項目!A:H,8,FALSE)=0,"",VLOOKUP(功能_33[[#This Row],[功能代號]],討論項目!A:H,8,FALSE)),"")</f>
        <v/>
      </c>
      <c r="N165" s="372" t="inlineStr">
        <is>
          <t>涂宇欣</t>
        </is>
      </c>
      <c r="O165" s="372" t="inlineStr">
        <is>
          <t>蔡珮瑜</t>
        </is>
      </c>
      <c r="P165" s="449" t="n"/>
      <c r="Q165" s="372" t="n"/>
      <c r="R165" s="372" t="n"/>
      <c r="S165" s="372" t="n"/>
      <c r="T165" s="372" t="n"/>
      <c r="U165" s="372" t="n"/>
      <c r="V165" s="372" t="n"/>
      <c r="W165" s="372" t="n"/>
      <c r="X165" s="344">
        <f>VLOOKUP(功能_33[[#This Row],[User]],SKL放款!A:G,7,FALSE)</f>
        <v/>
      </c>
      <c r="Y165" s="343">
        <f>IF(功能_33[[#This Row],[實際展示]]="","",功能_33[[#This Row],[實際展示]]+14)</f>
        <v/>
      </c>
      <c r="Z165" s="343" t="n"/>
      <c r="AA165" s="336">
        <f>IF(功能_33[[#This Row],[URS交二審]]=0,"",功能_33[[#This Row],[URS交二審]]+7)</f>
        <v/>
      </c>
      <c r="AB165" s="336" t="n"/>
      <c r="AC165" s="336" t="n"/>
      <c r="AD165" s="336" t="n"/>
      <c r="AE165" s="336" t="n"/>
      <c r="AF165" s="513" t="n"/>
      <c r="AG165" s="336">
        <f>IFERROR(IF(VLOOKUP(功能_33[[#This Row],[功能代號]],E:Q,11,FALSE)=0,"",VLOOKUP(功能_33[[#This Row],[功能代號]],E:Q,11,FALSE)),"")</f>
        <v/>
      </c>
      <c r="AH165" s="336" t="n"/>
      <c r="AI165" s="336" t="n"/>
      <c r="AJ165" s="344" t="n"/>
      <c r="AK165" s="336" t="n"/>
      <c r="AN165" s="344">
        <f>VLOOKUP(功能_33[[#This Row],[功能代號]],工作表2!A:A,1,FALSE)</f>
        <v/>
      </c>
    </row>
    <row r="166" hidden="1" ht="14.25" customHeight="1" s="453">
      <c r="A166" s="333" t="n">
        <v>352</v>
      </c>
      <c r="B16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44" t="inlineStr">
        <is>
          <t>6.共同作業</t>
        </is>
      </c>
      <c r="D166" s="344" t="n"/>
      <c r="E166" s="372" t="inlineStr">
        <is>
          <t>L6078</t>
        </is>
      </c>
      <c r="F166" s="344" t="inlineStr">
        <is>
          <t>利息收入預算數查詢</t>
        </is>
      </c>
      <c r="G166" s="344" t="n"/>
      <c r="H166" s="372" t="inlineStr">
        <is>
          <t>賴文育</t>
        </is>
      </c>
      <c r="I166" s="372" t="inlineStr">
        <is>
          <t>楊智誠</t>
        </is>
      </c>
      <c r="J166" s="347" t="n"/>
      <c r="K166" s="336" t="n">
        <v>44515</v>
      </c>
      <c r="L166" s="336" t="n">
        <v>44466</v>
      </c>
      <c r="M166" s="336">
        <f>IFERROR(IF(VLOOKUP(功能_33[[#This Row],[功能代號]],討論項目!A:H,8,FALSE)=0,"",VLOOKUP(功能_33[[#This Row],[功能代號]],討論項目!A:H,8,FALSE)),"")</f>
        <v/>
      </c>
      <c r="N166" s="372" t="inlineStr">
        <is>
          <t>林清河</t>
        </is>
      </c>
      <c r="O166" s="372" t="inlineStr">
        <is>
          <t>蔡珮瑜</t>
        </is>
      </c>
      <c r="P166" s="449" t="n"/>
      <c r="Q166" s="372" t="n"/>
      <c r="R166" s="372" t="n"/>
      <c r="S166" s="372" t="n"/>
      <c r="T166" s="372" t="n"/>
      <c r="U166" s="372" t="n"/>
      <c r="V166" s="372" t="n"/>
      <c r="W166" s="372" t="n"/>
      <c r="X166" s="344">
        <f>VLOOKUP(功能_33[[#This Row],[User]],SKL放款!A:G,7,FALSE)</f>
        <v/>
      </c>
      <c r="Y166" s="343">
        <f>IF(功能_33[[#This Row],[實際展示]]="","",功能_33[[#This Row],[實際展示]]+14)</f>
        <v/>
      </c>
      <c r="Z166" s="343" t="n"/>
      <c r="AA166" s="336">
        <f>IF(功能_33[[#This Row],[URS交二審]]=0,"",功能_33[[#This Row],[URS交二審]]+7)</f>
        <v/>
      </c>
      <c r="AB166" s="336" t="n"/>
      <c r="AC166" s="336" t="n"/>
      <c r="AD166" s="336" t="n"/>
      <c r="AE166" s="336" t="n"/>
      <c r="AF166" s="513" t="n"/>
      <c r="AG166" s="336">
        <f>IFERROR(IF(VLOOKUP(功能_33[[#This Row],[功能代號]],E:Q,11,FALSE)=0,"",VLOOKUP(功能_33[[#This Row],[功能代號]],E:Q,11,FALSE)),"")</f>
        <v/>
      </c>
      <c r="AH166" s="336" t="n"/>
      <c r="AI166" s="336" t="n"/>
      <c r="AJ166" s="344" t="n"/>
      <c r="AK166" s="336" t="n"/>
      <c r="AN166" s="344">
        <f>VLOOKUP(功能_33[[#This Row],[功能代號]],工作表2!A:A,1,FALSE)</f>
        <v/>
      </c>
    </row>
    <row r="167" hidden="1" ht="14.25" customHeight="1" s="453">
      <c r="A167" s="333" t="n">
        <v>353</v>
      </c>
      <c r="B16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7" s="344" t="inlineStr">
        <is>
          <t>6.共同作業</t>
        </is>
      </c>
      <c r="D167" s="344" t="n"/>
      <c r="E167" s="372" t="inlineStr">
        <is>
          <t>L6708</t>
        </is>
      </c>
      <c r="F167" s="344" t="inlineStr">
        <is>
          <t>利息收入預算數維護</t>
        </is>
      </c>
      <c r="G167" s="344" t="n"/>
      <c r="H167" s="372" t="inlineStr">
        <is>
          <t>賴文育</t>
        </is>
      </c>
      <c r="I167" s="372" t="inlineStr">
        <is>
          <t>楊智誠</t>
        </is>
      </c>
      <c r="J167" s="347" t="n"/>
      <c r="K167" s="336" t="n">
        <v>44515</v>
      </c>
      <c r="L167" s="336" t="n">
        <v>44466</v>
      </c>
      <c r="M167" s="336">
        <f>IFERROR(IF(VLOOKUP(功能_33[[#This Row],[功能代號]],討論項目!A:H,8,FALSE)=0,"",VLOOKUP(功能_33[[#This Row],[功能代號]],討論項目!A:H,8,FALSE)),"")</f>
        <v/>
      </c>
      <c r="N167" s="372" t="inlineStr">
        <is>
          <t>林清河</t>
        </is>
      </c>
      <c r="O167" s="372" t="inlineStr">
        <is>
          <t>蔡珮瑜</t>
        </is>
      </c>
      <c r="P167" s="449" t="n"/>
      <c r="Q167" s="372" t="n"/>
      <c r="R167" s="372" t="n"/>
      <c r="S167" s="372" t="n"/>
      <c r="T167" s="372" t="n"/>
      <c r="U167" s="372" t="n"/>
      <c r="V167" s="372" t="n"/>
      <c r="W167" s="372" t="n"/>
      <c r="X167" s="344">
        <f>VLOOKUP(功能_33[[#This Row],[User]],SKL放款!A:G,7,FALSE)</f>
        <v/>
      </c>
      <c r="Y167" s="343">
        <f>IF(功能_33[[#This Row],[實際展示]]="","",功能_33[[#This Row],[實際展示]]+14)</f>
        <v/>
      </c>
      <c r="Z167" s="343" t="n"/>
      <c r="AA167" s="336">
        <f>IF(功能_33[[#This Row],[URS交二審]]=0,"",功能_33[[#This Row],[URS交二審]]+7)</f>
        <v/>
      </c>
      <c r="AB167" s="336" t="n"/>
      <c r="AC167" s="336" t="n"/>
      <c r="AD167" s="336" t="n"/>
      <c r="AE167" s="336" t="n"/>
      <c r="AF167" s="513" t="n"/>
      <c r="AG167" s="336">
        <f>IFERROR(IF(VLOOKUP(功能_33[[#This Row],[功能代號]],E:Q,11,FALSE)=0,"",VLOOKUP(功能_33[[#This Row],[功能代號]],E:Q,11,FALSE)),"")</f>
        <v/>
      </c>
      <c r="AH167" s="336" t="n"/>
      <c r="AI167" s="336" t="n"/>
      <c r="AJ167" s="344" t="n"/>
      <c r="AK167" s="336" t="n"/>
      <c r="AN167" s="344">
        <f>VLOOKUP(功能_33[[#This Row],[功能代號]],工作表2!A:A,1,FALSE)</f>
        <v/>
      </c>
    </row>
    <row r="168" hidden="1" ht="14.25" customHeight="1" s="453">
      <c r="A168" s="333" t="n">
        <v>324</v>
      </c>
      <c r="B16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44" t="inlineStr">
        <is>
          <t>6.共同作業</t>
        </is>
      </c>
      <c r="D168" s="344" t="inlineStr">
        <is>
          <t>擔保品1</t>
        </is>
      </c>
      <c r="E168" s="372" t="inlineStr">
        <is>
          <t>L6063</t>
        </is>
      </c>
      <c r="F168" s="344" t="inlineStr">
        <is>
          <t>擔保品代號資料查詢</t>
        </is>
      </c>
      <c r="G168" s="344" t="n"/>
      <c r="H168" s="372" t="inlineStr">
        <is>
          <t>賴文育</t>
        </is>
      </c>
      <c r="I168" s="372" t="inlineStr">
        <is>
          <t>楊智誠</t>
        </is>
      </c>
      <c r="J168" s="347" t="n"/>
      <c r="K168" s="336" t="n">
        <v>44516</v>
      </c>
      <c r="L168" s="336" t="n">
        <v>44467</v>
      </c>
      <c r="M168" s="336">
        <f>IFERROR(IF(VLOOKUP(功能_33[[#This Row],[功能代號]],討論項目!A:H,8,FALSE)=0,"",VLOOKUP(功能_33[[#This Row],[功能代號]],討論項目!A:H,8,FALSE)),"")</f>
        <v/>
      </c>
      <c r="N168" s="372" t="inlineStr">
        <is>
          <t>涂宇欣</t>
        </is>
      </c>
      <c r="O168" s="372" t="inlineStr">
        <is>
          <t>鄧雪美</t>
        </is>
      </c>
      <c r="P168" s="449" t="n"/>
      <c r="Q168" s="372" t="n"/>
      <c r="R168" s="372" t="n"/>
      <c r="S168" s="372" t="n"/>
      <c r="T168" s="372" t="n"/>
      <c r="U168" s="372" t="n"/>
      <c r="V168" s="372" t="n"/>
      <c r="W168" s="372" t="n"/>
      <c r="X168" s="344">
        <f>VLOOKUP(功能_33[[#This Row],[User]],SKL放款!A:G,7,FALSE)</f>
        <v/>
      </c>
      <c r="Y168" s="343">
        <f>IF(功能_33[[#This Row],[實際展示]]="","",功能_33[[#This Row],[實際展示]]+14)</f>
        <v/>
      </c>
      <c r="Z168" s="343" t="n"/>
      <c r="AA168" s="336">
        <f>IF(功能_33[[#This Row],[URS交二審]]=0,"",功能_33[[#This Row],[URS交二審]]+7)</f>
        <v/>
      </c>
      <c r="AB168" s="336" t="n"/>
      <c r="AC168" s="336" t="n"/>
      <c r="AD168" s="336" t="n"/>
      <c r="AE168" s="336" t="n"/>
      <c r="AF168" s="513" t="n"/>
      <c r="AG168" s="336">
        <f>IFERROR(IF(VLOOKUP(功能_33[[#This Row],[功能代號]],E:Q,11,FALSE)=0,"",VLOOKUP(功能_33[[#This Row],[功能代號]],E:Q,11,FALSE)),"")</f>
        <v/>
      </c>
      <c r="AH168" s="336" t="n"/>
      <c r="AI168" s="336" t="n"/>
      <c r="AJ168" s="344" t="n"/>
      <c r="AK168" s="336" t="n"/>
      <c r="AN168" s="344">
        <f>VLOOKUP(功能_33[[#This Row],[功能代號]],工作表2!A:A,1,FALSE)</f>
        <v/>
      </c>
    </row>
    <row r="169" hidden="1" ht="14.25" customHeight="1" s="453">
      <c r="A169" s="333" t="n">
        <v>325</v>
      </c>
      <c r="B16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9" s="344" t="inlineStr">
        <is>
          <t>6.共同作業</t>
        </is>
      </c>
      <c r="D169" s="344" t="inlineStr">
        <is>
          <t>擔保品1</t>
        </is>
      </c>
      <c r="E169" s="372" t="inlineStr">
        <is>
          <t>L6603</t>
        </is>
      </c>
      <c r="F169" s="344" t="inlineStr">
        <is>
          <t>擔保品代號資料維護</t>
        </is>
      </c>
      <c r="G169" s="344" t="n"/>
      <c r="H169" s="372" t="inlineStr">
        <is>
          <t>賴文育</t>
        </is>
      </c>
      <c r="I169" s="372" t="inlineStr">
        <is>
          <t>楊智誠</t>
        </is>
      </c>
      <c r="J169" s="347" t="n"/>
      <c r="K169" s="336" t="n">
        <v>44516</v>
      </c>
      <c r="L169" s="336" t="n">
        <v>44467</v>
      </c>
      <c r="M169" s="336">
        <f>IFERROR(IF(VLOOKUP(功能_33[[#This Row],[功能代號]],討論項目!A:H,8,FALSE)=0,"",VLOOKUP(功能_33[[#This Row],[功能代號]],討論項目!A:H,8,FALSE)),"")</f>
        <v/>
      </c>
      <c r="N169" s="372" t="inlineStr">
        <is>
          <t>涂宇欣</t>
        </is>
      </c>
      <c r="O169" s="372" t="inlineStr">
        <is>
          <t>鄧雪美</t>
        </is>
      </c>
      <c r="P169" s="449" t="n"/>
      <c r="Q169" s="372" t="n"/>
      <c r="R169" s="372" t="n"/>
      <c r="S169" s="372" t="n"/>
      <c r="T169" s="372" t="n"/>
      <c r="U169" s="372" t="n"/>
      <c r="V169" s="372" t="n"/>
      <c r="W169" s="372" t="n"/>
      <c r="X169" s="344">
        <f>VLOOKUP(功能_33[[#This Row],[User]],SKL放款!A:G,7,FALSE)</f>
        <v/>
      </c>
      <c r="Y169" s="343">
        <f>IF(功能_33[[#This Row],[實際展示]]="","",功能_33[[#This Row],[實際展示]]+14)</f>
        <v/>
      </c>
      <c r="Z169" s="343" t="n"/>
      <c r="AA169" s="336">
        <f>IF(功能_33[[#This Row],[URS交二審]]=0,"",功能_33[[#This Row],[URS交二審]]+7)</f>
        <v/>
      </c>
      <c r="AB169" s="336" t="n"/>
      <c r="AC169" s="336" t="n"/>
      <c r="AD169" s="336" t="n"/>
      <c r="AE169" s="336" t="n"/>
      <c r="AF169" s="513" t="n"/>
      <c r="AG169" s="336">
        <f>IFERROR(IF(VLOOKUP(功能_33[[#This Row],[功能代號]],E:Q,11,FALSE)=0,"",VLOOKUP(功能_33[[#This Row],[功能代號]],E:Q,11,FALSE)),"")</f>
        <v/>
      </c>
      <c r="AH169" s="336" t="n"/>
      <c r="AI169" s="336" t="n"/>
      <c r="AJ169" s="344" t="n"/>
      <c r="AK169" s="336" t="n"/>
      <c r="AN169" s="344">
        <f>VLOOKUP(功能_33[[#This Row],[功能代號]],工作表2!A:A,1,FALSE)</f>
        <v/>
      </c>
    </row>
    <row r="170" hidden="1" ht="14.25" customHeight="1" s="453">
      <c r="A170" s="333" t="n">
        <v>338</v>
      </c>
      <c r="B17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44" t="inlineStr">
        <is>
          <t>6.共同作業</t>
        </is>
      </c>
      <c r="D170" s="344" t="inlineStr">
        <is>
          <t>保證人</t>
        </is>
      </c>
      <c r="E170" s="372" t="inlineStr">
        <is>
          <t>L6067</t>
        </is>
      </c>
      <c r="F170" s="344" t="inlineStr">
        <is>
          <t>保證人關係代碼查詢</t>
        </is>
      </c>
      <c r="G170" s="344" t="n"/>
      <c r="H170" s="372" t="inlineStr">
        <is>
          <t>賴文育</t>
        </is>
      </c>
      <c r="I170" s="372" t="inlineStr">
        <is>
          <t>楊智誠</t>
        </is>
      </c>
      <c r="J170" s="347" t="n"/>
      <c r="K170" s="336" t="n">
        <v>44516</v>
      </c>
      <c r="L170" s="336" t="n">
        <v>44467</v>
      </c>
      <c r="M170" s="336">
        <f>IFERROR(IF(VLOOKUP(功能_33[[#This Row],[功能代號]],討論項目!A:H,8,FALSE)=0,"",VLOOKUP(功能_33[[#This Row],[功能代號]],討論項目!A:H,8,FALSE)),"")</f>
        <v/>
      </c>
      <c r="N170" s="372" t="inlineStr">
        <is>
          <t>李珮琪</t>
        </is>
      </c>
      <c r="O170" s="372" t="inlineStr">
        <is>
          <t>鄧雪美</t>
        </is>
      </c>
      <c r="P170" s="449" t="n"/>
      <c r="Q170" s="372" t="n"/>
      <c r="R170" s="372" t="n"/>
      <c r="S170" s="372" t="n"/>
      <c r="T170" s="372" t="n"/>
      <c r="U170" s="372" t="n"/>
      <c r="V170" s="372" t="n"/>
      <c r="W170" s="372" t="n"/>
      <c r="X170" s="344">
        <f>VLOOKUP(功能_33[[#This Row],[User]],SKL放款!A:G,7,FALSE)</f>
        <v/>
      </c>
      <c r="Y170" s="343">
        <f>IF(功能_33[[#This Row],[實際展示]]="","",功能_33[[#This Row],[實際展示]]+14)</f>
        <v/>
      </c>
      <c r="Z170" s="343" t="n"/>
      <c r="AA170" s="336">
        <f>IF(功能_33[[#This Row],[URS交二審]]=0,"",功能_33[[#This Row],[URS交二審]]+7)</f>
        <v/>
      </c>
      <c r="AB170" s="336" t="n"/>
      <c r="AC170" s="336" t="n"/>
      <c r="AD170" s="336" t="n"/>
      <c r="AE170" s="336" t="n"/>
      <c r="AF170" s="513" t="n"/>
      <c r="AG170" s="336">
        <f>IFERROR(IF(VLOOKUP(功能_33[[#This Row],[功能代號]],E:Q,11,FALSE)=0,"",VLOOKUP(功能_33[[#This Row],[功能代號]],E:Q,11,FALSE)),"")</f>
        <v/>
      </c>
      <c r="AH170" s="336" t="n"/>
      <c r="AI170" s="336" t="n"/>
      <c r="AJ170" s="344" t="n"/>
      <c r="AK170" s="336" t="n"/>
      <c r="AN170" s="344">
        <f>VLOOKUP(功能_33[[#This Row],[功能代號]],工作表2!A:A,1,FALSE)</f>
        <v/>
      </c>
    </row>
    <row r="171" hidden="1" ht="14.25" customHeight="1" s="453">
      <c r="A171" s="333" t="n">
        <v>339</v>
      </c>
      <c r="B17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1" s="344" t="inlineStr">
        <is>
          <t>6.共同作業</t>
        </is>
      </c>
      <c r="D171" s="344" t="inlineStr">
        <is>
          <t>保證人</t>
        </is>
      </c>
      <c r="E171" s="372" t="inlineStr">
        <is>
          <t>L6607</t>
        </is>
      </c>
      <c r="F171" s="344" t="inlineStr">
        <is>
          <t>保證人關係代碼維護</t>
        </is>
      </c>
      <c r="G171" s="344" t="n"/>
      <c r="H171" s="372" t="inlineStr">
        <is>
          <t>賴文育</t>
        </is>
      </c>
      <c r="I171" s="372" t="inlineStr">
        <is>
          <t>楊智誠</t>
        </is>
      </c>
      <c r="J171" s="347" t="n"/>
      <c r="K171" s="336" t="n">
        <v>44516</v>
      </c>
      <c r="L171" s="336" t="n">
        <v>44467</v>
      </c>
      <c r="M171" s="336">
        <f>IFERROR(IF(VLOOKUP(功能_33[[#This Row],[功能代號]],討論項目!A:H,8,FALSE)=0,"",VLOOKUP(功能_33[[#This Row],[功能代號]],討論項目!A:H,8,FALSE)),"")</f>
        <v/>
      </c>
      <c r="N171" s="372" t="inlineStr">
        <is>
          <t>李珮琪</t>
        </is>
      </c>
      <c r="O171" s="372" t="inlineStr">
        <is>
          <t>鄧雪美</t>
        </is>
      </c>
      <c r="P171" s="449" t="n"/>
      <c r="Q171" s="372" t="n"/>
      <c r="R171" s="372" t="n"/>
      <c r="S171" s="372" t="n"/>
      <c r="T171" s="372" t="n"/>
      <c r="U171" s="372" t="n"/>
      <c r="V171" s="372" t="n"/>
      <c r="W171" s="372" t="n"/>
      <c r="X171" s="344">
        <f>VLOOKUP(功能_33[[#This Row],[User]],SKL放款!A:G,7,FALSE)</f>
        <v/>
      </c>
      <c r="Y171" s="343">
        <f>IF(功能_33[[#This Row],[實際展示]]="","",功能_33[[#This Row],[實際展示]]+14)</f>
        <v/>
      </c>
      <c r="Z171" s="343" t="n"/>
      <c r="AA171" s="336">
        <f>IF(功能_33[[#This Row],[URS交二審]]=0,"",功能_33[[#This Row],[URS交二審]]+7)</f>
        <v/>
      </c>
      <c r="AB171" s="336" t="n"/>
      <c r="AC171" s="336" t="n"/>
      <c r="AD171" s="336" t="n"/>
      <c r="AE171" s="336" t="n"/>
      <c r="AF171" s="513" t="n"/>
      <c r="AG171" s="336">
        <f>IFERROR(IF(VLOOKUP(功能_33[[#This Row],[功能代號]],E:Q,11,FALSE)=0,"",VLOOKUP(功能_33[[#This Row],[功能代號]],E:Q,11,FALSE)),"")</f>
        <v/>
      </c>
      <c r="AH171" s="336" t="n"/>
      <c r="AI171" s="336" t="n"/>
      <c r="AJ171" s="344" t="n"/>
      <c r="AK171" s="336" t="n"/>
      <c r="AN171" s="344">
        <f>VLOOKUP(功能_33[[#This Row],[功能代號]],工作表2!A:A,1,FALSE)</f>
        <v/>
      </c>
    </row>
    <row r="172" hidden="1" ht="14.25" customHeight="1" s="453">
      <c r="A172" s="333" t="n">
        <v>348</v>
      </c>
      <c r="B17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44" t="inlineStr">
        <is>
          <t>6.共同作業</t>
        </is>
      </c>
      <c r="D172" s="344" t="n"/>
      <c r="E172" s="372" t="inlineStr">
        <is>
          <t>L6075</t>
        </is>
      </c>
      <c r="F172" s="356" t="inlineStr">
        <is>
          <t>聯徵報送-地區別資料查詢</t>
        </is>
      </c>
      <c r="G172" s="356" t="n"/>
      <c r="H172" s="372" t="inlineStr">
        <is>
          <t>賴文育</t>
        </is>
      </c>
      <c r="I172" s="372" t="inlineStr">
        <is>
          <t>楊智誠</t>
        </is>
      </c>
      <c r="J172" s="347" t="n"/>
      <c r="K172" s="336" t="n">
        <v>44516</v>
      </c>
      <c r="L172" s="336" t="n">
        <v>44467</v>
      </c>
      <c r="M172" s="336">
        <f>IFERROR(IF(VLOOKUP(功能_33[[#This Row],[功能代號]],討論項目!A:H,8,FALSE)=0,"",VLOOKUP(功能_33[[#This Row],[功能代號]],討論項目!A:H,8,FALSE)),"")</f>
        <v/>
      </c>
      <c r="N172" s="372" t="inlineStr">
        <is>
          <t>涂宇欣</t>
        </is>
      </c>
      <c r="O172" s="372" t="inlineStr">
        <is>
          <t>鄧雪美</t>
        </is>
      </c>
      <c r="P172" s="449" t="n"/>
      <c r="Q172" s="372" t="n"/>
      <c r="R172" s="372" t="n"/>
      <c r="S172" s="372" t="n"/>
      <c r="T172" s="372" t="n"/>
      <c r="U172" s="372" t="n"/>
      <c r="V172" s="372" t="n"/>
      <c r="W172" s="372" t="n"/>
      <c r="X172" s="344">
        <f>VLOOKUP(功能_33[[#This Row],[User]],SKL放款!A:G,7,FALSE)</f>
        <v/>
      </c>
      <c r="Y172" s="343">
        <f>IF(功能_33[[#This Row],[實際展示]]="","",功能_33[[#This Row],[實際展示]]+14)</f>
        <v/>
      </c>
      <c r="Z172" s="343" t="n"/>
      <c r="AA172" s="336">
        <f>IF(功能_33[[#This Row],[URS交二審]]=0,"",功能_33[[#This Row],[URS交二審]]+7)</f>
        <v/>
      </c>
      <c r="AB172" s="336" t="n"/>
      <c r="AC172" s="336" t="n"/>
      <c r="AD172" s="336" t="n"/>
      <c r="AE172" s="336" t="n"/>
      <c r="AF172" s="513" t="n"/>
      <c r="AG172" s="336">
        <f>IFERROR(IF(VLOOKUP(功能_33[[#This Row],[功能代號]],E:Q,11,FALSE)=0,"",VLOOKUP(功能_33[[#This Row],[功能代號]],E:Q,11,FALSE)),"")</f>
        <v/>
      </c>
      <c r="AH172" s="336" t="n"/>
      <c r="AI172" s="336" t="n"/>
      <c r="AJ172" s="344" t="n"/>
      <c r="AK172" s="336" t="n"/>
      <c r="AN172" s="344">
        <f>VLOOKUP(功能_33[[#This Row],[功能代號]],工作表2!A:A,1,FALSE)</f>
        <v/>
      </c>
    </row>
    <row r="173" hidden="1" ht="14.25" customHeight="1" s="453">
      <c r="A173" s="333" t="n">
        <v>349</v>
      </c>
      <c r="B17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3" s="344" t="inlineStr">
        <is>
          <t>6.共同作業</t>
        </is>
      </c>
      <c r="D173" s="344" t="n"/>
      <c r="E173" s="372" t="inlineStr">
        <is>
          <t>L6705</t>
        </is>
      </c>
      <c r="F173" s="356" t="inlineStr">
        <is>
          <t>聯徵報送-地區別資料維護</t>
        </is>
      </c>
      <c r="G173" s="356" t="n"/>
      <c r="H173" s="372" t="inlineStr">
        <is>
          <t>賴文育</t>
        </is>
      </c>
      <c r="I173" s="372" t="inlineStr">
        <is>
          <t>楊智誠</t>
        </is>
      </c>
      <c r="J173" s="347" t="n"/>
      <c r="K173" s="336" t="n">
        <v>44516</v>
      </c>
      <c r="L173" s="336" t="n">
        <v>44467</v>
      </c>
      <c r="M173" s="336">
        <f>IFERROR(IF(VLOOKUP(功能_33[[#This Row],[功能代號]],討論項目!A:H,8,FALSE)=0,"",VLOOKUP(功能_33[[#This Row],[功能代號]],討論項目!A:H,8,FALSE)),"")</f>
        <v/>
      </c>
      <c r="N173" s="372" t="inlineStr">
        <is>
          <t>涂宇欣</t>
        </is>
      </c>
      <c r="O173" s="372" t="inlineStr">
        <is>
          <t>鄧雪美</t>
        </is>
      </c>
      <c r="P173" s="449" t="n"/>
      <c r="Q173" s="372" t="n"/>
      <c r="R173" s="372" t="n"/>
      <c r="S173" s="372" t="n"/>
      <c r="T173" s="372" t="n"/>
      <c r="U173" s="372" t="n"/>
      <c r="V173" s="372" t="n"/>
      <c r="W173" s="372" t="n"/>
      <c r="X173" s="344">
        <f>VLOOKUP(功能_33[[#This Row],[User]],SKL放款!A:G,7,FALSE)</f>
        <v/>
      </c>
      <c r="Y173" s="343">
        <f>IF(功能_33[[#This Row],[實際展示]]="","",功能_33[[#This Row],[實際展示]]+14)</f>
        <v/>
      </c>
      <c r="Z173" s="343" t="n"/>
      <c r="AA173" s="336">
        <f>IF(功能_33[[#This Row],[URS交二審]]=0,"",功能_33[[#This Row],[URS交二審]]+7)</f>
        <v/>
      </c>
      <c r="AB173" s="336" t="n"/>
      <c r="AC173" s="336" t="n"/>
      <c r="AD173" s="336" t="n"/>
      <c r="AE173" s="336" t="n"/>
      <c r="AF173" s="513" t="n"/>
      <c r="AG173" s="336">
        <f>IFERROR(IF(VLOOKUP(功能_33[[#This Row],[功能代號]],E:Q,11,FALSE)=0,"",VLOOKUP(功能_33[[#This Row],[功能代號]],E:Q,11,FALSE)),"")</f>
        <v/>
      </c>
      <c r="AH173" s="336" t="n"/>
      <c r="AI173" s="336" t="n"/>
      <c r="AJ173" s="344" t="n"/>
      <c r="AK173" s="336" t="n"/>
      <c r="AN173" s="344">
        <f>VLOOKUP(功能_33[[#This Row],[功能代號]],工作表2!A:A,1,FALSE)</f>
        <v/>
      </c>
    </row>
    <row r="174" hidden="1" ht="14.25" customHeight="1" s="453">
      <c r="A174" s="333" t="n">
        <v>330</v>
      </c>
      <c r="B17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44" t="inlineStr">
        <is>
          <t>6.共同作業</t>
        </is>
      </c>
      <c r="D174" s="344" t="n"/>
      <c r="E174" s="372" t="inlineStr">
        <is>
          <t>L6062</t>
        </is>
      </c>
      <c r="F174" s="344" t="inlineStr">
        <is>
          <t>行業別代號資料查詢</t>
        </is>
      </c>
      <c r="G174" s="344" t="n"/>
      <c r="H174" s="372" t="inlineStr">
        <is>
          <t>賴文育</t>
        </is>
      </c>
      <c r="I174" s="372" t="inlineStr">
        <is>
          <t>楊智誠</t>
        </is>
      </c>
      <c r="J174" s="347" t="n"/>
      <c r="K174" s="336" t="n">
        <v>44516</v>
      </c>
      <c r="L174" s="336" t="n">
        <v>44467</v>
      </c>
      <c r="M174" s="336">
        <f>IFERROR(IF(VLOOKUP(功能_33[[#This Row],[功能代號]],討論項目!A:H,8,FALSE)=0,"",VLOOKUP(功能_33[[#This Row],[功能代號]],討論項目!A:H,8,FALSE)),"")</f>
        <v/>
      </c>
      <c r="N174" s="372" t="inlineStr">
        <is>
          <t>涂宇欣</t>
        </is>
      </c>
      <c r="O174" s="372" t="inlineStr">
        <is>
          <t>鄧雪美</t>
        </is>
      </c>
      <c r="P174" s="449" t="n"/>
      <c r="Q174" s="372" t="n"/>
      <c r="R174" s="372" t="n"/>
      <c r="S174" s="372" t="n"/>
      <c r="T174" s="372" t="n"/>
      <c r="U174" s="372" t="n"/>
      <c r="V174" s="372" t="n"/>
      <c r="W174" s="372" t="n"/>
      <c r="X174" s="344">
        <f>VLOOKUP(功能_33[[#This Row],[User]],SKL放款!A:G,7,FALSE)</f>
        <v/>
      </c>
      <c r="Y174" s="343">
        <f>IF(功能_33[[#This Row],[實際展示]]="","",功能_33[[#This Row],[實際展示]]+14)</f>
        <v/>
      </c>
      <c r="Z174" s="343" t="n"/>
      <c r="AA174" s="336">
        <f>IF(功能_33[[#This Row],[URS交二審]]=0,"",功能_33[[#This Row],[URS交二審]]+7)</f>
        <v/>
      </c>
      <c r="AB174" s="336" t="n"/>
      <c r="AC174" s="336" t="n"/>
      <c r="AD174" s="336" t="n"/>
      <c r="AE174" s="336" t="n"/>
      <c r="AF174" s="513" t="n"/>
      <c r="AG174" s="336">
        <f>IFERROR(IF(VLOOKUP(功能_33[[#This Row],[功能代號]],E:Q,11,FALSE)=0,"",VLOOKUP(功能_33[[#This Row],[功能代號]],E:Q,11,FALSE)),"")</f>
        <v/>
      </c>
      <c r="AH174" s="336" t="n"/>
      <c r="AI174" s="336" t="n"/>
      <c r="AJ174" s="344" t="n"/>
      <c r="AK174" s="336" t="n"/>
      <c r="AN174" s="344">
        <f>VLOOKUP(功能_33[[#This Row],[功能代號]],工作表2!A:A,1,FALSE)</f>
        <v/>
      </c>
    </row>
    <row r="175" hidden="1" ht="14.25" customHeight="1" s="453">
      <c r="A175" s="333" t="n">
        <v>331</v>
      </c>
      <c r="B17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5" s="344" t="inlineStr">
        <is>
          <t>6.共同作業</t>
        </is>
      </c>
      <c r="D175" s="344" t="n"/>
      <c r="E175" s="372" t="inlineStr">
        <is>
          <t>L6602</t>
        </is>
      </c>
      <c r="F175" s="344" t="inlineStr">
        <is>
          <t>行業別代號維護</t>
        </is>
      </c>
      <c r="G175" s="344" t="n"/>
      <c r="H175" s="372" t="inlineStr">
        <is>
          <t>賴文育</t>
        </is>
      </c>
      <c r="I175" s="372" t="inlineStr">
        <is>
          <t>楊智誠</t>
        </is>
      </c>
      <c r="J175" s="347" t="n"/>
      <c r="K175" s="336" t="n">
        <v>44516</v>
      </c>
      <c r="L175" s="336" t="n">
        <v>44467</v>
      </c>
      <c r="M175" s="336">
        <f>IFERROR(IF(VLOOKUP(功能_33[[#This Row],[功能代號]],討論項目!A:H,8,FALSE)=0,"",VLOOKUP(功能_33[[#This Row],[功能代號]],討論項目!A:H,8,FALSE)),"")</f>
        <v/>
      </c>
      <c r="N175" s="372" t="inlineStr">
        <is>
          <t>涂宇欣</t>
        </is>
      </c>
      <c r="O175" s="372" t="inlineStr">
        <is>
          <t>鄧雪美</t>
        </is>
      </c>
      <c r="P175" s="449" t="n"/>
      <c r="Q175" s="372" t="n"/>
      <c r="R175" s="372" t="n"/>
      <c r="S175" s="372" t="n"/>
      <c r="T175" s="372" t="n"/>
      <c r="U175" s="372" t="n"/>
      <c r="V175" s="372" t="n"/>
      <c r="W175" s="372" t="n"/>
      <c r="X175" s="344">
        <f>VLOOKUP(功能_33[[#This Row],[User]],SKL放款!A:G,7,FALSE)</f>
        <v/>
      </c>
      <c r="Y175" s="343">
        <f>IF(功能_33[[#This Row],[實際展示]]="","",功能_33[[#This Row],[實際展示]]+14)</f>
        <v/>
      </c>
      <c r="Z175" s="343" t="n"/>
      <c r="AA175" s="336">
        <f>IF(功能_33[[#This Row],[URS交二審]]=0,"",功能_33[[#This Row],[URS交二審]]+7)</f>
        <v/>
      </c>
      <c r="AB175" s="336" t="n"/>
      <c r="AC175" s="336" t="n"/>
      <c r="AD175" s="336" t="n"/>
      <c r="AE175" s="336" t="n"/>
      <c r="AF175" s="513" t="n"/>
      <c r="AG175" s="336">
        <f>IFERROR(IF(VLOOKUP(功能_33[[#This Row],[功能代號]],E:Q,11,FALSE)=0,"",VLOOKUP(功能_33[[#This Row],[功能代號]],E:Q,11,FALSE)),"")</f>
        <v/>
      </c>
      <c r="AH175" s="336" t="n"/>
      <c r="AI175" s="336" t="n"/>
      <c r="AJ175" s="344" t="n"/>
      <c r="AK175" s="336" t="n"/>
      <c r="AN175" s="344">
        <f>VLOOKUP(功能_33[[#This Row],[功能代號]],工作表2!A:A,1,FALSE)</f>
        <v/>
      </c>
    </row>
    <row r="176" hidden="1" ht="14.25" customHeight="1" s="453">
      <c r="A176" s="333" t="n">
        <v>346</v>
      </c>
      <c r="B17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44" t="inlineStr">
        <is>
          <t>6.共同作業</t>
        </is>
      </c>
      <c r="D176" s="344" t="n"/>
      <c r="E176" s="372" t="inlineStr">
        <is>
          <t>L6074</t>
        </is>
      </c>
      <c r="F176" s="356" t="inlineStr">
        <is>
          <t>地區別資料查詢</t>
        </is>
      </c>
      <c r="G176" s="356" t="n"/>
      <c r="H176" s="372" t="inlineStr">
        <is>
          <t>賴文育</t>
        </is>
      </c>
      <c r="I176" s="372" t="inlineStr">
        <is>
          <t>楊智誠</t>
        </is>
      </c>
      <c r="J176" s="347" t="n"/>
      <c r="K176" s="336" t="n">
        <v>44516</v>
      </c>
      <c r="L176" s="336" t="n">
        <v>44467</v>
      </c>
      <c r="M176" s="336">
        <f>IFERROR(IF(VLOOKUP(功能_33[[#This Row],[功能代號]],討論項目!A:H,8,FALSE)=0,"",VLOOKUP(功能_33[[#This Row],[功能代號]],討論項目!A:H,8,FALSE)),"")</f>
        <v/>
      </c>
      <c r="N176" s="372" t="inlineStr">
        <is>
          <t>涂宇欣</t>
        </is>
      </c>
      <c r="O176" s="372" t="inlineStr">
        <is>
          <t>鄧雪美</t>
        </is>
      </c>
      <c r="P176" s="449" t="n"/>
      <c r="Q176" s="372" t="n"/>
      <c r="R176" s="372" t="n"/>
      <c r="S176" s="372" t="n"/>
      <c r="T176" s="372" t="n"/>
      <c r="U176" s="372" t="n"/>
      <c r="V176" s="372" t="n"/>
      <c r="W176" s="372" t="n"/>
      <c r="X176" s="344">
        <f>VLOOKUP(功能_33[[#This Row],[User]],SKL放款!A:G,7,FALSE)</f>
        <v/>
      </c>
      <c r="Y176" s="343">
        <f>IF(功能_33[[#This Row],[實際展示]]="","",功能_33[[#This Row],[實際展示]]+14)</f>
        <v/>
      </c>
      <c r="Z176" s="343" t="n"/>
      <c r="AA176" s="336">
        <f>IF(功能_33[[#This Row],[URS交二審]]=0,"",功能_33[[#This Row],[URS交二審]]+7)</f>
        <v/>
      </c>
      <c r="AB176" s="336" t="n"/>
      <c r="AC176" s="336" t="n"/>
      <c r="AD176" s="336" t="n"/>
      <c r="AE176" s="336" t="n"/>
      <c r="AF176" s="513" t="n"/>
      <c r="AG176" s="336">
        <f>IFERROR(IF(VLOOKUP(功能_33[[#This Row],[功能代號]],E:Q,11,FALSE)=0,"",VLOOKUP(功能_33[[#This Row],[功能代號]],E:Q,11,FALSE)),"")</f>
        <v/>
      </c>
      <c r="AH176" s="336" t="n"/>
      <c r="AI176" s="336" t="n"/>
      <c r="AJ176" s="344" t="n"/>
      <c r="AK176" s="336" t="n"/>
      <c r="AN176" s="344">
        <f>VLOOKUP(功能_33[[#This Row],[功能代號]],工作表2!A:A,1,FALSE)</f>
        <v/>
      </c>
    </row>
    <row r="177" hidden="1" ht="14.25" customHeight="1" s="453">
      <c r="A177" s="333" t="n">
        <v>347</v>
      </c>
      <c r="B17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7" s="344" t="inlineStr">
        <is>
          <t>6.共同作業</t>
        </is>
      </c>
      <c r="D177" s="344" t="n"/>
      <c r="E177" s="372" t="inlineStr">
        <is>
          <t>L6704</t>
        </is>
      </c>
      <c r="F177" s="356" t="inlineStr">
        <is>
          <t>地區別資料維護</t>
        </is>
      </c>
      <c r="G177" s="356" t="n"/>
      <c r="H177" s="372" t="inlineStr">
        <is>
          <t>賴文育</t>
        </is>
      </c>
      <c r="I177" s="372" t="inlineStr">
        <is>
          <t>楊智誠</t>
        </is>
      </c>
      <c r="J177" s="347" t="n"/>
      <c r="K177" s="336" t="n">
        <v>44516</v>
      </c>
      <c r="L177" s="336" t="n">
        <v>44467</v>
      </c>
      <c r="M177" s="336">
        <f>IFERROR(IF(VLOOKUP(功能_33[[#This Row],[功能代號]],討論項目!A:H,8,FALSE)=0,"",VLOOKUP(功能_33[[#This Row],[功能代號]],討論項目!A:H,8,FALSE)),"")</f>
        <v/>
      </c>
      <c r="N177" s="372" t="inlineStr">
        <is>
          <t>涂宇欣</t>
        </is>
      </c>
      <c r="O177" s="372" t="inlineStr">
        <is>
          <t>鄧雪美</t>
        </is>
      </c>
      <c r="P177" s="449" t="n"/>
      <c r="Q177" s="372" t="n"/>
      <c r="R177" s="372" t="n"/>
      <c r="S177" s="372" t="n"/>
      <c r="T177" s="372" t="n"/>
      <c r="U177" s="372" t="n"/>
      <c r="V177" s="372" t="n"/>
      <c r="W177" s="372" t="n"/>
      <c r="X177" s="344">
        <f>VLOOKUP(功能_33[[#This Row],[User]],SKL放款!A:G,7,FALSE)</f>
        <v/>
      </c>
      <c r="Y177" s="343">
        <f>IF(功能_33[[#This Row],[實際展示]]="","",功能_33[[#This Row],[實際展示]]+14)</f>
        <v/>
      </c>
      <c r="Z177" s="343" t="n"/>
      <c r="AA177" s="336">
        <f>IF(功能_33[[#This Row],[URS交二審]]=0,"",功能_33[[#This Row],[URS交二審]]+7)</f>
        <v/>
      </c>
      <c r="AB177" s="336" t="n"/>
      <c r="AC177" s="336" t="n"/>
      <c r="AD177" s="336" t="n"/>
      <c r="AE177" s="336" t="n"/>
      <c r="AF177" s="513" t="n"/>
      <c r="AG177" s="336">
        <f>IFERROR(IF(VLOOKUP(功能_33[[#This Row],[功能代號]],E:Q,11,FALSE)=0,"",VLOOKUP(功能_33[[#This Row],[功能代號]],E:Q,11,FALSE)),"")</f>
        <v/>
      </c>
      <c r="AH177" s="336" t="n"/>
      <c r="AI177" s="336" t="n"/>
      <c r="AJ177" s="344" t="n"/>
      <c r="AK177" s="336" t="n"/>
      <c r="AN177" s="344">
        <f>VLOOKUP(功能_33[[#This Row],[功能代號]],工作表2!A:A,1,FALSE)</f>
        <v/>
      </c>
    </row>
    <row r="178" hidden="1" ht="14.25" customHeight="1" s="453">
      <c r="A178" s="333" t="n">
        <v>334</v>
      </c>
      <c r="B17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44" t="inlineStr">
        <is>
          <t>6.共同作業</t>
        </is>
      </c>
      <c r="D178" s="344" t="n"/>
      <c r="E178" s="372" t="inlineStr">
        <is>
          <t>L6065</t>
        </is>
      </c>
      <c r="F178" s="344" t="inlineStr">
        <is>
          <t>逾期新增減少原因查詢</t>
        </is>
      </c>
      <c r="G178" s="344" t="n"/>
      <c r="H178" s="372" t="inlineStr">
        <is>
          <t>賴文育</t>
        </is>
      </c>
      <c r="I178" s="372" t="inlineStr">
        <is>
          <t>楊智誠</t>
        </is>
      </c>
      <c r="J178" s="347" t="n"/>
      <c r="K178" s="336" t="n">
        <v>44516</v>
      </c>
      <c r="L178" s="336" t="n">
        <v>44467</v>
      </c>
      <c r="M178" s="336">
        <f>IFERROR(IF(VLOOKUP(功能_33[[#This Row],[功能代號]],討論項目!A:H,8,FALSE)=0,"",VLOOKUP(功能_33[[#This Row],[功能代號]],討論項目!A:H,8,FALSE)),"")</f>
        <v/>
      </c>
      <c r="N178" s="372" t="inlineStr">
        <is>
          <t>李珮琪</t>
        </is>
      </c>
      <c r="O178" s="372" t="inlineStr">
        <is>
          <t>張舜雯</t>
        </is>
      </c>
      <c r="P178" s="449" t="n"/>
      <c r="Q178" s="372" t="n"/>
      <c r="R178" s="372" t="n"/>
      <c r="S178" s="372" t="n"/>
      <c r="T178" s="372" t="n"/>
      <c r="U178" s="372" t="n"/>
      <c r="V178" s="372" t="n"/>
      <c r="W178" s="372" t="n"/>
      <c r="X178" s="344">
        <f>VLOOKUP(功能_33[[#This Row],[User]],SKL放款!A:G,7,FALSE)</f>
        <v/>
      </c>
      <c r="Y178" s="343">
        <f>IF(功能_33[[#This Row],[實際展示]]="","",功能_33[[#This Row],[實際展示]]+14)</f>
        <v/>
      </c>
      <c r="Z178" s="343" t="n"/>
      <c r="AA178" s="336">
        <f>IF(功能_33[[#This Row],[URS交二審]]=0,"",功能_33[[#This Row],[URS交二審]]+7)</f>
        <v/>
      </c>
      <c r="AB178" s="336" t="n"/>
      <c r="AC178" s="336" t="n"/>
      <c r="AD178" s="336" t="n"/>
      <c r="AE178" s="336" t="n"/>
      <c r="AF178" s="513" t="n"/>
      <c r="AG178" s="336">
        <f>IFERROR(IF(VLOOKUP(功能_33[[#This Row],[功能代號]],E:Q,11,FALSE)=0,"",VLOOKUP(功能_33[[#This Row],[功能代號]],E:Q,11,FALSE)),"")</f>
        <v/>
      </c>
      <c r="AH178" s="336" t="n"/>
      <c r="AI178" s="336" t="n"/>
      <c r="AJ178" s="344" t="n"/>
      <c r="AK178" s="336" t="n"/>
      <c r="AN178" s="344">
        <f>VLOOKUP(功能_33[[#This Row],[功能代號]],工作表2!A:A,1,FALSE)</f>
        <v/>
      </c>
    </row>
    <row r="179" hidden="1" ht="14.25" customHeight="1" s="453">
      <c r="A179" s="333" t="n">
        <v>335</v>
      </c>
      <c r="B17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9" s="344" t="inlineStr">
        <is>
          <t>6.共同作業</t>
        </is>
      </c>
      <c r="D179" s="344" t="n"/>
      <c r="E179" s="372" t="inlineStr">
        <is>
          <t>L6605</t>
        </is>
      </c>
      <c r="F179" s="344" t="inlineStr">
        <is>
          <t>逾期新增減少原因維護</t>
        </is>
      </c>
      <c r="G179" s="344" t="n"/>
      <c r="H179" s="372" t="inlineStr">
        <is>
          <t>賴文育</t>
        </is>
      </c>
      <c r="I179" s="372" t="inlineStr">
        <is>
          <t>楊智誠</t>
        </is>
      </c>
      <c r="J179" s="347" t="n"/>
      <c r="K179" s="336" t="n">
        <v>44516</v>
      </c>
      <c r="L179" s="336" t="n">
        <v>44467</v>
      </c>
      <c r="M179" s="336">
        <f>IFERROR(IF(VLOOKUP(功能_33[[#This Row],[功能代號]],討論項目!A:H,8,FALSE)=0,"",VLOOKUP(功能_33[[#This Row],[功能代號]],討論項目!A:H,8,FALSE)),"")</f>
        <v/>
      </c>
      <c r="N179" s="372" t="inlineStr">
        <is>
          <t>李珮琪</t>
        </is>
      </c>
      <c r="O179" s="372" t="inlineStr">
        <is>
          <t>張舜雯</t>
        </is>
      </c>
      <c r="P179" s="449" t="n"/>
      <c r="Q179" s="372" t="n"/>
      <c r="R179" s="372" t="n"/>
      <c r="S179" s="372" t="n"/>
      <c r="T179" s="372" t="n"/>
      <c r="U179" s="372" t="n"/>
      <c r="V179" s="372" t="n"/>
      <c r="W179" s="372" t="n"/>
      <c r="X179" s="344">
        <f>VLOOKUP(功能_33[[#This Row],[User]],SKL放款!A:G,7,FALSE)</f>
        <v/>
      </c>
      <c r="Y179" s="343">
        <f>IF(功能_33[[#This Row],[實際展示]]="","",功能_33[[#This Row],[實際展示]]+14)</f>
        <v/>
      </c>
      <c r="Z179" s="343" t="n"/>
      <c r="AA179" s="336">
        <f>IF(功能_33[[#This Row],[URS交二審]]=0,"",功能_33[[#This Row],[URS交二審]]+7)</f>
        <v/>
      </c>
      <c r="AB179" s="336" t="n"/>
      <c r="AC179" s="336" t="n"/>
      <c r="AD179" s="336" t="n"/>
      <c r="AE179" s="336" t="n"/>
      <c r="AF179" s="513" t="n"/>
      <c r="AG179" s="336">
        <f>IFERROR(IF(VLOOKUP(功能_33[[#This Row],[功能代號]],E:Q,11,FALSE)=0,"",VLOOKUP(功能_33[[#This Row],[功能代號]],E:Q,11,FALSE)),"")</f>
        <v/>
      </c>
      <c r="AH179" s="336" t="n"/>
      <c r="AI179" s="336" t="n"/>
      <c r="AJ179" s="344" t="n"/>
      <c r="AK179" s="336" t="n"/>
      <c r="AN179" s="344">
        <f>VLOOKUP(功能_33[[#This Row],[功能代號]],工作表2!A:A,1,FALSE)</f>
        <v/>
      </c>
    </row>
    <row r="180" hidden="1" ht="14.25" customHeight="1" s="453">
      <c r="A180" s="333" t="n">
        <v>336</v>
      </c>
      <c r="B18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44" t="inlineStr">
        <is>
          <t>6.共同作業</t>
        </is>
      </c>
      <c r="D180" s="344" t="n"/>
      <c r="E180" s="372" t="inlineStr">
        <is>
          <t>L6066</t>
        </is>
      </c>
      <c r="F180" s="344" t="inlineStr">
        <is>
          <t>主管理由查詢</t>
        </is>
      </c>
      <c r="G180" s="344" t="n"/>
      <c r="H180" s="372" t="inlineStr">
        <is>
          <t>賴文育</t>
        </is>
      </c>
      <c r="I180" s="372" t="inlineStr">
        <is>
          <t>楊智誠</t>
        </is>
      </c>
      <c r="J180" s="347" t="n"/>
      <c r="K180" s="336" t="n">
        <v>44516</v>
      </c>
      <c r="L180" s="336" t="n">
        <v>44467</v>
      </c>
      <c r="M180" s="336">
        <f>IFERROR(IF(VLOOKUP(功能_33[[#This Row],[功能代號]],討論項目!A:H,8,FALSE)=0,"",VLOOKUP(功能_33[[#This Row],[功能代號]],討論項目!A:H,8,FALSE)),"")</f>
        <v/>
      </c>
      <c r="N180" s="372" t="inlineStr">
        <is>
          <t>李珮琪</t>
        </is>
      </c>
      <c r="O180" s="372" t="inlineStr">
        <is>
          <t>陳政皓</t>
        </is>
      </c>
      <c r="P180" s="449" t="n"/>
      <c r="Q180" s="372" t="n"/>
      <c r="R180" s="372" t="n"/>
      <c r="S180" s="372" t="n"/>
      <c r="T180" s="372" t="n"/>
      <c r="U180" s="372" t="n"/>
      <c r="V180" s="372" t="n"/>
      <c r="W180" s="372" t="n"/>
      <c r="X180" s="344">
        <f>VLOOKUP(功能_33[[#This Row],[User]],SKL放款!A:G,7,FALSE)</f>
        <v/>
      </c>
      <c r="Y180" s="343">
        <f>IF(功能_33[[#This Row],[實際展示]]="","",功能_33[[#This Row],[實際展示]]+14)</f>
        <v/>
      </c>
      <c r="Z180" s="343" t="n"/>
      <c r="AA180" s="336">
        <f>IF(功能_33[[#This Row],[URS交二審]]=0,"",功能_33[[#This Row],[URS交二審]]+7)</f>
        <v/>
      </c>
      <c r="AB180" s="336" t="n"/>
      <c r="AC180" s="336" t="n"/>
      <c r="AD180" s="336" t="n"/>
      <c r="AE180" s="336" t="n"/>
      <c r="AF180" s="513" t="n"/>
      <c r="AG180" s="336">
        <f>IFERROR(IF(VLOOKUP(功能_33[[#This Row],[功能代號]],E:Q,11,FALSE)=0,"",VLOOKUP(功能_33[[#This Row],[功能代號]],E:Q,11,FALSE)),"")</f>
        <v/>
      </c>
      <c r="AH180" s="336" t="n"/>
      <c r="AI180" s="336" t="n"/>
      <c r="AJ180" s="344" t="n"/>
      <c r="AK180" s="336" t="n"/>
      <c r="AN180" s="344">
        <f>VLOOKUP(功能_33[[#This Row],[功能代號]],工作表2!A:A,1,FALSE)</f>
        <v/>
      </c>
    </row>
    <row r="181" hidden="1" ht="14.25" customHeight="1" s="453">
      <c r="A181" s="333" t="n">
        <v>337</v>
      </c>
      <c r="B18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1" s="344" t="inlineStr">
        <is>
          <t>6.共同作業</t>
        </is>
      </c>
      <c r="D181" s="344" t="n"/>
      <c r="E181" s="372" t="inlineStr">
        <is>
          <t>L6606</t>
        </is>
      </c>
      <c r="F181" s="344" t="inlineStr">
        <is>
          <t>主管理由維護</t>
        </is>
      </c>
      <c r="G181" s="344" t="n"/>
      <c r="H181" s="372" t="inlineStr">
        <is>
          <t>賴文育</t>
        </is>
      </c>
      <c r="I181" s="372" t="inlineStr">
        <is>
          <t>楊智誠</t>
        </is>
      </c>
      <c r="J181" s="347" t="n"/>
      <c r="K181" s="336" t="n">
        <v>44516</v>
      </c>
      <c r="L181" s="336" t="n">
        <v>44467</v>
      </c>
      <c r="M181" s="336">
        <f>IFERROR(IF(VLOOKUP(功能_33[[#This Row],[功能代號]],討論項目!A:H,8,FALSE)=0,"",VLOOKUP(功能_33[[#This Row],[功能代號]],討論項目!A:H,8,FALSE)),"")</f>
        <v/>
      </c>
      <c r="N181" s="372" t="inlineStr">
        <is>
          <t>李珮琪</t>
        </is>
      </c>
      <c r="O181" s="372" t="inlineStr">
        <is>
          <t>陳政皓</t>
        </is>
      </c>
      <c r="P181" s="449" t="n"/>
      <c r="Q181" s="372" t="n"/>
      <c r="R181" s="372" t="n"/>
      <c r="S181" s="372" t="n"/>
      <c r="T181" s="372" t="n"/>
      <c r="U181" s="372" t="n"/>
      <c r="V181" s="372" t="n"/>
      <c r="W181" s="372" t="n"/>
      <c r="X181" s="344">
        <f>VLOOKUP(功能_33[[#This Row],[User]],SKL放款!A:G,7,FALSE)</f>
        <v/>
      </c>
      <c r="Y181" s="343">
        <f>IF(功能_33[[#This Row],[實際展示]]="","",功能_33[[#This Row],[實際展示]]+14)</f>
        <v/>
      </c>
      <c r="Z181" s="343" t="n"/>
      <c r="AA181" s="336">
        <f>IF(功能_33[[#This Row],[URS交二審]]=0,"",功能_33[[#This Row],[URS交二審]]+7)</f>
        <v/>
      </c>
      <c r="AB181" s="336" t="n"/>
      <c r="AC181" s="336" t="n"/>
      <c r="AD181" s="336" t="n"/>
      <c r="AE181" s="336" t="n"/>
      <c r="AF181" s="513" t="n"/>
      <c r="AG181" s="336">
        <f>IFERROR(IF(VLOOKUP(功能_33[[#This Row],[功能代號]],E:Q,11,FALSE)=0,"",VLOOKUP(功能_33[[#This Row],[功能代號]],E:Q,11,FALSE)),"")</f>
        <v/>
      </c>
      <c r="AH181" s="336" t="n"/>
      <c r="AI181" s="336" t="n"/>
      <c r="AJ181" s="344" t="n"/>
      <c r="AK181" s="336" t="n"/>
      <c r="AN181" s="344">
        <f>VLOOKUP(功能_33[[#This Row],[功能代號]],工作表2!A:A,1,FALSE)</f>
        <v/>
      </c>
    </row>
    <row r="182" hidden="1" ht="14.25" customHeight="1" s="453">
      <c r="A182" s="333" t="n">
        <v>340</v>
      </c>
      <c r="B18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44" t="inlineStr">
        <is>
          <t>6.共同作業</t>
        </is>
      </c>
      <c r="D182" s="344" t="n"/>
      <c r="E182" s="372" t="inlineStr">
        <is>
          <t>L6071</t>
        </is>
      </c>
      <c r="F182" s="344" t="inlineStr">
        <is>
          <t>行庫資料查詢</t>
        </is>
      </c>
      <c r="G182" s="344" t="n"/>
      <c r="H182" s="372" t="inlineStr">
        <is>
          <t>賴文育</t>
        </is>
      </c>
      <c r="I182" s="372" t="inlineStr">
        <is>
          <t>楊智誠</t>
        </is>
      </c>
      <c r="J182" s="347" t="n"/>
      <c r="K182" s="336" t="n">
        <v>44516</v>
      </c>
      <c r="L182" s="336" t="n">
        <v>44467</v>
      </c>
      <c r="M182" s="336">
        <f>IFERROR(IF(VLOOKUP(功能_33[[#This Row],[功能代號]],討論項目!A:H,8,FALSE)=0,"",VLOOKUP(功能_33[[#This Row],[功能代號]],討論項目!A:H,8,FALSE)),"")</f>
        <v/>
      </c>
      <c r="N182" s="372" t="inlineStr">
        <is>
          <t>李珮琪</t>
        </is>
      </c>
      <c r="O182" s="372" t="inlineStr">
        <is>
          <t>陳政皓</t>
        </is>
      </c>
      <c r="P182" s="449" t="n"/>
      <c r="Q182" s="372" t="n"/>
      <c r="R182" s="372" t="n"/>
      <c r="S182" s="372" t="n"/>
      <c r="T182" s="372" t="n"/>
      <c r="U182" s="372" t="n"/>
      <c r="V182" s="372" t="n"/>
      <c r="W182" s="372" t="n"/>
      <c r="X182" s="344">
        <f>VLOOKUP(功能_33[[#This Row],[User]],SKL放款!A:G,7,FALSE)</f>
        <v/>
      </c>
      <c r="Y182" s="343">
        <f>IF(功能_33[[#This Row],[實際展示]]="","",功能_33[[#This Row],[實際展示]]+14)</f>
        <v/>
      </c>
      <c r="Z182" s="343" t="n"/>
      <c r="AA182" s="336">
        <f>IF(功能_33[[#This Row],[URS交二審]]=0,"",功能_33[[#This Row],[URS交二審]]+7)</f>
        <v/>
      </c>
      <c r="AB182" s="336" t="n"/>
      <c r="AC182" s="336" t="n"/>
      <c r="AD182" s="336" t="n"/>
      <c r="AE182" s="336" t="n"/>
      <c r="AF182" s="513" t="n"/>
      <c r="AG182" s="336">
        <f>IFERROR(IF(VLOOKUP(功能_33[[#This Row],[功能代號]],E:Q,11,FALSE)=0,"",VLOOKUP(功能_33[[#This Row],[功能代號]],E:Q,11,FALSE)),"")</f>
        <v/>
      </c>
      <c r="AH182" s="336" t="n"/>
      <c r="AI182" s="336" t="n"/>
      <c r="AJ182" s="344" t="n"/>
      <c r="AK182" s="336" t="n"/>
      <c r="AN182" s="344">
        <f>VLOOKUP(功能_33[[#This Row],[功能代號]],工作表2!A:A,1,FALSE)</f>
        <v/>
      </c>
    </row>
    <row r="183" hidden="1" ht="14.25" customHeight="1" s="453">
      <c r="A183" s="333" t="n">
        <v>341</v>
      </c>
      <c r="B18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3" s="344" t="inlineStr">
        <is>
          <t>6.共同作業</t>
        </is>
      </c>
      <c r="D183" s="344" t="n"/>
      <c r="E183" s="372" t="inlineStr">
        <is>
          <t>L6701</t>
        </is>
      </c>
      <c r="F183" s="344" t="inlineStr">
        <is>
          <t>行庫資料維護</t>
        </is>
      </c>
      <c r="G183" s="344" t="n"/>
      <c r="H183" s="372" t="inlineStr">
        <is>
          <t>賴文育</t>
        </is>
      </c>
      <c r="I183" s="372" t="inlineStr">
        <is>
          <t>楊智誠</t>
        </is>
      </c>
      <c r="J183" s="347" t="n"/>
      <c r="K183" s="336" t="n">
        <v>44516</v>
      </c>
      <c r="L183" s="336" t="n">
        <v>44467</v>
      </c>
      <c r="M183" s="336">
        <f>IFERROR(IF(VLOOKUP(功能_33[[#This Row],[功能代號]],討論項目!A:H,8,FALSE)=0,"",VLOOKUP(功能_33[[#This Row],[功能代號]],討論項目!A:H,8,FALSE)),"")</f>
        <v/>
      </c>
      <c r="N183" s="372" t="inlineStr">
        <is>
          <t>涂宇欣</t>
        </is>
      </c>
      <c r="O183" s="372" t="inlineStr">
        <is>
          <t>陳政皓</t>
        </is>
      </c>
      <c r="P183" s="449" t="n"/>
      <c r="Q183" s="372" t="n"/>
      <c r="R183" s="372" t="n"/>
      <c r="S183" s="372" t="n"/>
      <c r="T183" s="372" t="n"/>
      <c r="U183" s="372" t="n"/>
      <c r="V183" s="372" t="n"/>
      <c r="W183" s="372" t="n"/>
      <c r="X183" s="344">
        <f>VLOOKUP(功能_33[[#This Row],[User]],SKL放款!A:G,7,FALSE)</f>
        <v/>
      </c>
      <c r="Y183" s="343">
        <f>IF(功能_33[[#This Row],[實際展示]]="","",功能_33[[#This Row],[實際展示]]+14)</f>
        <v/>
      </c>
      <c r="Z183" s="343" t="n"/>
      <c r="AA183" s="336">
        <f>IF(功能_33[[#This Row],[URS交二審]]=0,"",功能_33[[#This Row],[URS交二審]]+7)</f>
        <v/>
      </c>
      <c r="AB183" s="336" t="n"/>
      <c r="AC183" s="336" t="n"/>
      <c r="AD183" s="336" t="n"/>
      <c r="AE183" s="336" t="n"/>
      <c r="AF183" s="513" t="n"/>
      <c r="AG183" s="336">
        <f>IFERROR(IF(VLOOKUP(功能_33[[#This Row],[功能代號]],E:Q,11,FALSE)=0,"",VLOOKUP(功能_33[[#This Row],[功能代號]],E:Q,11,FALSE)),"")</f>
        <v/>
      </c>
      <c r="AH183" s="336" t="n"/>
      <c r="AI183" s="336" t="n"/>
      <c r="AJ183" s="344" t="n"/>
      <c r="AK183" s="336" t="n"/>
      <c r="AN183" s="344">
        <f>VLOOKUP(功能_33[[#This Row],[功能代號]],工作表2!A:A,1,FALSE)</f>
        <v/>
      </c>
    </row>
    <row r="184" hidden="1" ht="14.25" customHeight="1" s="453">
      <c r="A184" s="333" t="n">
        <v>344</v>
      </c>
      <c r="B18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44" t="inlineStr">
        <is>
          <t>6.共同作業</t>
        </is>
      </c>
      <c r="D184" s="344" t="n"/>
      <c r="E184" s="372" t="inlineStr">
        <is>
          <t>L6073</t>
        </is>
      </c>
      <c r="F184" s="344" t="inlineStr">
        <is>
          <t>保險/鑑定公司資料查詢</t>
        </is>
      </c>
      <c r="G184" s="344" t="n"/>
      <c r="H184" s="372" t="inlineStr">
        <is>
          <t>賴文育</t>
        </is>
      </c>
      <c r="I184" s="372" t="inlineStr">
        <is>
          <t>楊智誠</t>
        </is>
      </c>
      <c r="J184" s="347" t="n"/>
      <c r="K184" s="336" t="n">
        <v>44516</v>
      </c>
      <c r="L184" s="336" t="n">
        <v>44467</v>
      </c>
      <c r="M184" s="336">
        <f>IFERROR(IF(VLOOKUP(功能_33[[#This Row],[功能代號]],討論項目!A:H,8,FALSE)=0,"",VLOOKUP(功能_33[[#This Row],[功能代號]],討論項目!A:H,8,FALSE)),"")</f>
        <v/>
      </c>
      <c r="N184" s="372" t="inlineStr">
        <is>
          <t>涂宇欣</t>
        </is>
      </c>
      <c r="O184" s="372" t="inlineStr">
        <is>
          <t>陳政皓</t>
        </is>
      </c>
      <c r="P184" s="449" t="n"/>
      <c r="Q184" s="372" t="n"/>
      <c r="R184" s="372" t="n"/>
      <c r="S184" s="372" t="n"/>
      <c r="T184" s="372" t="n"/>
      <c r="U184" s="372" t="n"/>
      <c r="V184" s="372" t="n"/>
      <c r="W184" s="372" t="n"/>
      <c r="X184" s="344">
        <f>VLOOKUP(功能_33[[#This Row],[User]],SKL放款!A:G,7,FALSE)</f>
        <v/>
      </c>
      <c r="Y184" s="343">
        <f>IF(功能_33[[#This Row],[實際展示]]="","",功能_33[[#This Row],[實際展示]]+14)</f>
        <v/>
      </c>
      <c r="Z184" s="343" t="n"/>
      <c r="AA184" s="336">
        <f>IF(功能_33[[#This Row],[URS交二審]]=0,"",功能_33[[#This Row],[URS交二審]]+7)</f>
        <v/>
      </c>
      <c r="AB184" s="336" t="n"/>
      <c r="AC184" s="336" t="n"/>
      <c r="AD184" s="336" t="n"/>
      <c r="AE184" s="336" t="n"/>
      <c r="AF184" s="513" t="n"/>
      <c r="AG184" s="336">
        <f>IFERROR(IF(VLOOKUP(功能_33[[#This Row],[功能代號]],E:Q,11,FALSE)=0,"",VLOOKUP(功能_33[[#This Row],[功能代號]],E:Q,11,FALSE)),"")</f>
        <v/>
      </c>
      <c r="AH184" s="336" t="n"/>
      <c r="AI184" s="336" t="n"/>
      <c r="AJ184" s="344" t="n"/>
      <c r="AK184" s="336" t="n"/>
      <c r="AN184" s="344">
        <f>VLOOKUP(功能_33[[#This Row],[功能代號]],工作表2!A:A,1,FALSE)</f>
        <v/>
      </c>
    </row>
    <row r="185" hidden="1" ht="14.25" customHeight="1" s="453">
      <c r="A185" s="333" t="n">
        <v>345</v>
      </c>
      <c r="B18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5" s="344" t="inlineStr">
        <is>
          <t>6.共同作業</t>
        </is>
      </c>
      <c r="D185" s="344" t="n"/>
      <c r="E185" s="372" t="inlineStr">
        <is>
          <t>L6703</t>
        </is>
      </c>
      <c r="F185" s="344" t="inlineStr">
        <is>
          <t>保險/鑑定公司資料維護</t>
        </is>
      </c>
      <c r="G185" s="344" t="n"/>
      <c r="H185" s="372" t="inlineStr">
        <is>
          <t>賴文育</t>
        </is>
      </c>
      <c r="I185" s="372" t="inlineStr">
        <is>
          <t>楊智誠</t>
        </is>
      </c>
      <c r="J185" s="347" t="n"/>
      <c r="K185" s="336" t="n">
        <v>44516</v>
      </c>
      <c r="L185" s="336" t="n">
        <v>44467</v>
      </c>
      <c r="M185" s="336">
        <f>IFERROR(IF(VLOOKUP(功能_33[[#This Row],[功能代號]],討論項目!A:H,8,FALSE)=0,"",VLOOKUP(功能_33[[#This Row],[功能代號]],討論項目!A:H,8,FALSE)),"")</f>
        <v/>
      </c>
      <c r="N185" s="372" t="inlineStr">
        <is>
          <t>涂宇欣</t>
        </is>
      </c>
      <c r="O185" s="372" t="inlineStr">
        <is>
          <t>陳政皓</t>
        </is>
      </c>
      <c r="P185" s="449" t="n"/>
      <c r="Q185" s="372" t="n"/>
      <c r="R185" s="372" t="n"/>
      <c r="S185" s="372" t="n"/>
      <c r="T185" s="372" t="n"/>
      <c r="U185" s="372" t="n"/>
      <c r="V185" s="372" t="n"/>
      <c r="W185" s="372" t="n"/>
      <c r="X185" s="344">
        <f>VLOOKUP(功能_33[[#This Row],[User]],SKL放款!A:G,7,FALSE)</f>
        <v/>
      </c>
      <c r="Y185" s="343">
        <f>IF(功能_33[[#This Row],[實際展示]]="","",功能_33[[#This Row],[實際展示]]+14)</f>
        <v/>
      </c>
      <c r="Z185" s="343" t="n"/>
      <c r="AA185" s="336">
        <f>IF(功能_33[[#This Row],[URS交二審]]=0,"",功能_33[[#This Row],[URS交二審]]+7)</f>
        <v/>
      </c>
      <c r="AB185" s="336" t="n"/>
      <c r="AC185" s="336" t="n"/>
      <c r="AD185" s="336" t="n"/>
      <c r="AE185" s="336" t="n"/>
      <c r="AF185" s="513" t="n"/>
      <c r="AG185" s="336">
        <f>IFERROR(IF(VLOOKUP(功能_33[[#This Row],[功能代號]],E:Q,11,FALSE)=0,"",VLOOKUP(功能_33[[#This Row],[功能代號]],E:Q,11,FALSE)),"")</f>
        <v/>
      </c>
      <c r="AH185" s="336" t="n"/>
      <c r="AI185" s="336" t="n"/>
      <c r="AJ185" s="344" t="n"/>
      <c r="AK185" s="336" t="n"/>
      <c r="AN185" s="344">
        <f>VLOOKUP(功能_33[[#This Row],[功能代號]],工作表2!A:A,1,FALSE)</f>
        <v/>
      </c>
    </row>
    <row r="186" hidden="1" ht="14.25" customHeight="1" s="453">
      <c r="A186" s="333" t="n">
        <v>354</v>
      </c>
      <c r="B18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344" t="inlineStr">
        <is>
          <t>6.共同作業</t>
        </is>
      </c>
      <c r="D186" s="344" t="n"/>
      <c r="E186" s="372" t="inlineStr">
        <is>
          <t>L6079</t>
        </is>
      </c>
      <c r="F186" s="344" t="inlineStr">
        <is>
          <t>帳冊別目標金額查詢</t>
        </is>
      </c>
      <c r="G186" s="344" t="n"/>
      <c r="H186" s="372" t="inlineStr">
        <is>
          <t>賴文育</t>
        </is>
      </c>
      <c r="I186" s="372" t="inlineStr">
        <is>
          <t>楊智誠</t>
        </is>
      </c>
      <c r="J186" s="347" t="n"/>
      <c r="K186" s="336" t="n">
        <v>44516</v>
      </c>
      <c r="L186" s="336" t="n">
        <v>44467</v>
      </c>
      <c r="M186" s="336">
        <f>IFERROR(IF(VLOOKUP(功能_33[[#This Row],[功能代號]],討論項目!A:H,8,FALSE)=0,"",VLOOKUP(功能_33[[#This Row],[功能代號]],討論項目!A:H,8,FALSE)),"")</f>
        <v/>
      </c>
      <c r="N186" s="372" t="inlineStr">
        <is>
          <t>涂宇欣</t>
        </is>
      </c>
      <c r="O186" s="372" t="inlineStr">
        <is>
          <t>陳政皓</t>
        </is>
      </c>
      <c r="P186" s="449" t="n"/>
      <c r="Q186" s="372" t="n"/>
      <c r="R186" s="372" t="n"/>
      <c r="S186" s="372" t="n"/>
      <c r="T186" s="372" t="n"/>
      <c r="U186" s="372" t="n"/>
      <c r="V186" s="372" t="n"/>
      <c r="W186" s="372" t="n"/>
      <c r="X186" s="344">
        <f>VLOOKUP(功能_33[[#This Row],[User]],SKL放款!A:G,7,FALSE)</f>
        <v/>
      </c>
      <c r="Y186" s="343">
        <f>IF(功能_33[[#This Row],[實際展示]]="","",功能_33[[#This Row],[實際展示]]+14)</f>
        <v/>
      </c>
      <c r="Z186" s="343" t="n"/>
      <c r="AA186" s="336">
        <f>IF(功能_33[[#This Row],[URS交二審]]=0,"",功能_33[[#This Row],[URS交二審]]+7)</f>
        <v/>
      </c>
      <c r="AB186" s="336" t="n"/>
      <c r="AC186" s="336" t="n"/>
      <c r="AD186" s="336" t="n"/>
      <c r="AE186" s="336" t="n"/>
      <c r="AF186" s="513" t="n"/>
      <c r="AG186" s="336">
        <f>IFERROR(IF(VLOOKUP(功能_33[[#This Row],[功能代號]],E:Q,11,FALSE)=0,"",VLOOKUP(功能_33[[#This Row],[功能代號]],E:Q,11,FALSE)),"")</f>
        <v/>
      </c>
      <c r="AH186" s="336" t="n"/>
      <c r="AI186" s="336" t="n"/>
      <c r="AJ186" s="344" t="n"/>
      <c r="AK186" s="336" t="n"/>
      <c r="AN186" s="344">
        <f>VLOOKUP(功能_33[[#This Row],[功能代號]],工作表2!A:A,1,FALSE)</f>
        <v/>
      </c>
    </row>
    <row r="187" hidden="1" ht="14.25" customHeight="1" s="453">
      <c r="A187" s="333" t="n">
        <v>355</v>
      </c>
      <c r="B18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7" s="344" t="inlineStr">
        <is>
          <t>6.共同作業</t>
        </is>
      </c>
      <c r="D187" s="344" t="n"/>
      <c r="E187" s="372" t="inlineStr">
        <is>
          <t>L6709</t>
        </is>
      </c>
      <c r="F187" s="344" t="inlineStr">
        <is>
          <t>帳冊別目標金額維護</t>
        </is>
      </c>
      <c r="G187" s="344" t="n"/>
      <c r="H187" s="372" t="inlineStr">
        <is>
          <t>賴文育</t>
        </is>
      </c>
      <c r="I187" s="372" t="inlineStr">
        <is>
          <t>楊智誠</t>
        </is>
      </c>
      <c r="J187" s="347" t="n"/>
      <c r="K187" s="336" t="n">
        <v>44516</v>
      </c>
      <c r="L187" s="336" t="n">
        <v>44467</v>
      </c>
      <c r="M187" s="336">
        <f>IFERROR(IF(VLOOKUP(功能_33[[#This Row],[功能代號]],討論項目!A:H,8,FALSE)=0,"",VLOOKUP(功能_33[[#This Row],[功能代號]],討論項目!A:H,8,FALSE)),"")</f>
        <v/>
      </c>
      <c r="N187" s="372" t="inlineStr">
        <is>
          <t>涂宇欣</t>
        </is>
      </c>
      <c r="O187" s="372" t="inlineStr">
        <is>
          <t>陳政皓</t>
        </is>
      </c>
      <c r="P187" s="449" t="n"/>
      <c r="Q187" s="372" t="n"/>
      <c r="R187" s="372" t="n"/>
      <c r="S187" s="372" t="n"/>
      <c r="T187" s="372" t="n"/>
      <c r="U187" s="372" t="n"/>
      <c r="V187" s="372" t="n"/>
      <c r="W187" s="372" t="n"/>
      <c r="X187" s="344">
        <f>VLOOKUP(功能_33[[#This Row],[User]],SKL放款!A:G,7,FALSE)</f>
        <v/>
      </c>
      <c r="Y187" s="343">
        <f>IF(功能_33[[#This Row],[實際展示]]="","",功能_33[[#This Row],[實際展示]]+14)</f>
        <v/>
      </c>
      <c r="Z187" s="343" t="n"/>
      <c r="AA187" s="336">
        <f>IF(功能_33[[#This Row],[URS交二審]]=0,"",功能_33[[#This Row],[URS交二審]]+7)</f>
        <v/>
      </c>
      <c r="AB187" s="336" t="n"/>
      <c r="AC187" s="336" t="n"/>
      <c r="AD187" s="336" t="n"/>
      <c r="AE187" s="336" t="n"/>
      <c r="AF187" s="513" t="n"/>
      <c r="AG187" s="336">
        <f>IFERROR(IF(VLOOKUP(功能_33[[#This Row],[功能代號]],E:Q,11,FALSE)=0,"",VLOOKUP(功能_33[[#This Row],[功能代號]],E:Q,11,FALSE)),"")</f>
        <v/>
      </c>
      <c r="AH187" s="336" t="n"/>
      <c r="AI187" s="336" t="n"/>
      <c r="AJ187" s="344" t="n"/>
      <c r="AK187" s="336" t="n"/>
      <c r="AN187" s="344">
        <f>VLOOKUP(功能_33[[#This Row],[功能代號]],工作表2!A:A,1,FALSE)</f>
        <v/>
      </c>
    </row>
    <row r="188" hidden="1" ht="14.25" customHeight="1" s="453">
      <c r="A188" s="333" t="n">
        <v>322</v>
      </c>
      <c r="B18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344" t="inlineStr">
        <is>
          <t>6.共同作業</t>
        </is>
      </c>
      <c r="D188" s="344" t="n"/>
      <c r="E188" s="372" t="inlineStr">
        <is>
          <t>L6052</t>
        </is>
      </c>
      <c r="F188" s="344" t="inlineStr">
        <is>
          <t>會計變動數值設定查詢</t>
        </is>
      </c>
      <c r="G188" s="344" t="n"/>
      <c r="H188" s="372" t="inlineStr">
        <is>
          <t>賴文育</t>
        </is>
      </c>
      <c r="I188" s="372" t="inlineStr">
        <is>
          <t>楊智誠</t>
        </is>
      </c>
      <c r="J188" s="347" t="n"/>
      <c r="K188" s="336" t="n">
        <v>44516</v>
      </c>
      <c r="L188" s="336" t="n">
        <v>44467</v>
      </c>
      <c r="M188" s="336">
        <f>IFERROR(IF(VLOOKUP(功能_33[[#This Row],[功能代號]],討論項目!A:H,8,FALSE)=0,"",VLOOKUP(功能_33[[#This Row],[功能代號]],討論項目!A:H,8,FALSE)),"")</f>
        <v/>
      </c>
      <c r="N188" s="372" t="inlineStr">
        <is>
          <t>涂宇欣</t>
        </is>
      </c>
      <c r="O188" s="372" t="inlineStr">
        <is>
          <t>陳政皓</t>
        </is>
      </c>
      <c r="P188" s="449" t="n"/>
      <c r="Q188" s="372" t="n"/>
      <c r="R188" s="372" t="n"/>
      <c r="S188" s="372" t="n"/>
      <c r="T188" s="372" t="n"/>
      <c r="U188" s="372" t="n"/>
      <c r="V188" s="372" t="n"/>
      <c r="W188" s="372" t="n"/>
      <c r="X188" s="344">
        <f>VLOOKUP(功能_33[[#This Row],[User]],SKL放款!A:G,7,FALSE)</f>
        <v/>
      </c>
      <c r="Y188" s="343">
        <f>IF(功能_33[[#This Row],[實際展示]]="","",功能_33[[#This Row],[實際展示]]+14)</f>
        <v/>
      </c>
      <c r="Z188" s="343" t="n"/>
      <c r="AA188" s="336">
        <f>IF(功能_33[[#This Row],[URS交二審]]=0,"",功能_33[[#This Row],[URS交二審]]+7)</f>
        <v/>
      </c>
      <c r="AB188" s="336" t="n"/>
      <c r="AC188" s="336" t="n"/>
      <c r="AD188" s="336" t="n"/>
      <c r="AE188" s="336" t="n"/>
      <c r="AF188" s="513" t="n"/>
      <c r="AG188" s="336">
        <f>IFERROR(IF(VLOOKUP(功能_33[[#This Row],[功能代號]],E:Q,11,FALSE)=0,"",VLOOKUP(功能_33[[#This Row],[功能代號]],E:Q,11,FALSE)),"")</f>
        <v/>
      </c>
      <c r="AH188" s="336" t="n"/>
      <c r="AI188" s="336" t="n"/>
      <c r="AJ188" s="344" t="n"/>
      <c r="AK188" s="336" t="n"/>
      <c r="AN188" s="344">
        <f>VLOOKUP(功能_33[[#This Row],[功能代號]],工作表2!A:A,1,FALSE)</f>
        <v/>
      </c>
    </row>
    <row r="189" hidden="1" ht="14.25" customHeight="1" s="453">
      <c r="A189" s="333" t="n">
        <v>323</v>
      </c>
      <c r="B18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9" s="344" t="inlineStr">
        <is>
          <t>6.共同作業</t>
        </is>
      </c>
      <c r="D189" s="344" t="n"/>
      <c r="E189" s="372" t="inlineStr">
        <is>
          <t>L6502</t>
        </is>
      </c>
      <c r="F189" s="344" t="inlineStr">
        <is>
          <t>會計變動數值設定</t>
        </is>
      </c>
      <c r="G189" s="344" t="n"/>
      <c r="H189" s="372" t="inlineStr">
        <is>
          <t>賴文育</t>
        </is>
      </c>
      <c r="I189" s="372" t="inlineStr">
        <is>
          <t>楊智誠</t>
        </is>
      </c>
      <c r="J189" s="347" t="n"/>
      <c r="K189" s="336" t="n">
        <v>44516</v>
      </c>
      <c r="L189" s="336" t="n">
        <v>44467</v>
      </c>
      <c r="M189" s="336">
        <f>IFERROR(IF(VLOOKUP(功能_33[[#This Row],[功能代號]],討論項目!A:H,8,FALSE)=0,"",VLOOKUP(功能_33[[#This Row],[功能代號]],討論項目!A:H,8,FALSE)),"")</f>
        <v/>
      </c>
      <c r="N189" s="372" t="inlineStr">
        <is>
          <t>涂宇欣</t>
        </is>
      </c>
      <c r="O189" s="372" t="inlineStr">
        <is>
          <t>陳政皓</t>
        </is>
      </c>
      <c r="P189" s="449" t="n"/>
      <c r="Q189" s="372" t="n"/>
      <c r="R189" s="372" t="n"/>
      <c r="S189" s="372" t="n"/>
      <c r="T189" s="372" t="n"/>
      <c r="U189" s="372" t="n"/>
      <c r="V189" s="372" t="n"/>
      <c r="W189" s="372" t="n"/>
      <c r="X189" s="344">
        <f>VLOOKUP(功能_33[[#This Row],[User]],SKL放款!A:G,7,FALSE)</f>
        <v/>
      </c>
      <c r="Y189" s="343">
        <f>IF(功能_33[[#This Row],[實際展示]]="","",功能_33[[#This Row],[實際展示]]+14)</f>
        <v/>
      </c>
      <c r="Z189" s="343" t="n"/>
      <c r="AA189" s="336">
        <f>IF(功能_33[[#This Row],[URS交二審]]=0,"",功能_33[[#This Row],[URS交二審]]+7)</f>
        <v/>
      </c>
      <c r="AB189" s="336" t="n"/>
      <c r="AC189" s="336" t="n"/>
      <c r="AD189" s="336" t="n"/>
      <c r="AE189" s="336" t="n"/>
      <c r="AF189" s="513" t="n"/>
      <c r="AG189" s="336">
        <f>IFERROR(IF(VLOOKUP(功能_33[[#This Row],[功能代號]],E:Q,11,FALSE)=0,"",VLOOKUP(功能_33[[#This Row],[功能代號]],E:Q,11,FALSE)),"")</f>
        <v/>
      </c>
      <c r="AH189" s="336" t="n"/>
      <c r="AI189" s="336" t="n"/>
      <c r="AJ189" s="344" t="n"/>
      <c r="AK189" s="336" t="n"/>
      <c r="AN189" s="344">
        <f>VLOOKUP(功能_33[[#This Row],[功能代號]],工作表2!A:A,1,FALSE)</f>
        <v/>
      </c>
    </row>
    <row r="190" hidden="1" ht="14.25" customHeight="1" s="453">
      <c r="A190" s="333" t="n">
        <v>99</v>
      </c>
      <c r="B19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0" s="344" t="inlineStr">
        <is>
          <t>4.批次作業</t>
        </is>
      </c>
      <c r="D190" s="344" t="inlineStr">
        <is>
          <t>4-5員工扣薪作業</t>
        </is>
      </c>
      <c r="E190" s="365" t="inlineStr">
        <is>
          <t>L4500</t>
        </is>
      </c>
      <c r="F190" s="344" t="inlineStr">
        <is>
          <t>設定員工扣薪日程表</t>
        </is>
      </c>
      <c r="G190" s="344" t="n"/>
      <c r="H190" s="372" t="inlineStr">
        <is>
          <t>賴文育</t>
        </is>
      </c>
      <c r="I190" s="372" t="inlineStr">
        <is>
          <t>陳綺萍</t>
        </is>
      </c>
      <c r="J190" s="347" t="n"/>
      <c r="K190" s="336" t="n">
        <v>44468</v>
      </c>
      <c r="L190" s="336" t="n">
        <v>44468</v>
      </c>
      <c r="M190" s="336">
        <f>IFERROR(IF(VLOOKUP(功能_33[[#This Row],[功能代號]],討論項目!A:H,8,FALSE)=0,"",VLOOKUP(功能_33[[#This Row],[功能代號]],討論項目!A:H,8,FALSE)),"")</f>
        <v/>
      </c>
      <c r="N190" s="372" t="inlineStr">
        <is>
          <t>涂宇欣</t>
        </is>
      </c>
      <c r="O190" s="372" t="inlineStr">
        <is>
          <t>邵淑微</t>
        </is>
      </c>
      <c r="P190" s="449" t="n"/>
      <c r="Q190" s="372" t="n"/>
      <c r="R190" s="372" t="n"/>
      <c r="S190" s="372" t="n"/>
      <c r="T190" s="372" t="n"/>
      <c r="U190" s="372" t="n"/>
      <c r="V190" s="372" t="n"/>
      <c r="W190" s="372" t="n"/>
      <c r="X190" s="344">
        <f>VLOOKUP(功能_33[[#This Row],[User]],SKL放款!A:G,7,FALSE)</f>
        <v/>
      </c>
      <c r="Y190" s="343">
        <f>IF(功能_33[[#This Row],[實際展示]]="","",功能_33[[#This Row],[實際展示]]+14)</f>
        <v/>
      </c>
      <c r="Z190" s="343" t="n"/>
      <c r="AA190" s="336" t="n"/>
      <c r="AB190" s="336" t="n"/>
      <c r="AC190" s="336" t="n"/>
      <c r="AD190" s="336" t="n"/>
      <c r="AE190" s="336" t="n"/>
      <c r="AF190" s="513" t="n"/>
      <c r="AG190" s="336">
        <f>IFERROR(IF(VLOOKUP(功能_33[[#This Row],[功能代號]],E:Q,11,FALSE)=0,"",VLOOKUP(功能_33[[#This Row],[功能代號]],E:Q,11,FALSE)),"")</f>
        <v/>
      </c>
      <c r="AH190" s="336" t="n"/>
      <c r="AI190" s="336" t="n"/>
      <c r="AJ190" s="344" t="n"/>
      <c r="AK190" s="336" t="n"/>
      <c r="AN190" s="344">
        <f>VLOOKUP(功能_33[[#This Row],[功能代號]],工作表2!A:A,1,FALSE)</f>
        <v/>
      </c>
    </row>
    <row r="191" hidden="1" ht="14.25" customHeight="1" s="453">
      <c r="A191" s="333" t="n">
        <v>100</v>
      </c>
      <c r="B19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1" s="344" t="inlineStr">
        <is>
          <t>4.批次作業</t>
        </is>
      </c>
      <c r="D191" s="344" t="inlineStr">
        <is>
          <t>4-5員工扣薪作業</t>
        </is>
      </c>
      <c r="E191" s="365" t="inlineStr">
        <is>
          <t>L4950</t>
        </is>
      </c>
      <c r="F191" s="344" t="inlineStr">
        <is>
          <t xml:space="preserve">員工扣薪設定檢核表    </t>
        </is>
      </c>
      <c r="G191" s="344" t="n"/>
      <c r="H191" s="372" t="inlineStr">
        <is>
          <t>賴文育</t>
        </is>
      </c>
      <c r="I191" s="372" t="inlineStr">
        <is>
          <t>陳綺萍</t>
        </is>
      </c>
      <c r="J191" s="347" t="n"/>
      <c r="K191" s="336" t="n">
        <v>44468</v>
      </c>
      <c r="L191" s="336" t="n">
        <v>44468</v>
      </c>
      <c r="M191" s="336">
        <f>IFERROR(IF(VLOOKUP(功能_33[[#This Row],[功能代號]],討論項目!A:H,8,FALSE)=0,"",VLOOKUP(功能_33[[#This Row],[功能代號]],討論項目!A:H,8,FALSE)),"")</f>
        <v/>
      </c>
      <c r="N191" s="372" t="inlineStr">
        <is>
          <t>涂宇欣</t>
        </is>
      </c>
      <c r="O191" s="372" t="inlineStr">
        <is>
          <t>邵淑微</t>
        </is>
      </c>
      <c r="P191" s="449" t="n"/>
      <c r="Q191" s="372" t="n"/>
      <c r="R191" s="372" t="n"/>
      <c r="S191" s="372" t="n"/>
      <c r="T191" s="372" t="n"/>
      <c r="U191" s="372" t="n"/>
      <c r="V191" s="372" t="n"/>
      <c r="W191" s="372" t="n"/>
      <c r="X191" s="344">
        <f>VLOOKUP(功能_33[[#This Row],[User]],SKL放款!A:G,7,FALSE)</f>
        <v/>
      </c>
      <c r="Y191" s="343">
        <f>IF(功能_33[[#This Row],[實際展示]]="","",功能_33[[#This Row],[實際展示]]+14)</f>
        <v/>
      </c>
      <c r="Z191" s="343" t="n"/>
      <c r="AA191" s="336" t="n"/>
      <c r="AB191" s="336" t="n"/>
      <c r="AC191" s="336" t="n"/>
      <c r="AD191" s="336" t="n"/>
      <c r="AE191" s="336" t="n"/>
      <c r="AF191" s="513" t="n"/>
      <c r="AG191" s="336">
        <f>IFERROR(IF(VLOOKUP(功能_33[[#This Row],[功能代號]],E:Q,11,FALSE)=0,"",VLOOKUP(功能_33[[#This Row],[功能代號]],E:Q,11,FALSE)),"")</f>
        <v/>
      </c>
      <c r="AH191" s="336" t="n"/>
      <c r="AI191" s="336" t="n"/>
      <c r="AJ191" s="344" t="n"/>
      <c r="AK191" s="336" t="n"/>
      <c r="AN191" s="344">
        <f>VLOOKUP(功能_33[[#This Row],[功能代號]],工作表2!A:A,1,FALSE)</f>
        <v/>
      </c>
    </row>
    <row r="192" hidden="1" ht="14.25" customHeight="1" s="453">
      <c r="A192" s="333" t="n">
        <v>101</v>
      </c>
      <c r="B19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2" s="344" t="inlineStr">
        <is>
          <t>4.批次作業</t>
        </is>
      </c>
      <c r="D192" s="344" t="inlineStr">
        <is>
          <t>4-5員工扣薪作業</t>
        </is>
      </c>
      <c r="E192" s="365" t="inlineStr">
        <is>
          <t>L4510</t>
        </is>
      </c>
      <c r="F192" s="344" t="inlineStr">
        <is>
          <t>產出員工扣薪明細檔</t>
        </is>
      </c>
      <c r="G192" s="344" t="n"/>
      <c r="H192" s="372" t="inlineStr">
        <is>
          <t>賴文育</t>
        </is>
      </c>
      <c r="I192" s="372" t="inlineStr">
        <is>
          <t>陳綺萍</t>
        </is>
      </c>
      <c r="J192" s="347" t="n"/>
      <c r="K192" s="336" t="n">
        <v>44468</v>
      </c>
      <c r="L192" s="336" t="n">
        <v>44468</v>
      </c>
      <c r="M192" s="336">
        <f>IFERROR(IF(VLOOKUP(功能_33[[#This Row],[功能代號]],討論項目!A:H,8,FALSE)=0,"",VLOOKUP(功能_33[[#This Row],[功能代號]],討論項目!A:H,8,FALSE)),"")</f>
        <v/>
      </c>
      <c r="N192" s="372" t="inlineStr">
        <is>
          <t>涂宇欣</t>
        </is>
      </c>
      <c r="O192" s="372" t="inlineStr">
        <is>
          <t>邵淑微</t>
        </is>
      </c>
      <c r="P192" s="449" t="n"/>
      <c r="Q192" s="372" t="n"/>
      <c r="R192" s="372" t="n"/>
      <c r="S192" s="372" t="n"/>
      <c r="T192" s="372" t="n"/>
      <c r="U192" s="372" t="n"/>
      <c r="V192" s="372" t="n"/>
      <c r="W192" s="372" t="n"/>
      <c r="X192" s="344">
        <f>VLOOKUP(功能_33[[#This Row],[User]],SKL放款!A:G,7,FALSE)</f>
        <v/>
      </c>
      <c r="Y192" s="343">
        <f>IF(功能_33[[#This Row],[實際展示]]="","",功能_33[[#This Row],[實際展示]]+14)</f>
        <v/>
      </c>
      <c r="Z192" s="343" t="n"/>
      <c r="AA192" s="444" t="n"/>
      <c r="AB192" s="336" t="inlineStr">
        <is>
          <t>需二審</t>
        </is>
      </c>
      <c r="AC192" s="336" t="n"/>
      <c r="AD192" s="336" t="n"/>
      <c r="AE192" s="336" t="n"/>
      <c r="AF192" s="513" t="n"/>
      <c r="AG192" s="336">
        <f>IFERROR(IF(VLOOKUP(功能_33[[#This Row],[功能代號]],E:Q,11,FALSE)=0,"",VLOOKUP(功能_33[[#This Row],[功能代號]],E:Q,11,FALSE)),"")</f>
        <v/>
      </c>
      <c r="AH192" s="336" t="n"/>
      <c r="AI192" s="336" t="n"/>
      <c r="AJ192" s="344" t="n"/>
      <c r="AK192" s="336" t="n"/>
      <c r="AN192" s="344">
        <f>VLOOKUP(功能_33[[#This Row],[功能代號]],工作表2!A:A,1,FALSE)</f>
        <v/>
      </c>
    </row>
    <row r="193" hidden="1" ht="14.25" customHeight="1" s="453">
      <c r="A193" s="333" t="n">
        <v>102</v>
      </c>
      <c r="B19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344" t="inlineStr">
        <is>
          <t>4.批次作業</t>
        </is>
      </c>
      <c r="D193" s="344" t="inlineStr">
        <is>
          <t>4-5員工扣薪作業</t>
        </is>
      </c>
      <c r="E193" s="365" t="inlineStr">
        <is>
          <t>L4951</t>
        </is>
      </c>
      <c r="F193" s="344" t="inlineStr">
        <is>
          <t>員工扣薪媒體檔查詢</t>
        </is>
      </c>
      <c r="G193" s="344" t="n"/>
      <c r="H193" s="372" t="inlineStr">
        <is>
          <t>賴文育</t>
        </is>
      </c>
      <c r="I193" s="372" t="inlineStr">
        <is>
          <t>陳綺萍</t>
        </is>
      </c>
      <c r="J193" s="347" t="n"/>
      <c r="K193" s="336" t="n">
        <v>44468</v>
      </c>
      <c r="L193" s="336" t="n">
        <v>44468</v>
      </c>
      <c r="M193" s="336">
        <f>IFERROR(IF(VLOOKUP(功能_33[[#This Row],[功能代號]],討論項目!A:H,8,FALSE)=0,"",VLOOKUP(功能_33[[#This Row],[功能代號]],討論項目!A:H,8,FALSE)),"")</f>
        <v/>
      </c>
      <c r="N193" s="372" t="inlineStr">
        <is>
          <t>涂宇欣</t>
        </is>
      </c>
      <c r="O193" s="372" t="inlineStr">
        <is>
          <t>邵淑微</t>
        </is>
      </c>
      <c r="P193" s="449" t="n"/>
      <c r="Q193" s="372" t="n"/>
      <c r="R193" s="372" t="n"/>
      <c r="S193" s="372" t="n"/>
      <c r="T193" s="372" t="n"/>
      <c r="U193" s="372" t="n"/>
      <c r="V193" s="372" t="n"/>
      <c r="W193" s="372" t="n"/>
      <c r="X193" s="344">
        <f>VLOOKUP(功能_33[[#This Row],[User]],SKL放款!A:G,7,FALSE)</f>
        <v/>
      </c>
      <c r="Y193" s="343">
        <f>IF(功能_33[[#This Row],[實際展示]]="","",功能_33[[#This Row],[實際展示]]+14)</f>
        <v/>
      </c>
      <c r="Z193" s="343" t="n"/>
      <c r="AA193" s="336" t="n"/>
      <c r="AB193" s="336" t="n"/>
      <c r="AC193" s="336" t="n"/>
      <c r="AD193" s="336" t="n"/>
      <c r="AE193" s="336" t="n"/>
      <c r="AF193" s="513" t="n"/>
      <c r="AG193" s="336">
        <f>IFERROR(IF(VLOOKUP(功能_33[[#This Row],[功能代號]],E:Q,11,FALSE)=0,"",VLOOKUP(功能_33[[#This Row],[功能代號]],E:Q,11,FALSE)),"")</f>
        <v/>
      </c>
      <c r="AH193" s="336" t="n"/>
      <c r="AI193" s="336" t="n"/>
      <c r="AJ193" s="344" t="n"/>
      <c r="AK193" s="336" t="n"/>
      <c r="AN193" s="344">
        <f>VLOOKUP(功能_33[[#This Row],[功能代號]],工作表2!A:A,1,FALSE)</f>
        <v/>
      </c>
    </row>
    <row r="194" hidden="1" ht="14.25" customHeight="1" s="453">
      <c r="A194" s="333" t="n">
        <v>103</v>
      </c>
      <c r="B19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4" s="344" t="inlineStr">
        <is>
          <t>4.批次作業</t>
        </is>
      </c>
      <c r="D194" s="344" t="inlineStr">
        <is>
          <t>?4-5員工扣薪作業</t>
        </is>
      </c>
      <c r="E194" s="365" t="inlineStr">
        <is>
          <t>L4512</t>
        </is>
      </c>
      <c r="F194" s="344" t="inlineStr">
        <is>
          <t>員工扣薪媒體檔維護</t>
        </is>
      </c>
      <c r="G194" s="344" t="n"/>
      <c r="H194" s="372" t="inlineStr">
        <is>
          <t>賴文育</t>
        </is>
      </c>
      <c r="I194" s="372" t="inlineStr">
        <is>
          <t>陳綺萍</t>
        </is>
      </c>
      <c r="J194" s="347" t="n"/>
      <c r="K194" s="336" t="n">
        <v>44468</v>
      </c>
      <c r="L194" s="336" t="n">
        <v>44468</v>
      </c>
      <c r="M194" s="336">
        <f>IFERROR(IF(VLOOKUP(功能_33[[#This Row],[功能代號]],討論項目!A:H,8,FALSE)=0,"",VLOOKUP(功能_33[[#This Row],[功能代號]],討論項目!A:H,8,FALSE)),"")</f>
        <v/>
      </c>
      <c r="N194" s="372" t="inlineStr">
        <is>
          <t>涂宇欣</t>
        </is>
      </c>
      <c r="O194" s="372" t="inlineStr">
        <is>
          <t>邵淑微</t>
        </is>
      </c>
      <c r="P194" s="449" t="n"/>
      <c r="Q194" s="372" t="n"/>
      <c r="R194" s="372" t="n"/>
      <c r="S194" s="372" t="n"/>
      <c r="T194" s="372" t="n"/>
      <c r="U194" s="372" t="n"/>
      <c r="V194" s="372" t="n"/>
      <c r="W194" s="372" t="n"/>
      <c r="X194" s="344">
        <f>VLOOKUP(功能_33[[#This Row],[User]],SKL放款!A:G,7,FALSE)</f>
        <v/>
      </c>
      <c r="Y194" s="343">
        <f>IF(功能_33[[#This Row],[實際展示]]="","",功能_33[[#This Row],[實際展示]]+14)</f>
        <v/>
      </c>
      <c r="Z194" s="343" t="n"/>
      <c r="AA194" s="336" t="n"/>
      <c r="AB194" s="336" t="n"/>
      <c r="AC194" s="336" t="n"/>
      <c r="AD194" s="336" t="n"/>
      <c r="AE194" s="336" t="n"/>
      <c r="AF194" s="513" t="n"/>
      <c r="AG194" s="336">
        <f>IFERROR(IF(VLOOKUP(功能_33[[#This Row],[功能代號]],E:Q,11,FALSE)=0,"",VLOOKUP(功能_33[[#This Row],[功能代號]],E:Q,11,FALSE)),"")</f>
        <v/>
      </c>
      <c r="AH194" s="336" t="n"/>
      <c r="AI194" s="336" t="n"/>
      <c r="AJ194" s="344" t="n"/>
      <c r="AK194" s="336" t="n"/>
      <c r="AN194" s="344">
        <f>VLOOKUP(功能_33[[#This Row],[功能代號]],工作表2!A:A,1,FALSE)</f>
        <v/>
      </c>
    </row>
    <row r="195" hidden="1" ht="14.25" customHeight="1" s="453">
      <c r="A195" s="333" t="n">
        <v>104</v>
      </c>
      <c r="B19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344" t="inlineStr">
        <is>
          <t>4.批次作業</t>
        </is>
      </c>
      <c r="D195" s="344" t="inlineStr">
        <is>
          <t>4-5員工扣薪作業</t>
        </is>
      </c>
      <c r="E195" s="365" t="inlineStr">
        <is>
          <t>L4511</t>
        </is>
      </c>
      <c r="F195" s="344" t="inlineStr">
        <is>
          <t>產出員工扣薪媒體檔</t>
        </is>
      </c>
      <c r="G195" s="344" t="n"/>
      <c r="H195" s="372" t="inlineStr">
        <is>
          <t>賴文育</t>
        </is>
      </c>
      <c r="I195" s="372" t="inlineStr">
        <is>
          <t>陳綺萍</t>
        </is>
      </c>
      <c r="J195" s="347" t="n"/>
      <c r="K195" s="336" t="n">
        <v>44468</v>
      </c>
      <c r="L195" s="336" t="n">
        <v>44468</v>
      </c>
      <c r="M195" s="336">
        <f>IFERROR(IF(VLOOKUP(功能_33[[#This Row],[功能代號]],討論項目!A:H,8,FALSE)=0,"",VLOOKUP(功能_33[[#This Row],[功能代號]],討論項目!A:H,8,FALSE)),"")</f>
        <v/>
      </c>
      <c r="N195" s="372" t="inlineStr">
        <is>
          <t>涂宇欣</t>
        </is>
      </c>
      <c r="O195" s="372" t="inlineStr">
        <is>
          <t>邵淑微</t>
        </is>
      </c>
      <c r="P195" s="449" t="n"/>
      <c r="Q195" s="372" t="n"/>
      <c r="R195" s="372" t="n"/>
      <c r="S195" s="372" t="n"/>
      <c r="T195" s="372" t="n"/>
      <c r="U195" s="372" t="n"/>
      <c r="V195" s="372" t="n"/>
      <c r="W195" s="372" t="n"/>
      <c r="X195" s="344">
        <f>VLOOKUP(功能_33[[#This Row],[User]],SKL放款!A:G,7,FALSE)</f>
        <v/>
      </c>
      <c r="Y195" s="343">
        <f>IF(功能_33[[#This Row],[實際展示]]="","",功能_33[[#This Row],[實際展示]]+14)</f>
        <v/>
      </c>
      <c r="Z195" s="343" t="n"/>
      <c r="AA195" s="444" t="n"/>
      <c r="AB195" s="336" t="inlineStr">
        <is>
          <t>需二審</t>
        </is>
      </c>
      <c r="AC195" s="336" t="n"/>
      <c r="AD195" s="336" t="n"/>
      <c r="AE195" s="336" t="n"/>
      <c r="AF195" s="513" t="n"/>
      <c r="AG195" s="336">
        <f>IFERROR(IF(VLOOKUP(功能_33[[#This Row],[功能代號]],E:Q,11,FALSE)=0,"",VLOOKUP(功能_33[[#This Row],[功能代號]],E:Q,11,FALSE)),"")</f>
        <v/>
      </c>
      <c r="AH195" s="336" t="n"/>
      <c r="AI195" s="336" t="n"/>
      <c r="AJ195" s="344" t="n"/>
      <c r="AK195" s="336" t="n"/>
      <c r="AN195" s="344">
        <f>VLOOKUP(功能_33[[#This Row],[功能代號]],工作表2!A:A,1,FALSE)</f>
        <v/>
      </c>
    </row>
    <row r="196" hidden="1" ht="14.25" customHeight="1" s="453">
      <c r="A196" s="333" t="n">
        <v>217</v>
      </c>
      <c r="B19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344" t="inlineStr">
        <is>
          <t>4.批次作業</t>
        </is>
      </c>
      <c r="D196" s="344" t="inlineStr">
        <is>
          <t>4-2整批入帳作業</t>
        </is>
      </c>
      <c r="E196" s="372" t="inlineStr">
        <is>
          <t>L4200</t>
        </is>
      </c>
      <c r="F196" s="344" t="inlineStr">
        <is>
          <t xml:space="preserve">入帳檔上傳作業                       </t>
        </is>
      </c>
      <c r="G196" s="344" t="n"/>
      <c r="H196" s="372" t="inlineStr">
        <is>
          <t>賴文育</t>
        </is>
      </c>
      <c r="I196" s="372" t="inlineStr">
        <is>
          <t>陳綺萍</t>
        </is>
      </c>
      <c r="J196" s="347" t="n"/>
      <c r="K196" s="336" t="n">
        <v>44469</v>
      </c>
      <c r="L196" s="336" t="n">
        <v>44468</v>
      </c>
      <c r="M196" s="336">
        <f>IFERROR(IF(VLOOKUP(功能_33[[#This Row],[功能代號]],討論項目!A:H,8,FALSE)=0,"",VLOOKUP(功能_33[[#This Row],[功能代號]],討論項目!A:H,8,FALSE)),"")</f>
        <v/>
      </c>
      <c r="N196" s="372" t="inlineStr">
        <is>
          <t>李珮琪</t>
        </is>
      </c>
      <c r="O196" s="372" t="inlineStr">
        <is>
          <t>蔡珮瑜</t>
        </is>
      </c>
      <c r="P196" s="449" t="n"/>
      <c r="Q196" s="372" t="n"/>
      <c r="R196" s="372" t="n"/>
      <c r="S196" s="372" t="n"/>
      <c r="T196" s="372" t="n"/>
      <c r="U196" s="372" t="n"/>
      <c r="V196" s="372" t="n"/>
      <c r="W196" s="372" t="n"/>
      <c r="X196" s="344">
        <f>VLOOKUP(功能_33[[#This Row],[User]],SKL放款!A:G,7,FALSE)</f>
        <v/>
      </c>
      <c r="Y196" s="343">
        <f>IF(功能_33[[#This Row],[實際展示]]="","",功能_33[[#This Row],[實際展示]]+14)</f>
        <v/>
      </c>
      <c r="Z196" s="343" t="n"/>
      <c r="AA196" s="368" t="n"/>
      <c r="AB196" s="336" t="inlineStr">
        <is>
          <t>需二審</t>
        </is>
      </c>
      <c r="AC196" s="336" t="n"/>
      <c r="AD196" s="336" t="n"/>
      <c r="AE196" s="336" t="n"/>
      <c r="AF196" s="513" t="n"/>
      <c r="AG196" s="336">
        <f>IFERROR(IF(VLOOKUP(功能_33[[#This Row],[功能代號]],E:Q,11,FALSE)=0,"",VLOOKUP(功能_33[[#This Row],[功能代號]],E:Q,11,FALSE)),"")</f>
        <v/>
      </c>
      <c r="AH196" s="336" t="n"/>
      <c r="AI196" s="336" t="n"/>
      <c r="AJ196" s="344" t="n"/>
      <c r="AK196" s="343" t="inlineStr">
        <is>
          <t>2021/10/15,2021/9/29</t>
        </is>
      </c>
      <c r="AN196" s="344">
        <f>VLOOKUP(功能_33[[#This Row],[功能代號]],工作表2!A:A,1,FALSE)</f>
        <v/>
      </c>
    </row>
    <row r="197" hidden="1" ht="14.25" customHeight="1" s="453">
      <c r="A197" s="333" t="n">
        <v>105</v>
      </c>
      <c r="B19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344" t="inlineStr">
        <is>
          <t>4.批次作業</t>
        </is>
      </c>
      <c r="D197" s="344" t="inlineStr">
        <is>
          <t>4-5員工扣薪作業</t>
        </is>
      </c>
      <c r="E197" s="365" t="inlineStr">
        <is>
          <t>L4520</t>
        </is>
      </c>
      <c r="F197" s="344" t="inlineStr">
        <is>
          <t>產生員工扣薪報表</t>
        </is>
      </c>
      <c r="G197" s="344" t="n"/>
      <c r="H197" s="372" t="inlineStr">
        <is>
          <t>賴文育</t>
        </is>
      </c>
      <c r="I197" s="372" t="inlineStr">
        <is>
          <t>陳綺萍</t>
        </is>
      </c>
      <c r="J197" s="347" t="n"/>
      <c r="K197" s="336" t="n">
        <v>44473</v>
      </c>
      <c r="L197" s="336" t="n">
        <v>44468</v>
      </c>
      <c r="M197" s="336">
        <f>IFERROR(IF(VLOOKUP(功能_33[[#This Row],[功能代號]],討論項目!A:H,8,FALSE)=0,"",VLOOKUP(功能_33[[#This Row],[功能代號]],討論項目!A:H,8,FALSE)),"")</f>
        <v/>
      </c>
      <c r="N197" s="372" t="inlineStr">
        <is>
          <t>涂宇欣</t>
        </is>
      </c>
      <c r="O197" s="372" t="inlineStr">
        <is>
          <t>邵淑微</t>
        </is>
      </c>
      <c r="P197" s="449" t="n"/>
      <c r="Q197" s="372" t="n"/>
      <c r="R197" s="372" t="n"/>
      <c r="S197" s="372" t="n"/>
      <c r="T197" s="372" t="n"/>
      <c r="U197" s="372" t="n"/>
      <c r="V197" s="372" t="n"/>
      <c r="W197" s="372" t="n"/>
      <c r="X197" s="344">
        <f>VLOOKUP(功能_33[[#This Row],[User]],SKL放款!A:G,7,FALSE)</f>
        <v/>
      </c>
      <c r="Y197" s="343">
        <f>IF(功能_33[[#This Row],[實際展示]]="","",功能_33[[#This Row],[實際展示]]+14)</f>
        <v/>
      </c>
      <c r="Z197" s="343" t="n"/>
      <c r="AA197" s="368" t="n"/>
      <c r="AB197" s="336" t="inlineStr">
        <is>
          <t>需二審</t>
        </is>
      </c>
      <c r="AC197" s="336" t="n"/>
      <c r="AD197" s="336" t="n"/>
      <c r="AE197" s="336" t="n"/>
      <c r="AF197" s="513" t="n"/>
      <c r="AG197" s="336">
        <f>IFERROR(IF(VLOOKUP(功能_33[[#This Row],[功能代號]],E:Q,11,FALSE)=0,"",VLOOKUP(功能_33[[#This Row],[功能代號]],E:Q,11,FALSE)),"")</f>
        <v/>
      </c>
      <c r="AH197" s="336" t="n"/>
      <c r="AI197" s="336" t="n"/>
      <c r="AJ197" s="344" t="n"/>
      <c r="AK197" s="336" t="n"/>
      <c r="AN197" s="344">
        <f>VLOOKUP(功能_33[[#This Row],[功能代號]],工作表2!A:A,1,FALSE)</f>
        <v/>
      </c>
    </row>
    <row r="198" hidden="1" ht="14.25" customHeight="1" s="453">
      <c r="A198" s="333" t="n">
        <v>230</v>
      </c>
      <c r="B19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44" t="inlineStr">
        <is>
          <t>4.批次作業</t>
        </is>
      </c>
      <c r="D198" s="344" t="inlineStr">
        <is>
          <t>?4-5員工扣薪作業</t>
        </is>
      </c>
      <c r="E198" s="372" t="inlineStr">
        <is>
          <t>L4204</t>
        </is>
      </c>
      <c r="F198" s="344" t="inlineStr">
        <is>
          <t>員工扣薪-明細查詢</t>
        </is>
      </c>
      <c r="G198" s="344" t="n"/>
      <c r="H198" s="372" t="inlineStr">
        <is>
          <t>賴文育</t>
        </is>
      </c>
      <c r="I198" s="372" t="inlineStr">
        <is>
          <t>陳綺萍</t>
        </is>
      </c>
      <c r="J198" s="347" t="n"/>
      <c r="K198" s="336" t="n">
        <v>44473</v>
      </c>
      <c r="L198" s="336" t="n">
        <v>44468</v>
      </c>
      <c r="M198" s="336">
        <f>IFERROR(IF(VLOOKUP(功能_33[[#This Row],[功能代號]],討論項目!A:H,8,FALSE)=0,"",VLOOKUP(功能_33[[#This Row],[功能代號]],討論項目!A:H,8,FALSE)),"")</f>
        <v/>
      </c>
      <c r="N198" s="372" t="inlineStr">
        <is>
          <t>李珮琪</t>
        </is>
      </c>
      <c r="O198" s="372" t="inlineStr">
        <is>
          <t>邵淑微</t>
        </is>
      </c>
      <c r="P198" s="449" t="n"/>
      <c r="Q198" s="372" t="n"/>
      <c r="R198" s="372" t="n"/>
      <c r="S198" s="372" t="n"/>
      <c r="T198" s="372" t="n"/>
      <c r="U198" s="372" t="n"/>
      <c r="V198" s="372" t="n"/>
      <c r="W198" s="372" t="n"/>
      <c r="X198" s="344">
        <f>VLOOKUP(功能_33[[#This Row],[User]],SKL放款!A:G,7,FALSE)</f>
        <v/>
      </c>
      <c r="Y198" s="343">
        <f>IF(功能_33[[#This Row],[實際展示]]="","",功能_33[[#This Row],[實際展示]]+14)</f>
        <v/>
      </c>
      <c r="Z198" s="343" t="n"/>
      <c r="AA198" s="336" t="n"/>
      <c r="AB198" s="336" t="n"/>
      <c r="AC198" s="336" t="n"/>
      <c r="AD198" s="336" t="n"/>
      <c r="AE198" s="336" t="n"/>
      <c r="AF198" s="513" t="n"/>
      <c r="AG198" s="336">
        <f>IFERROR(IF(VLOOKUP(功能_33[[#This Row],[功能代號]],E:Q,11,FALSE)=0,"",VLOOKUP(功能_33[[#This Row],[功能代號]],E:Q,11,FALSE)),"")</f>
        <v/>
      </c>
      <c r="AH198" s="336" t="n"/>
      <c r="AI198" s="336" t="n"/>
      <c r="AJ198" s="344" t="n"/>
      <c r="AK198" s="336" t="n"/>
      <c r="AN198" s="344">
        <f>VLOOKUP(功能_33[[#This Row],[功能代號]],工作表2!A:A,1,FALSE)</f>
        <v/>
      </c>
    </row>
    <row r="199" hidden="1" ht="14.25" customHeight="1" s="453">
      <c r="A199" s="333" t="n">
        <v>231</v>
      </c>
      <c r="B19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344" t="inlineStr">
        <is>
          <t>4.批次作業</t>
        </is>
      </c>
      <c r="D199" s="344" t="n"/>
      <c r="E199" s="372" t="inlineStr">
        <is>
          <t>L4205</t>
        </is>
      </c>
      <c r="F199" s="344" t="inlineStr">
        <is>
          <t>支票兌現-明細查詢</t>
        </is>
      </c>
      <c r="G199" s="344" t="n"/>
      <c r="H199" s="372" t="inlineStr">
        <is>
          <t>賴文育</t>
        </is>
      </c>
      <c r="I199" s="372" t="inlineStr">
        <is>
          <t>陳綺萍</t>
        </is>
      </c>
      <c r="J199" s="347" t="n"/>
      <c r="K199" s="336" t="n">
        <v>44470</v>
      </c>
      <c r="L199" s="336" t="n">
        <v>44470</v>
      </c>
      <c r="M199" s="336">
        <f>IFERROR(IF(VLOOKUP(功能_33[[#This Row],[功能代號]],討論項目!A:H,8,FALSE)=0,"",VLOOKUP(功能_33[[#This Row],[功能代號]],討論項目!A:H,8,FALSE)),"")</f>
        <v/>
      </c>
      <c r="N199" s="372" t="inlineStr">
        <is>
          <t>李珮琪</t>
        </is>
      </c>
      <c r="O199" s="372" t="inlineStr">
        <is>
          <t>邵淑微</t>
        </is>
      </c>
      <c r="P199" s="449" t="n"/>
      <c r="Q199" s="372" t="n"/>
      <c r="R199" s="372" t="n"/>
      <c r="S199" s="372" t="n"/>
      <c r="T199" s="372" t="n"/>
      <c r="U199" s="372" t="n"/>
      <c r="V199" s="372" t="n"/>
      <c r="W199" s="372" t="n"/>
      <c r="X199" s="344">
        <f>VLOOKUP(功能_33[[#This Row],[User]],SKL放款!A:G,7,FALSE)</f>
        <v/>
      </c>
      <c r="Y199" s="343">
        <f>IF(功能_33[[#This Row],[實際展示]]="","",功能_33[[#This Row],[實際展示]]+14)</f>
        <v/>
      </c>
      <c r="Z199" s="343" t="n"/>
      <c r="AA199" s="336" t="n"/>
      <c r="AB199" s="336" t="n"/>
      <c r="AC199" s="336" t="n"/>
      <c r="AD199" s="336" t="n"/>
      <c r="AE199" s="336" t="n"/>
      <c r="AF199" s="513" t="n"/>
      <c r="AG199" s="336">
        <f>IFERROR(IF(VLOOKUP(功能_33[[#This Row],[功能代號]],E:Q,11,FALSE)=0,"",VLOOKUP(功能_33[[#This Row],[功能代號]],E:Q,11,FALSE)),"")</f>
        <v/>
      </c>
      <c r="AH199" s="336" t="n"/>
      <c r="AI199" s="336" t="n"/>
      <c r="AJ199" s="344" t="n"/>
      <c r="AK199" s="336" t="n"/>
      <c r="AN199" s="344">
        <f>VLOOKUP(功能_33[[#This Row],[功能代號]],工作表2!A:A,1,FALSE)</f>
        <v/>
      </c>
    </row>
    <row r="200" hidden="1" ht="14.25" customHeight="1" s="453">
      <c r="A200" s="333" t="n">
        <v>218</v>
      </c>
      <c r="B20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44" t="inlineStr">
        <is>
          <t>4.批次作業</t>
        </is>
      </c>
      <c r="D200" s="344" t="inlineStr">
        <is>
          <t>4-2整批入帳作業</t>
        </is>
      </c>
      <c r="E200" s="372" t="inlineStr">
        <is>
          <t>L4002</t>
        </is>
      </c>
      <c r="F200" s="344" t="inlineStr">
        <is>
          <t xml:space="preserve">整批入帳作業                         </t>
        </is>
      </c>
      <c r="G200" s="344" t="n"/>
      <c r="H200" s="372" t="inlineStr">
        <is>
          <t>賴文育</t>
        </is>
      </c>
      <c r="I200" s="372" t="inlineStr">
        <is>
          <t>陳綺萍</t>
        </is>
      </c>
      <c r="J200" s="347" t="n"/>
      <c r="K200" s="336" t="n">
        <v>44469</v>
      </c>
      <c r="L200" s="434" t="n">
        <v>44484</v>
      </c>
      <c r="M200" s="336">
        <f>IFERROR(IF(VLOOKUP(功能_33[[#This Row],[功能代號]],討論項目!A:H,8,FALSE)=0,"",VLOOKUP(功能_33[[#This Row],[功能代號]],討論項目!A:H,8,FALSE)),"")</f>
        <v/>
      </c>
      <c r="N200" s="372" t="inlineStr">
        <is>
          <t>李珮琪</t>
        </is>
      </c>
      <c r="O200" s="372" t="inlineStr">
        <is>
          <t>蔡珮瑜</t>
        </is>
      </c>
      <c r="P200" s="449" t="inlineStr">
        <is>
          <t>宋郁宏</t>
        </is>
      </c>
      <c r="Q200" s="372" t="n"/>
      <c r="R200" s="372" t="n"/>
      <c r="S200" s="372" t="n"/>
      <c r="T200" s="372" t="n"/>
      <c r="U200" s="372" t="n"/>
      <c r="V200" s="372" t="n"/>
      <c r="W200" s="372" t="n"/>
      <c r="X200" s="344">
        <f>VLOOKUP(功能_33[[#This Row],[User]],SKL放款!A:G,7,FALSE)</f>
        <v/>
      </c>
      <c r="Y200" s="343">
        <f>IF(功能_33[[#This Row],[實際展示]]="","",功能_33[[#This Row],[實際展示]]+14)</f>
        <v/>
      </c>
      <c r="Z200" s="343" t="n"/>
      <c r="AA200" s="368" t="n"/>
      <c r="AB200" s="336" t="inlineStr">
        <is>
          <t>需二審</t>
        </is>
      </c>
      <c r="AC200" s="336" t="n"/>
      <c r="AD200" s="336" t="n"/>
      <c r="AE200" s="336" t="n"/>
      <c r="AF200" s="513" t="n"/>
      <c r="AG200" s="336">
        <f>IFERROR(IF(VLOOKUP(功能_33[[#This Row],[功能代號]],E:Q,11,FALSE)=0,"",VLOOKUP(功能_33[[#This Row],[功能代號]],E:Q,11,FALSE)),"")</f>
        <v/>
      </c>
      <c r="AH200" s="336" t="n"/>
      <c r="AI200" s="336" t="n"/>
      <c r="AJ200" s="344" t="n"/>
      <c r="AK200" s="343" t="inlineStr">
        <is>
          <t>2021/10/15, 2021/10/12</t>
        </is>
      </c>
      <c r="AN200" s="344">
        <f>VLOOKUP(功能_33[[#This Row],[功能代號]],工作表2!A:A,1,FALSE)</f>
        <v/>
      </c>
    </row>
    <row r="201" hidden="1" ht="14.25" customHeight="1" s="453">
      <c r="A201" s="333" t="n">
        <v>219</v>
      </c>
      <c r="B20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344" t="inlineStr">
        <is>
          <t>4.批次作業</t>
        </is>
      </c>
      <c r="D201" s="344" t="inlineStr">
        <is>
          <t>?4-2整批入帳作業</t>
        </is>
      </c>
      <c r="E201" s="372" t="inlineStr">
        <is>
          <t>L420A</t>
        </is>
      </c>
      <c r="F201" s="344" t="inlineStr">
        <is>
          <t>整批批次檢核作業</t>
        </is>
      </c>
      <c r="G201" s="344" t="n"/>
      <c r="H201" s="372" t="inlineStr">
        <is>
          <t>賴文育</t>
        </is>
      </c>
      <c r="I201" s="372" t="inlineStr">
        <is>
          <t>陳綺萍</t>
        </is>
      </c>
      <c r="J201" s="347" t="n"/>
      <c r="K201" s="336" t="n">
        <v>44469</v>
      </c>
      <c r="L201" s="336" t="n">
        <v>44484</v>
      </c>
      <c r="M201" s="336">
        <f>IFERROR(IF(VLOOKUP(功能_33[[#This Row],[功能代號]],討論項目!A:H,8,FALSE)=0,"",VLOOKUP(功能_33[[#This Row],[功能代號]],討論項目!A:H,8,FALSE)),"")</f>
        <v/>
      </c>
      <c r="N201" s="372" t="inlineStr">
        <is>
          <t>李珮琪</t>
        </is>
      </c>
      <c r="O201" s="372" t="inlineStr">
        <is>
          <t>許慧玉</t>
        </is>
      </c>
      <c r="P201" s="449" t="n"/>
      <c r="Q201" s="372" t="n"/>
      <c r="R201" s="372" t="n"/>
      <c r="S201" s="372" t="n"/>
      <c r="T201" s="372" t="n"/>
      <c r="U201" s="372" t="n"/>
      <c r="V201" s="372" t="n"/>
      <c r="W201" s="372" t="n"/>
      <c r="X201" s="344">
        <f>VLOOKUP(功能_33[[#This Row],[User]],SKL放款!A:G,7,FALSE)</f>
        <v/>
      </c>
      <c r="Y201" s="343">
        <f>IF(功能_33[[#This Row],[實際展示]]="","",功能_33[[#This Row],[實際展示]]+14)</f>
        <v/>
      </c>
      <c r="Z201" s="343" t="n"/>
      <c r="AA201" s="336" t="n"/>
      <c r="AB201" s="336" t="n"/>
      <c r="AC201" s="336" t="n"/>
      <c r="AD201" s="336" t="n"/>
      <c r="AE201" s="336" t="n"/>
      <c r="AF201" s="513" t="n"/>
      <c r="AG201" s="336">
        <f>IFERROR(IF(VLOOKUP(功能_33[[#This Row],[功能代號]],E:Q,11,FALSE)=0,"",VLOOKUP(功能_33[[#This Row],[功能代號]],E:Q,11,FALSE)),"")</f>
        <v/>
      </c>
      <c r="AH201" s="336" t="n"/>
      <c r="AI201" s="336" t="n"/>
      <c r="AJ201" s="344" t="n"/>
      <c r="AK201" s="336" t="n"/>
      <c r="AN201" s="344">
        <f>VLOOKUP(功能_33[[#This Row],[功能代號]],工作表2!A:A,1,FALSE)</f>
        <v/>
      </c>
    </row>
    <row r="202" hidden="1" ht="14.25" customHeight="1" s="453">
      <c r="A202" s="333" t="n">
        <v>220</v>
      </c>
      <c r="B20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44" t="inlineStr">
        <is>
          <t>4.批次作業</t>
        </is>
      </c>
      <c r="D202" s="344" t="inlineStr">
        <is>
          <t>?4-2整批入帳作業</t>
        </is>
      </c>
      <c r="E202" s="372" t="inlineStr">
        <is>
          <t>L420B</t>
        </is>
      </c>
      <c r="F202" s="344" t="inlineStr">
        <is>
          <t>整批批次入帳作業</t>
        </is>
      </c>
      <c r="G202" s="344" t="n"/>
      <c r="H202" s="372" t="inlineStr">
        <is>
          <t>賴文育</t>
        </is>
      </c>
      <c r="I202" s="372" t="inlineStr">
        <is>
          <t>陳綺萍</t>
        </is>
      </c>
      <c r="J202" s="347" t="n"/>
      <c r="K202" s="336" t="n">
        <v>44469</v>
      </c>
      <c r="L202" s="336" t="n">
        <v>44484</v>
      </c>
      <c r="M202" s="336">
        <f>IFERROR(IF(VLOOKUP(功能_33[[#This Row],[功能代號]],討論項目!A:H,8,FALSE)=0,"",VLOOKUP(功能_33[[#This Row],[功能代號]],討論項目!A:H,8,FALSE)),"")</f>
        <v/>
      </c>
      <c r="N202" s="372" t="inlineStr">
        <is>
          <t>李珮琪</t>
        </is>
      </c>
      <c r="O202" s="372" t="inlineStr">
        <is>
          <t>許慧玉</t>
        </is>
      </c>
      <c r="P202" s="449" t="n"/>
      <c r="Q202" s="372" t="n"/>
      <c r="R202" s="372" t="n"/>
      <c r="S202" s="372" t="n"/>
      <c r="T202" s="372" t="n"/>
      <c r="U202" s="372" t="n"/>
      <c r="V202" s="372" t="n"/>
      <c r="W202" s="372" t="n"/>
      <c r="X202" s="344">
        <f>VLOOKUP(功能_33[[#This Row],[User]],SKL放款!A:G,7,FALSE)</f>
        <v/>
      </c>
      <c r="Y202" s="343">
        <f>IF(功能_33[[#This Row],[實際展示]]="","",功能_33[[#This Row],[實際展示]]+14)</f>
        <v/>
      </c>
      <c r="Z202" s="343" t="n"/>
      <c r="AA202" s="336" t="n"/>
      <c r="AB202" s="336" t="n"/>
      <c r="AC202" s="336" t="n"/>
      <c r="AD202" s="336" t="n"/>
      <c r="AE202" s="336" t="n"/>
      <c r="AF202" s="513" t="n"/>
      <c r="AG202" s="336">
        <f>IFERROR(IF(VLOOKUP(功能_33[[#This Row],[功能代號]],E:Q,11,FALSE)=0,"",VLOOKUP(功能_33[[#This Row],[功能代號]],E:Q,11,FALSE)),"")</f>
        <v/>
      </c>
      <c r="AH202" s="336" t="n"/>
      <c r="AI202" s="336" t="n"/>
      <c r="AJ202" s="344" t="n"/>
      <c r="AK202" s="336" t="n"/>
      <c r="AN202" s="344">
        <f>VLOOKUP(功能_33[[#This Row],[功能代號]],工作表2!A:A,1,FALSE)</f>
        <v/>
      </c>
    </row>
    <row r="203" hidden="1" ht="14.25" customHeight="1" s="453">
      <c r="A203" s="333" t="n">
        <v>221</v>
      </c>
      <c r="B20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3" s="344" t="inlineStr">
        <is>
          <t>4.批次作業</t>
        </is>
      </c>
      <c r="D203" s="344" t="inlineStr">
        <is>
          <t>?4-2整批入帳作業</t>
        </is>
      </c>
      <c r="E203" s="372" t="inlineStr">
        <is>
          <t>L4920</t>
        </is>
      </c>
      <c r="F203" s="344" t="inlineStr">
        <is>
          <t>整批入帳明細查詢</t>
        </is>
      </c>
      <c r="G203" s="344" t="n"/>
      <c r="H203" s="372" t="inlineStr">
        <is>
          <t>賴文育</t>
        </is>
      </c>
      <c r="I203" s="372" t="inlineStr">
        <is>
          <t>陳綺萍</t>
        </is>
      </c>
      <c r="J203" s="347" t="n"/>
      <c r="K203" s="336" t="n">
        <v>44469</v>
      </c>
      <c r="L203" s="336" t="n">
        <v>44484</v>
      </c>
      <c r="M203" s="336">
        <f>IFERROR(IF(VLOOKUP(功能_33[[#This Row],[功能代號]],討論項目!A:H,8,FALSE)=0,"",VLOOKUP(功能_33[[#This Row],[功能代號]],討論項目!A:H,8,FALSE)),"")</f>
        <v/>
      </c>
      <c r="N203" s="372" t="inlineStr">
        <is>
          <t>李珮琪</t>
        </is>
      </c>
      <c r="O203" s="372" t="inlineStr">
        <is>
          <t>蔡珮瑜</t>
        </is>
      </c>
      <c r="P203" s="449" t="inlineStr">
        <is>
          <t>宋郁宏</t>
        </is>
      </c>
      <c r="Q203" s="372" t="n"/>
      <c r="R203" s="372" t="n"/>
      <c r="S203" s="372" t="n"/>
      <c r="T203" s="372" t="n"/>
      <c r="U203" s="372" t="n"/>
      <c r="V203" s="372" t="n"/>
      <c r="W203" s="372" t="n"/>
      <c r="X203" s="344">
        <f>VLOOKUP(功能_33[[#This Row],[User]],SKL放款!A:G,7,FALSE)</f>
        <v/>
      </c>
      <c r="Y203" s="343">
        <f>IF(功能_33[[#This Row],[實際展示]]="","",功能_33[[#This Row],[實際展示]]+14)</f>
        <v/>
      </c>
      <c r="Z203" s="343" t="n"/>
      <c r="AA203" s="368" t="n"/>
      <c r="AB203" s="336" t="inlineStr">
        <is>
          <t>需二審</t>
        </is>
      </c>
      <c r="AC203" s="336" t="n"/>
      <c r="AD203" s="336" t="n"/>
      <c r="AE203" s="336" t="n"/>
      <c r="AF203" s="513" t="n"/>
      <c r="AG203" s="336">
        <f>IFERROR(IF(VLOOKUP(功能_33[[#This Row],[功能代號]],E:Q,11,FALSE)=0,"",VLOOKUP(功能_33[[#This Row],[功能代號]],E:Q,11,FALSE)),"")</f>
        <v/>
      </c>
      <c r="AH203" s="336" t="n"/>
      <c r="AI203" s="336" t="n"/>
      <c r="AJ203" s="344" t="n"/>
      <c r="AK203" s="343" t="inlineStr">
        <is>
          <t>2021/10/15, 2021/10/12</t>
        </is>
      </c>
      <c r="AN203" s="344">
        <f>VLOOKUP(功能_33[[#This Row],[功能代號]],工作表2!A:A,1,FALSE)</f>
        <v/>
      </c>
    </row>
    <row r="204" hidden="1" ht="14.25" customHeight="1" s="453">
      <c r="A204" s="333" t="n">
        <v>222</v>
      </c>
      <c r="B20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44" t="inlineStr">
        <is>
          <t>4.批次作業</t>
        </is>
      </c>
      <c r="D204" s="344" t="inlineStr">
        <is>
          <t>4-2整批入帳作業</t>
        </is>
      </c>
      <c r="E204" s="372" t="inlineStr">
        <is>
          <t>L4925</t>
        </is>
      </c>
      <c r="F204" s="344" t="inlineStr">
        <is>
          <t xml:space="preserve">整批入帳明細查詢(By日期區間)         </t>
        </is>
      </c>
      <c r="G204" s="344" t="n"/>
      <c r="H204" s="372" t="inlineStr">
        <is>
          <t>賴文育</t>
        </is>
      </c>
      <c r="I204" s="372" t="inlineStr">
        <is>
          <t>陳綺萍</t>
        </is>
      </c>
      <c r="J204" s="347" t="n"/>
      <c r="K204" s="336" t="n">
        <v>44469</v>
      </c>
      <c r="L204" s="336" t="n">
        <v>44484</v>
      </c>
      <c r="M204" s="336">
        <f>IFERROR(IF(VLOOKUP(功能_33[[#This Row],[功能代號]],討論項目!A:H,8,FALSE)=0,"",VLOOKUP(功能_33[[#This Row],[功能代號]],討論項目!A:H,8,FALSE)),"")</f>
        <v/>
      </c>
      <c r="N204" s="372" t="inlineStr">
        <is>
          <t>李珮琪</t>
        </is>
      </c>
      <c r="O204" s="372" t="inlineStr">
        <is>
          <t>蔡珮瑜</t>
        </is>
      </c>
      <c r="P204" s="449" t="n"/>
      <c r="Q204" s="372" t="n"/>
      <c r="R204" s="372" t="n"/>
      <c r="S204" s="372" t="n"/>
      <c r="T204" s="372" t="n"/>
      <c r="U204" s="372" t="n"/>
      <c r="V204" s="372" t="n"/>
      <c r="W204" s="372" t="n"/>
      <c r="X204" s="344">
        <f>VLOOKUP(功能_33[[#This Row],[User]],SKL放款!A:G,7,FALSE)</f>
        <v/>
      </c>
      <c r="Y204" s="343">
        <f>IF(功能_33[[#This Row],[實際展示]]="","",功能_33[[#This Row],[實際展示]]+14)</f>
        <v/>
      </c>
      <c r="Z204" s="343" t="n"/>
      <c r="AA204" s="368" t="n"/>
      <c r="AB204" s="336" t="inlineStr">
        <is>
          <t>需二審</t>
        </is>
      </c>
      <c r="AC204" s="336" t="n"/>
      <c r="AD204" s="336" t="n"/>
      <c r="AE204" s="336" t="n"/>
      <c r="AF204" s="513" t="n"/>
      <c r="AG204" s="336">
        <f>IFERROR(IF(VLOOKUP(功能_33[[#This Row],[功能代號]],E:Q,11,FALSE)=0,"",VLOOKUP(功能_33[[#This Row],[功能代號]],E:Q,11,FALSE)),"")</f>
        <v/>
      </c>
      <c r="AH204" s="336" t="n"/>
      <c r="AI204" s="336" t="n"/>
      <c r="AJ204" s="344" t="n"/>
      <c r="AK204" s="343" t="inlineStr">
        <is>
          <t>2021/10/15, 2021/10/12</t>
        </is>
      </c>
      <c r="AN204" s="344">
        <f>VLOOKUP(功能_33[[#This Row],[功能代號]],工作表2!A:A,1,FALSE)</f>
        <v/>
      </c>
    </row>
    <row r="205" hidden="1" ht="14.25" customHeight="1" s="453">
      <c r="A205" s="333" t="n">
        <v>226</v>
      </c>
      <c r="B20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344" t="inlineStr">
        <is>
          <t>4.批次作業</t>
        </is>
      </c>
      <c r="D205" s="344" t="n"/>
      <c r="E205" s="372" t="inlineStr">
        <is>
          <t>L4930</t>
        </is>
      </c>
      <c r="F205" s="344" t="inlineStr">
        <is>
          <t>整批勾選處理</t>
        </is>
      </c>
      <c r="G205" s="344" t="n"/>
      <c r="H205" s="372" t="inlineStr">
        <is>
          <t>賴文育</t>
        </is>
      </c>
      <c r="I205" s="372" t="inlineStr">
        <is>
          <t>陳綺萍</t>
        </is>
      </c>
      <c r="J205" s="347" t="n"/>
      <c r="K205" s="336" t="n">
        <v>44469</v>
      </c>
      <c r="L205" s="336" t="n">
        <v>44484</v>
      </c>
      <c r="M205" s="336">
        <f>IFERROR(IF(VLOOKUP(功能_33[[#This Row],[功能代號]],討論項目!A:H,8,FALSE)=0,"",VLOOKUP(功能_33[[#This Row],[功能代號]],討論項目!A:H,8,FALSE)),"")</f>
        <v/>
      </c>
      <c r="N205" s="372" t="inlineStr">
        <is>
          <t>李珮琪</t>
        </is>
      </c>
      <c r="O205" s="372" t="inlineStr">
        <is>
          <t>宋郁宏</t>
        </is>
      </c>
      <c r="P205" s="449" t="n"/>
      <c r="Q205" s="372" t="n"/>
      <c r="R205" s="372" t="n"/>
      <c r="S205" s="372" t="n"/>
      <c r="T205" s="372" t="n"/>
      <c r="U205" s="372" t="n"/>
      <c r="V205" s="372" t="n"/>
      <c r="W205" s="372" t="n"/>
      <c r="X205" s="344">
        <f>VLOOKUP(功能_33[[#This Row],[User]],SKL放款!A:G,7,FALSE)</f>
        <v/>
      </c>
      <c r="Y205" s="343">
        <f>IF(功能_33[[#This Row],[實際展示]]="","",功能_33[[#This Row],[實際展示]]+14)</f>
        <v/>
      </c>
      <c r="Z205" s="343" t="n"/>
      <c r="AA205" s="444" t="n"/>
      <c r="AB205" s="336" t="inlineStr">
        <is>
          <t>需二審</t>
        </is>
      </c>
      <c r="AC205" s="336" t="n"/>
      <c r="AD205" s="336" t="n"/>
      <c r="AE205" s="336" t="n"/>
      <c r="AF205" s="513" t="n"/>
      <c r="AG205" s="336">
        <f>IFERROR(IF(VLOOKUP(功能_33[[#This Row],[功能代號]],E:Q,11,FALSE)=0,"",VLOOKUP(功能_33[[#This Row],[功能代號]],E:Q,11,FALSE)),"")</f>
        <v/>
      </c>
      <c r="AH205" s="336" t="n"/>
      <c r="AI205" s="336" t="n"/>
      <c r="AJ205" s="344" t="n"/>
      <c r="AK205" s="336" t="n"/>
      <c r="AN205" s="344">
        <f>VLOOKUP(功能_33[[#This Row],[功能代號]],工作表2!A:A,1,FALSE)</f>
        <v/>
      </c>
    </row>
    <row r="206" hidden="1" ht="14.25" customHeight="1" s="453">
      <c r="A206" s="333" t="n">
        <v>228</v>
      </c>
      <c r="B20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344" t="inlineStr">
        <is>
          <t>4.批次作業</t>
        </is>
      </c>
      <c r="D206" s="344" t="inlineStr">
        <is>
          <t>?4-4銀行扣款作業</t>
        </is>
      </c>
      <c r="E206" s="372" t="inlineStr">
        <is>
          <t>L4202</t>
        </is>
      </c>
      <c r="F206" s="344" t="inlineStr">
        <is>
          <t>銀行扣款-明細查詢</t>
        </is>
      </c>
      <c r="G206" s="344" t="n"/>
      <c r="H206" s="372" t="inlineStr">
        <is>
          <t>賴文育</t>
        </is>
      </c>
      <c r="I206" s="372" t="inlineStr">
        <is>
          <t>陳綺萍</t>
        </is>
      </c>
      <c r="J206" s="347" t="n"/>
      <c r="K206" s="336" t="n">
        <v>44469</v>
      </c>
      <c r="L206" s="336" t="n">
        <v>44484</v>
      </c>
      <c r="M206" s="336">
        <f>IFERROR(IF(VLOOKUP(功能_33[[#This Row],[功能代號]],討論項目!A:H,8,FALSE)=0,"",VLOOKUP(功能_33[[#This Row],[功能代號]],討論項目!A:H,8,FALSE)),"")</f>
        <v/>
      </c>
      <c r="N206" s="372" t="inlineStr">
        <is>
          <t>李珮琪</t>
        </is>
      </c>
      <c r="O206" s="372" t="inlineStr">
        <is>
          <t>許慧玉</t>
        </is>
      </c>
      <c r="P206" s="449" t="n"/>
      <c r="Q206" s="372" t="n"/>
      <c r="R206" s="372" t="n"/>
      <c r="S206" s="372" t="n"/>
      <c r="T206" s="372" t="n"/>
      <c r="U206" s="372" t="n"/>
      <c r="V206" s="372" t="n"/>
      <c r="W206" s="372" t="n"/>
      <c r="X206" s="344">
        <f>VLOOKUP(功能_33[[#This Row],[User]],SKL放款!A:G,7,FALSE)</f>
        <v/>
      </c>
      <c r="Y206" s="343">
        <f>IF(功能_33[[#This Row],[實際展示]]="","",功能_33[[#This Row],[實際展示]]+14)</f>
        <v/>
      </c>
      <c r="Z206" s="343" t="n"/>
      <c r="AA206" s="336" t="n"/>
      <c r="AB206" s="336" t="n"/>
      <c r="AC206" s="336" t="n"/>
      <c r="AD206" s="336" t="n"/>
      <c r="AE206" s="336" t="n"/>
      <c r="AF206" s="513" t="n"/>
      <c r="AG206" s="336">
        <f>IFERROR(IF(VLOOKUP(功能_33[[#This Row],[功能代號]],E:Q,11,FALSE)=0,"",VLOOKUP(功能_33[[#This Row],[功能代號]],E:Q,11,FALSE)),"")</f>
        <v/>
      </c>
      <c r="AH206" s="336" t="n"/>
      <c r="AI206" s="336" t="n"/>
      <c r="AJ206" s="344" t="n"/>
      <c r="AK206" s="336" t="n"/>
      <c r="AN206" s="344">
        <f>VLOOKUP(功能_33[[#This Row],[功能代號]],工作表2!A:A,1,FALSE)</f>
        <v/>
      </c>
    </row>
    <row r="207" hidden="1" ht="14.25" customHeight="1" s="453">
      <c r="A207" s="333" t="n">
        <v>229</v>
      </c>
      <c r="B20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7" s="344" t="inlineStr">
        <is>
          <t>4.批次作業</t>
        </is>
      </c>
      <c r="D207" s="344" t="inlineStr">
        <is>
          <t>?4-4銀行扣款作業</t>
        </is>
      </c>
      <c r="E207" s="372" t="inlineStr">
        <is>
          <t>L4203</t>
        </is>
      </c>
      <c r="F207" s="344" t="inlineStr">
        <is>
          <t>郵局扣款-明細查詢</t>
        </is>
      </c>
      <c r="G207" s="344" t="n"/>
      <c r="H207" s="372" t="inlineStr">
        <is>
          <t>賴文育</t>
        </is>
      </c>
      <c r="I207" s="372" t="inlineStr">
        <is>
          <t>陳綺萍</t>
        </is>
      </c>
      <c r="J207" s="347" t="n"/>
      <c r="K207" s="336" t="n">
        <v>44469</v>
      </c>
      <c r="L207" s="336" t="n">
        <v>44484</v>
      </c>
      <c r="M207" s="336">
        <f>IFERROR(IF(VLOOKUP(功能_33[[#This Row],[功能代號]],討論項目!A:H,8,FALSE)=0,"",VLOOKUP(功能_33[[#This Row],[功能代號]],討論項目!A:H,8,FALSE)),"")</f>
        <v/>
      </c>
      <c r="N207" s="372" t="inlineStr">
        <is>
          <t>李珮琪</t>
        </is>
      </c>
      <c r="O207" s="372" t="inlineStr">
        <is>
          <t>尹少玄</t>
        </is>
      </c>
      <c r="P207" s="449" t="n"/>
      <c r="Q207" s="372" t="n"/>
      <c r="R207" s="372" t="n"/>
      <c r="S207" s="372" t="n"/>
      <c r="T207" s="372" t="n"/>
      <c r="U207" s="372" t="n"/>
      <c r="V207" s="372" t="n"/>
      <c r="W207" s="372" t="n"/>
      <c r="X207" s="344">
        <f>VLOOKUP(功能_33[[#This Row],[User]],SKL放款!A:G,7,FALSE)</f>
        <v/>
      </c>
      <c r="Y207" s="343">
        <f>IF(功能_33[[#This Row],[實際展示]]="","",功能_33[[#This Row],[實際展示]]+14)</f>
        <v/>
      </c>
      <c r="Z207" s="343" t="n"/>
      <c r="AA207" s="336" t="n"/>
      <c r="AB207" s="336" t="n"/>
      <c r="AC207" s="336" t="n"/>
      <c r="AD207" s="336" t="n"/>
      <c r="AE207" s="336" t="n"/>
      <c r="AF207" s="513" t="n"/>
      <c r="AG207" s="336">
        <f>IFERROR(IF(VLOOKUP(功能_33[[#This Row],[功能代號]],E:Q,11,FALSE)=0,"",VLOOKUP(功能_33[[#This Row],[功能代號]],E:Q,11,FALSE)),"")</f>
        <v/>
      </c>
      <c r="AH207" s="336" t="n"/>
      <c r="AI207" s="336" t="n"/>
      <c r="AJ207" s="344" t="n"/>
      <c r="AK207" s="336" t="n"/>
      <c r="AN207" s="344">
        <f>VLOOKUP(功能_33[[#This Row],[功能代號]],工作表2!A:A,1,FALSE)</f>
        <v/>
      </c>
    </row>
    <row r="208" hidden="1" ht="14.25" customHeight="1" s="453">
      <c r="A208" s="333" t="n">
        <v>98</v>
      </c>
      <c r="B20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44" t="inlineStr">
        <is>
          <t>4.批次作業</t>
        </is>
      </c>
      <c r="D208" s="344" t="inlineStr">
        <is>
          <t>4-4銀行扣款作業</t>
        </is>
      </c>
      <c r="E208" s="372" t="inlineStr">
        <is>
          <t>L4454</t>
        </is>
      </c>
      <c r="F208" s="344" t="inlineStr">
        <is>
          <t>產生銀扣失敗通知</t>
        </is>
      </c>
      <c r="G208" s="344" t="n"/>
      <c r="H208" s="372" t="inlineStr">
        <is>
          <t>賴文育</t>
        </is>
      </c>
      <c r="I208" s="372" t="inlineStr">
        <is>
          <t>陳綺萍</t>
        </is>
      </c>
      <c r="J208" s="347" t="n"/>
      <c r="K208" s="336" t="n">
        <v>44469</v>
      </c>
      <c r="L208" s="336" t="n">
        <v>44484</v>
      </c>
      <c r="M208" s="336">
        <f>IFERROR(IF(VLOOKUP(功能_33[[#This Row],[功能代號]],討論項目!A:H,8,FALSE)=0,"",VLOOKUP(功能_33[[#This Row],[功能代號]],討論項目!A:H,8,FALSE)),"")</f>
        <v/>
      </c>
      <c r="N208" s="372" t="inlineStr">
        <is>
          <t>李珮琪</t>
        </is>
      </c>
      <c r="O208" s="372" t="inlineStr">
        <is>
          <t>許慧玉</t>
        </is>
      </c>
      <c r="P208" s="449" t="inlineStr">
        <is>
          <t>蔡珮瑜、張舜雯</t>
        </is>
      </c>
      <c r="Q208" s="372" t="n"/>
      <c r="R208" s="372" t="n"/>
      <c r="S208" s="372" t="n"/>
      <c r="T208" s="372" t="n"/>
      <c r="U208" s="372" t="n"/>
      <c r="V208" s="372" t="n"/>
      <c r="W208" s="372" t="n"/>
      <c r="X208" s="344">
        <f>VLOOKUP(功能_33[[#This Row],[User]],SKL放款!A:G,7,FALSE)</f>
        <v/>
      </c>
      <c r="Y208" s="343">
        <f>IF(功能_33[[#This Row],[實際展示]]="","",功能_33[[#This Row],[實際展示]]+14)</f>
        <v/>
      </c>
      <c r="Z208" s="343" t="n"/>
      <c r="AA208" s="368" t="n"/>
      <c r="AB208" s="336" t="inlineStr">
        <is>
          <t>需二審</t>
        </is>
      </c>
      <c r="AC208" s="336" t="n"/>
      <c r="AD208" s="336" t="n"/>
      <c r="AE208" s="336" t="n"/>
      <c r="AF208" s="513" t="n"/>
      <c r="AG208" s="336">
        <f>IFERROR(IF(VLOOKUP(功能_33[[#This Row],[功能代號]],E:Q,11,FALSE)=0,"",VLOOKUP(功能_33[[#This Row],[功能代號]],E:Q,11,FALSE)),"")</f>
        <v/>
      </c>
      <c r="AH208" s="336" t="n"/>
      <c r="AI208" s="336" t="n"/>
      <c r="AJ208" s="344" t="n"/>
      <c r="AK208" s="336" t="n"/>
      <c r="AN208" s="344">
        <f>VLOOKUP(功能_33[[#This Row],[功能代號]],工作表2!A:A,1,FALSE)</f>
        <v/>
      </c>
    </row>
    <row r="209" ht="14.25" customHeight="1" s="453">
      <c r="A209" s="333" t="n">
        <v>204</v>
      </c>
      <c r="B20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9" s="344" t="inlineStr">
        <is>
          <t>3.帳務作業</t>
        </is>
      </c>
      <c r="D209" s="344" t="n"/>
      <c r="E209" s="372" t="inlineStr">
        <is>
          <t>L3911</t>
        </is>
      </c>
      <c r="F209" s="344" t="inlineStr">
        <is>
          <t xml:space="preserve">繳息情形查詢             </t>
        </is>
      </c>
      <c r="G209" s="356" t="n"/>
      <c r="H209" s="372" t="inlineStr">
        <is>
          <t>賴文育</t>
        </is>
      </c>
      <c r="I209" s="372" t="inlineStr">
        <is>
          <t>余家興</t>
        </is>
      </c>
      <c r="J209" s="347" t="n"/>
      <c r="K209" s="336" t="n">
        <v>44491</v>
      </c>
      <c r="L209" s="336" t="n">
        <v>44491</v>
      </c>
      <c r="M209" s="336">
        <f>IFERROR(IF(VLOOKUP(功能_33[[#This Row],[功能代號]],討論項目!A:H,8,FALSE)=0,"",VLOOKUP(功能_33[[#This Row],[功能代號]],討論項目!A:H,8,FALSE)),"")</f>
        <v/>
      </c>
      <c r="N209" s="372" t="inlineStr">
        <is>
          <t>李珮琪</t>
        </is>
      </c>
      <c r="O209" s="372" t="inlineStr">
        <is>
          <t>蔡珮瑜</t>
        </is>
      </c>
      <c r="P209" s="449" t="n"/>
      <c r="Q209" s="372" t="n"/>
      <c r="R209" s="372" t="n"/>
      <c r="S209" s="372" t="n"/>
      <c r="T209" s="372" t="n"/>
      <c r="U209" s="372" t="n"/>
      <c r="V209" s="372" t="n"/>
      <c r="W209" s="372" t="n"/>
      <c r="X209" s="344">
        <f>VLOOKUP(功能_33[[#This Row],[User]],SKL放款!A:G,7,FALSE)</f>
        <v/>
      </c>
      <c r="Y209" s="343">
        <f>IF(功能_33[[#This Row],[實際展示]]="","",功能_33[[#This Row],[實際展示]]+14)</f>
        <v/>
      </c>
      <c r="Z209" s="343" t="n"/>
      <c r="AA209" s="336" t="n">
        <v>44496</v>
      </c>
      <c r="AB209" s="368" t="n">
        <v>44496</v>
      </c>
      <c r="AC209" s="336" t="n">
        <v>44508</v>
      </c>
      <c r="AD209" s="336" t="n"/>
      <c r="AE209" s="336" t="n"/>
      <c r="AF209" s="513" t="n"/>
      <c r="AG209" s="336">
        <f>IFERROR(IF(VLOOKUP(功能_33[[#This Row],[功能代號]],E:Q,11,FALSE)=0,"",VLOOKUP(功能_33[[#This Row],[功能代號]],E:Q,11,FALSE)),"")</f>
        <v/>
      </c>
      <c r="AH209" s="336" t="n"/>
      <c r="AI209" s="336" t="n"/>
      <c r="AJ209" s="344" t="n"/>
      <c r="AK209" s="336" t="n"/>
      <c r="AN209" s="344">
        <f>VLOOKUP(功能_33[[#This Row],[功能代號]],工作表2!A:A,1,FALSE)</f>
        <v/>
      </c>
    </row>
    <row r="210" ht="14.25" customHeight="1" s="453">
      <c r="A210" s="333" t="n">
        <v>204</v>
      </c>
      <c r="B21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344" t="inlineStr">
        <is>
          <t>3.帳務作業</t>
        </is>
      </c>
      <c r="D210" s="344" t="n"/>
      <c r="E210" s="372" t="inlineStr">
        <is>
          <t>L3913</t>
        </is>
      </c>
      <c r="F210" s="344" t="inlineStr">
        <is>
          <t>計息明細查詢</t>
        </is>
      </c>
      <c r="G210" s="343" t="inlineStr">
        <is>
          <t>審後新增2021/10/19</t>
        </is>
      </c>
      <c r="H210" s="372" t="inlineStr">
        <is>
          <t>賴文育</t>
        </is>
      </c>
      <c r="I210" s="372" t="inlineStr">
        <is>
          <t>余家興</t>
        </is>
      </c>
      <c r="J210" s="347" t="n"/>
      <c r="K210" s="336" t="n">
        <v>44491</v>
      </c>
      <c r="L210" s="336" t="n">
        <v>44491</v>
      </c>
      <c r="M210" s="336">
        <f>IFERROR(IF(VLOOKUP(功能_33[[#This Row],[功能代號]],討論項目!A:H,8,FALSE)=0,"",VLOOKUP(功能_33[[#This Row],[功能代號]],討論項目!A:H,8,FALSE)),"")</f>
        <v/>
      </c>
      <c r="N210" s="372" t="inlineStr">
        <is>
          <t>李珮琪</t>
        </is>
      </c>
      <c r="O210" s="372" t="inlineStr">
        <is>
          <t>蔡珮瑜</t>
        </is>
      </c>
      <c r="P210" s="449" t="n"/>
      <c r="Q210" s="372" t="n"/>
      <c r="R210" s="372" t="n"/>
      <c r="S210" s="372" t="n"/>
      <c r="T210" s="372" t="n"/>
      <c r="U210" s="372" t="n"/>
      <c r="V210" s="372" t="n"/>
      <c r="W210" s="372" t="n"/>
      <c r="X210" s="344">
        <f>VLOOKUP(功能_33[[#This Row],[User]],SKL放款!A:G,7,FALSE)</f>
        <v/>
      </c>
      <c r="Y210" s="343">
        <f>IF(功能_33[[#This Row],[實際展示]]="","",功能_33[[#This Row],[實際展示]]+14)</f>
        <v/>
      </c>
      <c r="Z210" s="343" t="n"/>
      <c r="AA210" s="336" t="n">
        <v>44496</v>
      </c>
      <c r="AB210" s="368" t="n">
        <v>44496</v>
      </c>
      <c r="AC210" s="336" t="n"/>
      <c r="AD210" s="336" t="n"/>
      <c r="AE210" s="336" t="n"/>
      <c r="AF210" s="513" t="n"/>
      <c r="AG210" s="336">
        <f>IFERROR(IF(VLOOKUP(功能_33[[#This Row],[功能代號]],E:Q,11,FALSE)=0,"",VLOOKUP(功能_33[[#This Row],[功能代號]],E:Q,11,FALSE)),"")</f>
        <v/>
      </c>
      <c r="AH210" s="336" t="n"/>
      <c r="AI210" s="336" t="n"/>
      <c r="AJ210" s="344" t="n"/>
      <c r="AK210" s="343" t="n"/>
      <c r="AN210" s="344">
        <f>VLOOKUP(功能_33[[#This Row],[功能代號]],工作表2!A:A,1,FALSE)</f>
        <v/>
      </c>
    </row>
    <row r="211" hidden="1" ht="14.25" customHeight="1" s="453">
      <c r="A211" s="333" t="n">
        <v>224</v>
      </c>
      <c r="B21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344" t="inlineStr">
        <is>
          <t>4.批次作業</t>
        </is>
      </c>
      <c r="D211" s="344" t="inlineStr">
        <is>
          <t>?4-2整批入帳作業</t>
        </is>
      </c>
      <c r="E211" s="372" t="inlineStr">
        <is>
          <t>L4210</t>
        </is>
      </c>
      <c r="F211" s="344" t="inlineStr">
        <is>
          <t xml:space="preserve">其他還款來源建檔                     </t>
        </is>
      </c>
      <c r="G211" s="344" t="n"/>
      <c r="H211" s="372" t="inlineStr">
        <is>
          <t>賴文育</t>
        </is>
      </c>
      <c r="I211" s="372" t="inlineStr">
        <is>
          <t>陳綺萍</t>
        </is>
      </c>
      <c r="J211" s="347" t="n"/>
      <c r="K211" s="336" t="n">
        <v>44474</v>
      </c>
      <c r="L211" s="336" t="n">
        <v>44481</v>
      </c>
      <c r="M211" s="336">
        <f>IFERROR(IF(VLOOKUP(功能_33[[#This Row],[功能代號]],討論項目!A:H,8,FALSE)=0,"",VLOOKUP(功能_33[[#This Row],[功能代號]],討論項目!A:H,8,FALSE)),"")</f>
        <v/>
      </c>
      <c r="N211" s="372" t="inlineStr">
        <is>
          <t>李珮琪</t>
        </is>
      </c>
      <c r="O211" s="372" t="inlineStr">
        <is>
          <t>蔡珮瑜</t>
        </is>
      </c>
      <c r="P211" s="449" t="inlineStr">
        <is>
          <t>宋郁宏</t>
        </is>
      </c>
      <c r="Q211" s="372" t="n"/>
      <c r="R211" s="372" t="n"/>
      <c r="S211" s="372" t="n"/>
      <c r="T211" s="372" t="n"/>
      <c r="U211" s="372" t="n"/>
      <c r="V211" s="372" t="n"/>
      <c r="W211" s="372" t="n"/>
      <c r="X211" s="344">
        <f>VLOOKUP(功能_33[[#This Row],[User]],SKL放款!A:G,7,FALSE)</f>
        <v/>
      </c>
      <c r="Y211" s="343">
        <f>IF(功能_33[[#This Row],[實際展示]]="","",功能_33[[#This Row],[實際展示]]+14)</f>
        <v/>
      </c>
      <c r="Z211" s="343" t="n"/>
      <c r="AA211" s="444" t="n"/>
      <c r="AB211" s="336" t="inlineStr">
        <is>
          <t>需二審</t>
        </is>
      </c>
      <c r="AC211" s="336" t="n"/>
      <c r="AD211" s="336" t="n"/>
      <c r="AE211" s="336" t="n"/>
      <c r="AF211" s="513" t="n"/>
      <c r="AG211" s="336">
        <f>IFERROR(IF(VLOOKUP(功能_33[[#This Row],[功能代號]],E:Q,11,FALSE)=0,"",VLOOKUP(功能_33[[#This Row],[功能代號]],E:Q,11,FALSE)),"")</f>
        <v/>
      </c>
      <c r="AH211" s="336" t="n"/>
      <c r="AI211" s="336" t="n"/>
      <c r="AJ211" s="344" t="n"/>
      <c r="AK211" s="336" t="n"/>
      <c r="AN211" s="344">
        <f>VLOOKUP(功能_33[[#This Row],[功能代號]],工作表2!A:A,1,FALSE)</f>
        <v/>
      </c>
    </row>
    <row r="212" hidden="1" ht="14.25" customHeight="1" s="453">
      <c r="A212" s="333" t="n">
        <v>225</v>
      </c>
      <c r="B21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344" t="inlineStr">
        <is>
          <t>4.批次作業</t>
        </is>
      </c>
      <c r="D212" s="344" t="inlineStr">
        <is>
          <t>4-2整批入帳作業</t>
        </is>
      </c>
      <c r="E212" s="372" t="inlineStr">
        <is>
          <t>L4921</t>
        </is>
      </c>
      <c r="F212" s="344" t="inlineStr">
        <is>
          <t xml:space="preserve">其他還款來源建檔查詢                 </t>
        </is>
      </c>
      <c r="G212" s="344" t="n"/>
      <c r="H212" s="372" t="inlineStr">
        <is>
          <t>賴文育</t>
        </is>
      </c>
      <c r="I212" s="372" t="inlineStr">
        <is>
          <t>陳綺萍</t>
        </is>
      </c>
      <c r="J212" s="347" t="n"/>
      <c r="K212" s="336" t="n">
        <v>44474</v>
      </c>
      <c r="L212" s="336" t="n">
        <v>44481</v>
      </c>
      <c r="M212" s="336">
        <f>IFERROR(IF(VLOOKUP(功能_33[[#This Row],[功能代號]],討論項目!A:H,8,FALSE)=0,"",VLOOKUP(功能_33[[#This Row],[功能代號]],討論項目!A:H,8,FALSE)),"")</f>
        <v/>
      </c>
      <c r="N212" s="372" t="inlineStr">
        <is>
          <t>李珮琪</t>
        </is>
      </c>
      <c r="O212" s="372" t="inlineStr">
        <is>
          <t>蔡珮瑜</t>
        </is>
      </c>
      <c r="P212" s="449" t="n"/>
      <c r="Q212" s="372" t="n"/>
      <c r="R212" s="372" t="n"/>
      <c r="S212" s="372" t="n"/>
      <c r="T212" s="372" t="n"/>
      <c r="U212" s="372" t="n"/>
      <c r="V212" s="372" t="n"/>
      <c r="W212" s="372" t="n"/>
      <c r="X212" s="344">
        <f>VLOOKUP(功能_33[[#This Row],[User]],SKL放款!A:G,7,FALSE)</f>
        <v/>
      </c>
      <c r="Y212" s="343">
        <f>IF(功能_33[[#This Row],[實際展示]]="","",功能_33[[#This Row],[實際展示]]+14)</f>
        <v/>
      </c>
      <c r="Z212" s="343" t="n"/>
      <c r="AA212" s="336" t="n"/>
      <c r="AB212" s="336" t="n"/>
      <c r="AC212" s="336" t="n"/>
      <c r="AD212" s="336" t="n"/>
      <c r="AE212" s="336" t="n"/>
      <c r="AF212" s="513" t="n"/>
      <c r="AG212" s="336">
        <f>IFERROR(IF(VLOOKUP(功能_33[[#This Row],[功能代號]],E:Q,11,FALSE)=0,"",VLOOKUP(功能_33[[#This Row],[功能代號]],E:Q,11,FALSE)),"")</f>
        <v/>
      </c>
      <c r="AH212" s="336" t="n"/>
      <c r="AI212" s="336" t="n"/>
      <c r="AJ212" s="344" t="n"/>
      <c r="AK212" s="336" t="n"/>
      <c r="AN212" s="344">
        <f>VLOOKUP(功能_33[[#This Row],[功能代號]],工作表2!A:A,1,FALSE)</f>
        <v/>
      </c>
    </row>
    <row r="213" hidden="1" ht="14.25" customHeight="1" s="453">
      <c r="A213" s="333" t="n">
        <v>227</v>
      </c>
      <c r="B21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344" t="inlineStr">
        <is>
          <t>4.批次作業</t>
        </is>
      </c>
      <c r="D213" s="344" t="inlineStr">
        <is>
          <t>?4-2整批入帳作業</t>
        </is>
      </c>
      <c r="E213" s="372" t="inlineStr">
        <is>
          <t>L4201</t>
        </is>
      </c>
      <c r="F213" s="344" t="inlineStr">
        <is>
          <t>匯款轉帳-明細維護</t>
        </is>
      </c>
      <c r="G213" s="344" t="n"/>
      <c r="H213" s="372" t="inlineStr">
        <is>
          <t>賴文育</t>
        </is>
      </c>
      <c r="I213" s="372" t="inlineStr">
        <is>
          <t>陳綺萍</t>
        </is>
      </c>
      <c r="J213" s="347" t="n"/>
      <c r="K213" s="336" t="n">
        <v>44474</v>
      </c>
      <c r="L213" s="336" t="n">
        <v>44481</v>
      </c>
      <c r="M213" s="336">
        <f>IFERROR(IF(VLOOKUP(功能_33[[#This Row],[功能代號]],討論項目!A:H,8,FALSE)=0,"",VLOOKUP(功能_33[[#This Row],[功能代號]],討論項目!A:H,8,FALSE)),"")</f>
        <v/>
      </c>
      <c r="N213" s="372" t="inlineStr">
        <is>
          <t>李珮琪</t>
        </is>
      </c>
      <c r="O213" s="372" t="inlineStr">
        <is>
          <t>宋郁宏</t>
        </is>
      </c>
      <c r="P213" s="449" t="n"/>
      <c r="Q213" s="372" t="n"/>
      <c r="R213" s="372" t="n"/>
      <c r="S213" s="372" t="n"/>
      <c r="T213" s="372" t="n"/>
      <c r="U213" s="372" t="n"/>
      <c r="V213" s="372" t="n"/>
      <c r="W213" s="372" t="n"/>
      <c r="X213" s="344">
        <f>VLOOKUP(功能_33[[#This Row],[User]],SKL放款!A:G,7,FALSE)</f>
        <v/>
      </c>
      <c r="Y213" s="343">
        <f>IF(功能_33[[#This Row],[實際展示]]="","",功能_33[[#This Row],[實際展示]]+14)</f>
        <v/>
      </c>
      <c r="Z213" s="343" t="n"/>
      <c r="AA213" s="444" t="n"/>
      <c r="AB213" s="336" t="inlineStr">
        <is>
          <t>需二審</t>
        </is>
      </c>
      <c r="AC213" s="336" t="n"/>
      <c r="AD213" s="336" t="n"/>
      <c r="AE213" s="336" t="n"/>
      <c r="AF213" s="513" t="n"/>
      <c r="AG213" s="336">
        <f>IFERROR(IF(VLOOKUP(功能_33[[#This Row],[功能代號]],E:Q,11,FALSE)=0,"",VLOOKUP(功能_33[[#This Row],[功能代號]],E:Q,11,FALSE)),"")</f>
        <v/>
      </c>
      <c r="AH213" s="336" t="n"/>
      <c r="AI213" s="336" t="n"/>
      <c r="AJ213" s="344" t="n"/>
      <c r="AK213" s="336" t="n"/>
      <c r="AN213" s="344">
        <f>VLOOKUP(功能_33[[#This Row],[功能代號]],工作表2!A:A,1,FALSE)</f>
        <v/>
      </c>
    </row>
    <row r="214" hidden="1" ht="14.25" customHeight="1" s="453">
      <c r="A214" s="333" t="n">
        <v>232</v>
      </c>
      <c r="B21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344" t="inlineStr">
        <is>
          <t>4.批次作業</t>
        </is>
      </c>
      <c r="D214" s="344" t="inlineStr">
        <is>
          <t>?4-2整批入帳作業</t>
        </is>
      </c>
      <c r="E214" s="372" t="inlineStr">
        <is>
          <t>L492A</t>
        </is>
      </c>
      <c r="F214" s="344" t="inlineStr">
        <is>
          <t xml:space="preserve">已入帳未還款查詢(By戶號)              </t>
        </is>
      </c>
      <c r="G214" s="344" t="n"/>
      <c r="H214" s="372" t="inlineStr">
        <is>
          <t>賴文育</t>
        </is>
      </c>
      <c r="I214" s="372" t="inlineStr">
        <is>
          <t>陳綺萍</t>
        </is>
      </c>
      <c r="J214" s="347" t="n"/>
      <c r="K214" s="336" t="n">
        <v>44474</v>
      </c>
      <c r="L214" s="336" t="n">
        <v>44482</v>
      </c>
      <c r="M214" s="336">
        <f>IFERROR(IF(VLOOKUP(功能_33[[#This Row],[功能代號]],討論項目!A:H,8,FALSE)=0,"",VLOOKUP(功能_33[[#This Row],[功能代號]],討論項目!A:H,8,FALSE)),"")</f>
        <v/>
      </c>
      <c r="N214" s="372" t="inlineStr">
        <is>
          <t>李珮琪</t>
        </is>
      </c>
      <c r="O214" s="372" t="inlineStr">
        <is>
          <t>蔡珮瑜</t>
        </is>
      </c>
      <c r="P214" s="449" t="n"/>
      <c r="Q214" s="372" t="n"/>
      <c r="R214" s="372" t="n"/>
      <c r="S214" s="372" t="n"/>
      <c r="T214" s="372" t="n"/>
      <c r="U214" s="372" t="n"/>
      <c r="V214" s="372" t="n"/>
      <c r="W214" s="372" t="n"/>
      <c r="X214" s="344">
        <f>VLOOKUP(功能_33[[#This Row],[User]],SKL放款!A:G,7,FALSE)</f>
        <v/>
      </c>
      <c r="Y214" s="343">
        <f>IF(功能_33[[#This Row],[實際展示]]="","",功能_33[[#This Row],[實際展示]]+14)</f>
        <v/>
      </c>
      <c r="Z214" s="343" t="n"/>
      <c r="AA214" s="336" t="n"/>
      <c r="AB214" s="336" t="n"/>
      <c r="AC214" s="336" t="n"/>
      <c r="AD214" s="336" t="n"/>
      <c r="AE214" s="336" t="n"/>
      <c r="AF214" s="513" t="n"/>
      <c r="AG214" s="336">
        <f>IFERROR(IF(VLOOKUP(功能_33[[#This Row],[功能代號]],E:Q,11,FALSE)=0,"",VLOOKUP(功能_33[[#This Row],[功能代號]],E:Q,11,FALSE)),"")</f>
        <v/>
      </c>
      <c r="AH214" s="336" t="n"/>
      <c r="AI214" s="336" t="n"/>
      <c r="AJ214" s="344" t="n"/>
      <c r="AK214" s="336" t="n"/>
      <c r="AN214" s="344">
        <f>VLOOKUP(功能_33[[#This Row],[功能代號]],工作表2!A:A,1,FALSE)</f>
        <v/>
      </c>
    </row>
    <row r="215" hidden="1" ht="14.25" customHeight="1" s="453">
      <c r="A215" s="333" t="n">
        <v>241</v>
      </c>
      <c r="B21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344" t="inlineStr">
        <is>
          <t>4.批次作業</t>
        </is>
      </c>
      <c r="D215" s="344" t="inlineStr">
        <is>
          <t>4-7其他</t>
        </is>
      </c>
      <c r="E215" s="372" t="inlineStr">
        <is>
          <t>L4702</t>
        </is>
      </c>
      <c r="F215" s="344" t="inlineStr">
        <is>
          <t xml:space="preserve">產生放款本息攤還表暨繳息通知單       </t>
        </is>
      </c>
      <c r="G215" s="344" t="n"/>
      <c r="H215" s="372" t="inlineStr">
        <is>
          <t>賴文育</t>
        </is>
      </c>
      <c r="I215" s="372" t="inlineStr">
        <is>
          <t>陳綺萍</t>
        </is>
      </c>
      <c r="J215" s="347" t="n"/>
      <c r="K215" s="336" t="n">
        <v>44474</v>
      </c>
      <c r="L215" s="336" t="n">
        <v>44481</v>
      </c>
      <c r="M215" s="336">
        <f>IFERROR(IF(VLOOKUP(功能_33[[#This Row],[功能代號]],討論項目!A:H,8,FALSE)=0,"",VLOOKUP(功能_33[[#This Row],[功能代號]],討論項目!A:H,8,FALSE)),"")</f>
        <v/>
      </c>
      <c r="N215" s="372" t="inlineStr">
        <is>
          <t>李珮琪</t>
        </is>
      </c>
      <c r="O215" s="372" t="inlineStr">
        <is>
          <t>邵淑微</t>
        </is>
      </c>
      <c r="P215" s="449" t="inlineStr">
        <is>
          <t>宋郁宏</t>
        </is>
      </c>
      <c r="Q215" s="372" t="n"/>
      <c r="R215" s="372" t="n"/>
      <c r="S215" s="372" t="n"/>
      <c r="T215" s="372" t="n"/>
      <c r="U215" s="372" t="n"/>
      <c r="V215" s="372" t="n"/>
      <c r="W215" s="372" t="n"/>
      <c r="X215" s="344">
        <f>VLOOKUP(功能_33[[#This Row],[User]],SKL放款!A:G,7,FALSE)</f>
        <v/>
      </c>
      <c r="Y215" s="343">
        <f>IF(功能_33[[#This Row],[實際展示]]="","",功能_33[[#This Row],[實際展示]]+14)</f>
        <v/>
      </c>
      <c r="Z215" s="343" t="n"/>
      <c r="AA215" s="368" t="n"/>
      <c r="AB215" s="336" t="inlineStr">
        <is>
          <t>需二審</t>
        </is>
      </c>
      <c r="AC215" s="336" t="n"/>
      <c r="AD215" s="336" t="n"/>
      <c r="AE215" s="336" t="n"/>
      <c r="AF215" s="513" t="n"/>
      <c r="AG215" s="336">
        <f>IFERROR(IF(VLOOKUP(功能_33[[#This Row],[功能代號]],E:Q,11,FALSE)=0,"",VLOOKUP(功能_33[[#This Row],[功能代號]],E:Q,11,FALSE)),"")</f>
        <v/>
      </c>
      <c r="AH215" s="336" t="n"/>
      <c r="AI215" s="336" t="n"/>
      <c r="AJ215" s="344" t="n"/>
      <c r="AK215" s="336" t="n"/>
      <c r="AN215" s="344">
        <f>VLOOKUP(功能_33[[#This Row],[功能代號]],工作表2!A:A,1,FALSE)</f>
        <v/>
      </c>
    </row>
    <row r="216" hidden="1" ht="14.25" customHeight="1" s="453">
      <c r="A216" s="333" t="n">
        <v>242</v>
      </c>
      <c r="B21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344" t="inlineStr">
        <is>
          <t>4.批次作業</t>
        </is>
      </c>
      <c r="D216" s="344" t="inlineStr">
        <is>
          <t>4-7其他</t>
        </is>
      </c>
      <c r="E216" s="372" t="inlineStr">
        <is>
          <t>L4703</t>
        </is>
      </c>
      <c r="F216" s="344" t="inlineStr">
        <is>
          <t xml:space="preserve">產生滯繳通知單                       </t>
        </is>
      </c>
      <c r="G216" s="344" t="n"/>
      <c r="H216" s="372" t="inlineStr">
        <is>
          <t>賴文育</t>
        </is>
      </c>
      <c r="I216" s="372" t="inlineStr">
        <is>
          <t>陳綺萍</t>
        </is>
      </c>
      <c r="J216" s="347" t="n"/>
      <c r="K216" s="336" t="n">
        <v>44474</v>
      </c>
      <c r="L216" s="336" t="n">
        <v>44481</v>
      </c>
      <c r="M216" s="336">
        <f>IFERROR(IF(VLOOKUP(功能_33[[#This Row],[功能代號]],討論項目!A:H,8,FALSE)=0,"",VLOOKUP(功能_33[[#This Row],[功能代號]],討論項目!A:H,8,FALSE)),"")</f>
        <v/>
      </c>
      <c r="N216" s="372" t="inlineStr">
        <is>
          <t>李珮琪</t>
        </is>
      </c>
      <c r="O216" s="372" t="inlineStr">
        <is>
          <t>邵淑微</t>
        </is>
      </c>
      <c r="P216" s="449" t="inlineStr">
        <is>
          <t>宋郁宏</t>
        </is>
      </c>
      <c r="Q216" s="372" t="n"/>
      <c r="R216" s="372" t="n"/>
      <c r="S216" s="372" t="n"/>
      <c r="T216" s="372" t="n"/>
      <c r="U216" s="372" t="n"/>
      <c r="V216" s="372" t="n"/>
      <c r="W216" s="372" t="n"/>
      <c r="X216" s="344">
        <f>VLOOKUP(功能_33[[#This Row],[User]],SKL放款!A:G,7,FALSE)</f>
        <v/>
      </c>
      <c r="Y216" s="343">
        <f>IF(功能_33[[#This Row],[實際展示]]="","",功能_33[[#This Row],[實際展示]]+14)</f>
        <v/>
      </c>
      <c r="Z216" s="343" t="n"/>
      <c r="AA216" s="368" t="n"/>
      <c r="AB216" s="336" t="inlineStr">
        <is>
          <t>需二審</t>
        </is>
      </c>
      <c r="AC216" s="336" t="n"/>
      <c r="AD216" s="336" t="n"/>
      <c r="AE216" s="336" t="n"/>
      <c r="AF216" s="513" t="n"/>
      <c r="AG216" s="336">
        <f>IFERROR(IF(VLOOKUP(功能_33[[#This Row],[功能代號]],E:Q,11,FALSE)=0,"",VLOOKUP(功能_33[[#This Row],[功能代號]],E:Q,11,FALSE)),"")</f>
        <v/>
      </c>
      <c r="AH216" s="336" t="n"/>
      <c r="AI216" s="336" t="n"/>
      <c r="AJ216" s="344" t="n"/>
      <c r="AK216" s="336" t="n"/>
      <c r="AN216" s="344">
        <f>VLOOKUP(功能_33[[#This Row],[功能代號]],工作表2!A:A,1,FALSE)</f>
        <v/>
      </c>
    </row>
    <row r="217" ht="14.25" customHeight="1" s="453">
      <c r="A217" s="333" t="n">
        <v>199</v>
      </c>
      <c r="B21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7" s="344" t="inlineStr">
        <is>
          <t>3.帳務作業</t>
        </is>
      </c>
      <c r="D217" s="344" t="n"/>
      <c r="E217" s="372" t="inlineStr">
        <is>
          <t>L3921</t>
        </is>
      </c>
      <c r="F217" s="344" t="inlineStr">
        <is>
          <t xml:space="preserve">回收試算                 </t>
        </is>
      </c>
      <c r="G217" s="344" t="n"/>
      <c r="H217" s="372" t="inlineStr">
        <is>
          <t>賴文育</t>
        </is>
      </c>
      <c r="I217" s="372" t="inlineStr">
        <is>
          <t>余家興</t>
        </is>
      </c>
      <c r="J217" s="347" t="n"/>
      <c r="K217" s="336" t="n">
        <v>44475</v>
      </c>
      <c r="L217" s="336" t="n">
        <v>44482</v>
      </c>
      <c r="M217" s="336">
        <f>IFERROR(IF(VLOOKUP(功能_33[[#This Row],[功能代號]],討論項目!A:H,8,FALSE)=0,"",VLOOKUP(功能_33[[#This Row],[功能代號]],討論項目!A:H,8,FALSE)),"")</f>
        <v/>
      </c>
      <c r="N217" s="372" t="inlineStr">
        <is>
          <t>李珮琪</t>
        </is>
      </c>
      <c r="O217" s="372" t="inlineStr">
        <is>
          <t>蔡珮瑜</t>
        </is>
      </c>
      <c r="P217" s="449" t="n"/>
      <c r="Q217" s="372" t="n"/>
      <c r="R217" s="372" t="n"/>
      <c r="S217" s="372" t="n"/>
      <c r="T217" s="372" t="n"/>
      <c r="U217" s="372" t="n"/>
      <c r="V217" s="372" t="n"/>
      <c r="W217" s="372" t="n"/>
      <c r="X217" s="344">
        <f>VLOOKUP(功能_33[[#This Row],[User]],SKL放款!A:G,7,FALSE)</f>
        <v/>
      </c>
      <c r="Y217" s="343">
        <f>IF(功能_33[[#This Row],[實際展示]]="","",功能_33[[#This Row],[實際展示]]+14)</f>
        <v/>
      </c>
      <c r="Z217" s="343" t="n"/>
      <c r="AA217" s="336" t="n">
        <v>44496</v>
      </c>
      <c r="AB217" s="336" t="n">
        <v>44496</v>
      </c>
      <c r="AC217" s="336" t="n">
        <v>44508</v>
      </c>
      <c r="AD217" s="336" t="n"/>
      <c r="AE217" s="336" t="n"/>
      <c r="AF217" s="513" t="n"/>
      <c r="AG217" s="336">
        <f>IFERROR(IF(VLOOKUP(功能_33[[#This Row],[功能代號]],E:Q,11,FALSE)=0,"",VLOOKUP(功能_33[[#This Row],[功能代號]],E:Q,11,FALSE)),"")</f>
        <v/>
      </c>
      <c r="AH217" s="336" t="n"/>
      <c r="AI217" s="336" t="n"/>
      <c r="AJ217" s="344" t="n"/>
      <c r="AK217" s="336" t="n"/>
      <c r="AN217" s="344">
        <f>VLOOKUP(功能_33[[#This Row],[功能代號]],工作表2!A:A,1,FALSE)</f>
        <v/>
      </c>
    </row>
    <row r="218" ht="14.25" customHeight="1" s="453">
      <c r="A218" s="333" t="n">
        <v>196</v>
      </c>
      <c r="B21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8" s="344" t="inlineStr">
        <is>
          <t>3.帳務作業</t>
        </is>
      </c>
      <c r="D218" s="344" t="n"/>
      <c r="E218" s="372" t="inlineStr">
        <is>
          <t>L3922</t>
        </is>
      </c>
      <c r="F218" s="344" t="inlineStr">
        <is>
          <t xml:space="preserve">結案試算                 </t>
        </is>
      </c>
      <c r="G218" s="344" t="n"/>
      <c r="H218" s="372" t="inlineStr">
        <is>
          <t>賴文育</t>
        </is>
      </c>
      <c r="I218" s="372" t="inlineStr">
        <is>
          <t>余家興</t>
        </is>
      </c>
      <c r="J218" s="347" t="n"/>
      <c r="K218" s="336" t="n">
        <v>44475</v>
      </c>
      <c r="L218" s="336" t="n">
        <v>44482</v>
      </c>
      <c r="M218" s="336">
        <f>IFERROR(IF(VLOOKUP(功能_33[[#This Row],[功能代號]],討論項目!A:H,8,FALSE)=0,"",VLOOKUP(功能_33[[#This Row],[功能代號]],討論項目!A:H,8,FALSE)),"")</f>
        <v/>
      </c>
      <c r="N218" s="372" t="inlineStr">
        <is>
          <t>李珮琪</t>
        </is>
      </c>
      <c r="O218" s="372" t="inlineStr">
        <is>
          <t>蔡珮瑜</t>
        </is>
      </c>
      <c r="P218" s="449" t="inlineStr">
        <is>
          <t>尹少玄</t>
        </is>
      </c>
      <c r="Q218" s="372" t="n"/>
      <c r="R218" s="372" t="n"/>
      <c r="S218" s="372" t="n"/>
      <c r="T218" s="372" t="n"/>
      <c r="U218" s="372" t="n"/>
      <c r="V218" s="372" t="n"/>
      <c r="W218" s="372" t="n"/>
      <c r="X218" s="344">
        <f>VLOOKUP(功能_33[[#This Row],[User]],SKL放款!A:G,7,FALSE)</f>
        <v/>
      </c>
      <c r="Y218" s="343">
        <f>IF(功能_33[[#This Row],[實際展示]]="","",功能_33[[#This Row],[實際展示]]+14)</f>
        <v/>
      </c>
      <c r="Z218" s="343" t="n"/>
      <c r="AA218" s="336" t="n">
        <v>44496</v>
      </c>
      <c r="AB218" s="336" t="n">
        <v>44496</v>
      </c>
      <c r="AC218" s="336" t="n">
        <v>44508</v>
      </c>
      <c r="AD218" s="336" t="n"/>
      <c r="AE218" s="336" t="n"/>
      <c r="AF218" s="513" t="n"/>
      <c r="AG218" s="336">
        <f>IFERROR(IF(VLOOKUP(功能_33[[#This Row],[功能代號]],E:Q,11,FALSE)=0,"",VLOOKUP(功能_33[[#This Row],[功能代號]],E:Q,11,FALSE)),"")</f>
        <v/>
      </c>
      <c r="AH218" s="336" t="n"/>
      <c r="AI218" s="336" t="n"/>
      <c r="AJ218" s="344" t="n"/>
      <c r="AK218" s="343" t="inlineStr">
        <is>
          <t>2021/10/19, 2021/10/18, 2021/10/13</t>
        </is>
      </c>
      <c r="AN218" s="344">
        <f>VLOOKUP(功能_33[[#This Row],[功能代號]],工作表2!A:A,1,FALSE)</f>
        <v/>
      </c>
    </row>
    <row r="219" ht="14.25" customHeight="1" s="453">
      <c r="A219" s="333" t="n">
        <v>214</v>
      </c>
      <c r="B21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9" s="344" t="inlineStr">
        <is>
          <t>3.帳務作業</t>
        </is>
      </c>
      <c r="D219" s="344" t="n"/>
      <c r="E219" s="372" t="inlineStr">
        <is>
          <t>L3923</t>
        </is>
      </c>
      <c r="F219" s="344" t="inlineStr">
        <is>
          <t xml:space="preserve">應繳日試算               </t>
        </is>
      </c>
      <c r="G219" s="344" t="n"/>
      <c r="H219" s="372" t="inlineStr">
        <is>
          <t>賴文育</t>
        </is>
      </c>
      <c r="I219" s="372" t="inlineStr">
        <is>
          <t>余家興</t>
        </is>
      </c>
      <c r="J219" s="347" t="n"/>
      <c r="K219" s="336" t="n">
        <v>44475</v>
      </c>
      <c r="L219" s="336" t="n">
        <v>44482</v>
      </c>
      <c r="M219" s="336">
        <f>IFERROR(IF(VLOOKUP(功能_33[[#This Row],[功能代號]],討論項目!A:H,8,FALSE)=0,"",VLOOKUP(功能_33[[#This Row],[功能代號]],討論項目!A:H,8,FALSE)),"")</f>
        <v/>
      </c>
      <c r="N219" s="372" t="inlineStr">
        <is>
          <t>李珮琪</t>
        </is>
      </c>
      <c r="O219" s="372" t="inlineStr">
        <is>
          <t>蔡珮瑜</t>
        </is>
      </c>
      <c r="P219" s="449" t="n"/>
      <c r="Q219" s="372" t="n"/>
      <c r="R219" s="372" t="n"/>
      <c r="S219" s="372" t="n"/>
      <c r="T219" s="372" t="n"/>
      <c r="U219" s="372" t="n"/>
      <c r="V219" s="372" t="n"/>
      <c r="W219" s="372" t="n"/>
      <c r="X219" s="344">
        <f>VLOOKUP(功能_33[[#This Row],[User]],SKL放款!A:G,7,FALSE)</f>
        <v/>
      </c>
      <c r="Y219" s="343">
        <f>IF(功能_33[[#This Row],[實際展示]]="","",功能_33[[#This Row],[實際展示]]+14)</f>
        <v/>
      </c>
      <c r="Z219" s="343" t="n"/>
      <c r="AA219" s="336" t="n">
        <v>44496</v>
      </c>
      <c r="AB219" s="336" t="n">
        <v>44496</v>
      </c>
      <c r="AC219" s="336" t="n">
        <v>44508</v>
      </c>
      <c r="AD219" s="336" t="n"/>
      <c r="AE219" s="336" t="n"/>
      <c r="AF219" s="513" t="n"/>
      <c r="AG219" s="336">
        <f>IFERROR(IF(VLOOKUP(功能_33[[#This Row],[功能代號]],E:Q,11,FALSE)=0,"",VLOOKUP(功能_33[[#This Row],[功能代號]],E:Q,11,FALSE)),"")</f>
        <v/>
      </c>
      <c r="AH219" s="336" t="n"/>
      <c r="AI219" s="336" t="n"/>
      <c r="AJ219" s="344" t="n"/>
      <c r="AK219" s="336" t="n"/>
      <c r="AN219" s="344">
        <f>VLOOKUP(功能_33[[#This Row],[功能代號]],工作表2!A:A,1,FALSE)</f>
        <v/>
      </c>
    </row>
    <row r="220" ht="14.25" customHeight="1" s="453">
      <c r="A220" s="333" t="n">
        <v>197</v>
      </c>
      <c r="B22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0" s="344" t="inlineStr">
        <is>
          <t>3.帳務作業</t>
        </is>
      </c>
      <c r="D220" s="344" t="n"/>
      <c r="E220" s="372" t="inlineStr">
        <is>
          <t>L3924</t>
        </is>
      </c>
      <c r="F220" s="344" t="inlineStr">
        <is>
          <t xml:space="preserve">催收回復試算             </t>
        </is>
      </c>
      <c r="G220" s="344" t="n"/>
      <c r="H220" s="372" t="inlineStr">
        <is>
          <t>賴文育</t>
        </is>
      </c>
      <c r="I220" s="372" t="inlineStr">
        <is>
          <t>余家興</t>
        </is>
      </c>
      <c r="J220" s="347" t="n"/>
      <c r="K220" s="336" t="n">
        <v>44475</v>
      </c>
      <c r="L220" s="336" t="n">
        <v>44487</v>
      </c>
      <c r="M220" s="336">
        <f>IFERROR(IF(VLOOKUP(功能_33[[#This Row],[功能代號]],討論項目!A:H,8,FALSE)=0,"",VLOOKUP(功能_33[[#This Row],[功能代號]],討論項目!A:H,8,FALSE)),"")</f>
        <v/>
      </c>
      <c r="N220" s="372" t="inlineStr">
        <is>
          <t>林清河</t>
        </is>
      </c>
      <c r="O220" s="372" t="inlineStr">
        <is>
          <t>邵淑微</t>
        </is>
      </c>
      <c r="P220" s="449" t="inlineStr">
        <is>
          <t>張舜雯</t>
        </is>
      </c>
      <c r="Q220" s="372" t="n"/>
      <c r="R220" s="372" t="n"/>
      <c r="S220" s="372" t="n"/>
      <c r="T220" s="372" t="n"/>
      <c r="U220" s="372" t="n"/>
      <c r="V220" s="372" t="n"/>
      <c r="W220" s="372" t="n"/>
      <c r="X220" s="344">
        <f>VLOOKUP(功能_33[[#This Row],[User]],SKL放款!A:G,7,FALSE)</f>
        <v/>
      </c>
      <c r="Y220" s="343">
        <f>IF(功能_33[[#This Row],[實際展示]]="","",功能_33[[#This Row],[實際展示]]+14)</f>
        <v/>
      </c>
      <c r="Z220" s="343" t="n"/>
      <c r="AA220" s="336" t="n">
        <v>44496</v>
      </c>
      <c r="AB220" s="336" t="n">
        <v>44496</v>
      </c>
      <c r="AC220" s="336" t="n">
        <v>44508</v>
      </c>
      <c r="AD220" s="336" t="n"/>
      <c r="AE220" s="336" t="n"/>
      <c r="AF220" s="513" t="n"/>
      <c r="AG220" s="336">
        <f>IFERROR(IF(VLOOKUP(功能_33[[#This Row],[功能代號]],E:Q,11,FALSE)=0,"",VLOOKUP(功能_33[[#This Row],[功能代號]],E:Q,11,FALSE)),"")</f>
        <v/>
      </c>
      <c r="AH220" s="336" t="n"/>
      <c r="AI220" s="336" t="n"/>
      <c r="AJ220" s="344" t="n"/>
      <c r="AK220" s="336" t="n"/>
      <c r="AN220" s="344">
        <f>VLOOKUP(功能_33[[#This Row],[功能代號]],工作表2!A:A,1,FALSE)</f>
        <v/>
      </c>
    </row>
    <row r="221" ht="14.25" customHeight="1" s="453">
      <c r="A221" s="333" t="n">
        <v>194</v>
      </c>
      <c r="B22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1" s="344" t="inlineStr">
        <is>
          <t>3.帳務作業</t>
        </is>
      </c>
      <c r="D221" s="344" t="n"/>
      <c r="E221" s="372" t="inlineStr">
        <is>
          <t>L3925</t>
        </is>
      </c>
      <c r="F221" s="344" t="inlineStr">
        <is>
          <t xml:space="preserve">還款分配試算             </t>
        </is>
      </c>
      <c r="G221" s="344" t="n"/>
      <c r="H221" s="372" t="inlineStr">
        <is>
          <t>賴文育</t>
        </is>
      </c>
      <c r="I221" s="372" t="inlineStr">
        <is>
          <t>余家興</t>
        </is>
      </c>
      <c r="J221" s="347" t="n"/>
      <c r="K221" s="336" t="n">
        <v>44475</v>
      </c>
      <c r="L221" s="336" t="n">
        <v>44482</v>
      </c>
      <c r="M221" s="336">
        <f>IFERROR(IF(VLOOKUP(功能_33[[#This Row],[功能代號]],討論項目!A:H,8,FALSE)=0,"",VLOOKUP(功能_33[[#This Row],[功能代號]],討論項目!A:H,8,FALSE)),"")</f>
        <v/>
      </c>
      <c r="N221" s="372" t="inlineStr">
        <is>
          <t>李珮琪</t>
        </is>
      </c>
      <c r="O221" s="372" t="inlineStr">
        <is>
          <t>蔡珮瑜</t>
        </is>
      </c>
      <c r="P221" s="449" t="n"/>
      <c r="Q221" s="372" t="n"/>
      <c r="R221" s="372" t="n"/>
      <c r="S221" s="372" t="n"/>
      <c r="T221" s="372" t="n"/>
      <c r="U221" s="372" t="n"/>
      <c r="V221" s="372" t="n"/>
      <c r="W221" s="372" t="n"/>
      <c r="X221" s="344">
        <f>VLOOKUP(功能_33[[#This Row],[User]],SKL放款!A:G,7,FALSE)</f>
        <v/>
      </c>
      <c r="Y221" s="343">
        <f>IF(功能_33[[#This Row],[實際展示]]="","",功能_33[[#This Row],[實際展示]]+14)</f>
        <v/>
      </c>
      <c r="Z221" s="343" t="n"/>
      <c r="AA221" s="336" t="n">
        <v>44496</v>
      </c>
      <c r="AB221" s="336" t="n">
        <v>44496</v>
      </c>
      <c r="AC221" s="336" t="n">
        <v>44508</v>
      </c>
      <c r="AD221" s="336" t="n"/>
      <c r="AE221" s="336" t="n"/>
      <c r="AF221" s="513" t="n"/>
      <c r="AG221" s="336">
        <f>IFERROR(IF(VLOOKUP(功能_33[[#This Row],[功能代號]],E:Q,11,FALSE)=0,"",VLOOKUP(功能_33[[#This Row],[功能代號]],E:Q,11,FALSE)),"")</f>
        <v/>
      </c>
      <c r="AH221" s="336" t="n"/>
      <c r="AI221" s="336" t="n"/>
      <c r="AJ221" s="344" t="n"/>
      <c r="AK221" s="336" t="n"/>
      <c r="AN221" s="344">
        <f>VLOOKUP(功能_33[[#This Row],[功能代號]],工作表2!A:A,1,FALSE)</f>
        <v/>
      </c>
    </row>
    <row r="222" ht="14.25" customHeight="1" s="453">
      <c r="A222" s="333" t="n">
        <v>195</v>
      </c>
      <c r="B22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2" s="344" t="inlineStr">
        <is>
          <t>3.帳務作業</t>
        </is>
      </c>
      <c r="D222" s="344" t="n"/>
      <c r="E222" s="372" t="inlineStr">
        <is>
          <t>L3926</t>
        </is>
      </c>
      <c r="F222" s="344" t="inlineStr">
        <is>
          <t xml:space="preserve">變更期款試算             </t>
        </is>
      </c>
      <c r="G222" s="344" t="n"/>
      <c r="H222" s="372" t="inlineStr">
        <is>
          <t>賴文育</t>
        </is>
      </c>
      <c r="I222" s="372" t="inlineStr">
        <is>
          <t>余家興</t>
        </is>
      </c>
      <c r="J222" s="347" t="n"/>
      <c r="K222" s="336" t="n">
        <v>44475</v>
      </c>
      <c r="L222" s="336" t="n">
        <v>44482</v>
      </c>
      <c r="M222" s="336">
        <f>IFERROR(IF(VLOOKUP(功能_33[[#This Row],[功能代號]],討論項目!A:H,8,FALSE)=0,"",VLOOKUP(功能_33[[#This Row],[功能代號]],討論項目!A:H,8,FALSE)),"")</f>
        <v/>
      </c>
      <c r="N222" s="372" t="inlineStr">
        <is>
          <t>李珮琪</t>
        </is>
      </c>
      <c r="O222" s="372" t="inlineStr">
        <is>
          <t>蔡珮瑜</t>
        </is>
      </c>
      <c r="P222" s="449" t="n"/>
      <c r="Q222" s="372" t="n"/>
      <c r="R222" s="372" t="n"/>
      <c r="S222" s="372" t="n"/>
      <c r="T222" s="372" t="n"/>
      <c r="U222" s="372" t="n"/>
      <c r="V222" s="372" t="n"/>
      <c r="W222" s="372" t="n"/>
      <c r="X222" s="344">
        <f>VLOOKUP(功能_33[[#This Row],[User]],SKL放款!A:G,7,FALSE)</f>
        <v/>
      </c>
      <c r="Y222" s="343">
        <f>IF(功能_33[[#This Row],[實際展示]]="","",功能_33[[#This Row],[實際展示]]+14)</f>
        <v/>
      </c>
      <c r="Z222" s="343" t="n"/>
      <c r="AA222" s="336" t="n">
        <v>44496</v>
      </c>
      <c r="AB222" s="368" t="n">
        <v>44496</v>
      </c>
      <c r="AC222" s="336" t="n"/>
      <c r="AD222" s="336" t="n"/>
      <c r="AE222" s="336" t="n"/>
      <c r="AF222" s="513" t="n"/>
      <c r="AG222" s="336">
        <f>IFERROR(IF(VLOOKUP(功能_33[[#This Row],[功能代號]],E:Q,11,FALSE)=0,"",VLOOKUP(功能_33[[#This Row],[功能代號]],E:Q,11,FALSE)),"")</f>
        <v/>
      </c>
      <c r="AH222" s="336" t="n"/>
      <c r="AI222" s="336" t="n"/>
      <c r="AJ222" s="344" t="n"/>
      <c r="AK222" s="336" t="n"/>
      <c r="AN222" s="344">
        <f>VLOOKUP(功能_33[[#This Row],[功能代號]],工作表2!A:A,1,FALSE)</f>
        <v/>
      </c>
    </row>
    <row r="223" ht="14.25" customHeight="1" s="453">
      <c r="A223" s="333" t="n">
        <v>201</v>
      </c>
      <c r="B22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3" s="344" t="inlineStr">
        <is>
          <t>3.帳務作業</t>
        </is>
      </c>
      <c r="D223" s="344" t="n"/>
      <c r="E223" s="372" t="inlineStr">
        <is>
          <t>L3004</t>
        </is>
      </c>
      <c r="F223" s="344" t="inlineStr">
        <is>
          <t xml:space="preserve">約定部分償還明細資料查詢 </t>
        </is>
      </c>
      <c r="G223" s="344" t="n"/>
      <c r="H223" s="372" t="inlineStr">
        <is>
          <t>賴文育</t>
        </is>
      </c>
      <c r="I223" s="372" t="inlineStr">
        <is>
          <t>余家興</t>
        </is>
      </c>
      <c r="J223" s="347" t="n"/>
      <c r="K223" s="336" t="n">
        <v>44475</v>
      </c>
      <c r="L223" s="336" t="n">
        <v>44482</v>
      </c>
      <c r="M223" s="336">
        <f>IFERROR(IF(VLOOKUP(功能_33[[#This Row],[功能代號]],討論項目!A:H,8,FALSE)=0,"",VLOOKUP(功能_33[[#This Row],[功能代號]],討論項目!A:H,8,FALSE)),"")</f>
        <v/>
      </c>
      <c r="N223" s="372" t="inlineStr">
        <is>
          <t>李珮琪</t>
        </is>
      </c>
      <c r="O223" s="372" t="inlineStr">
        <is>
          <t>蔡珮瑜</t>
        </is>
      </c>
      <c r="P223" s="449" t="n"/>
      <c r="Q223" s="372" t="n"/>
      <c r="R223" s="372" t="n"/>
      <c r="S223" s="372" t="n"/>
      <c r="T223" s="372" t="n"/>
      <c r="U223" s="372" t="n"/>
      <c r="V223" s="372" t="n"/>
      <c r="W223" s="372" t="n"/>
      <c r="X223" s="344">
        <f>VLOOKUP(功能_33[[#This Row],[User]],SKL放款!A:G,7,FALSE)</f>
        <v/>
      </c>
      <c r="Y223" s="343">
        <f>IF(功能_33[[#This Row],[實際展示]]="","",功能_33[[#This Row],[實際展示]]+14)</f>
        <v/>
      </c>
      <c r="Z223" s="343" t="n"/>
      <c r="AA223" s="336" t="n">
        <v>44496</v>
      </c>
      <c r="AB223" s="336" t="n">
        <v>44496</v>
      </c>
      <c r="AC223" s="336" t="n">
        <v>44508</v>
      </c>
      <c r="AD223" s="336" t="n"/>
      <c r="AE223" s="336" t="n"/>
      <c r="AF223" s="513" t="n"/>
      <c r="AG223" s="336">
        <f>IFERROR(IF(VLOOKUP(功能_33[[#This Row],[功能代號]],E:Q,11,FALSE)=0,"",VLOOKUP(功能_33[[#This Row],[功能代號]],E:Q,11,FALSE)),"")</f>
        <v/>
      </c>
      <c r="AH223" s="336" t="n"/>
      <c r="AI223" s="336" t="n"/>
      <c r="AJ223" s="344" t="n"/>
      <c r="AK223" s="336" t="n"/>
      <c r="AN223" s="344">
        <f>VLOOKUP(功能_33[[#This Row],[功能代號]],工作表2!A:A,1,FALSE)</f>
        <v/>
      </c>
    </row>
    <row r="224" ht="14.25" customHeight="1" s="453">
      <c r="A224" s="333" t="n">
        <v>202</v>
      </c>
      <c r="B22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344" t="inlineStr">
        <is>
          <t>3.帳務作業</t>
        </is>
      </c>
      <c r="D224" s="344" t="n"/>
      <c r="E224" s="372" t="inlineStr">
        <is>
          <t>L3130</t>
        </is>
      </c>
      <c r="F224" s="344" t="inlineStr">
        <is>
          <t xml:space="preserve">約定部分償還登錄         </t>
        </is>
      </c>
      <c r="G224" s="344" t="n"/>
      <c r="H224" s="372" t="inlineStr">
        <is>
          <t>賴文育</t>
        </is>
      </c>
      <c r="I224" s="372" t="inlineStr">
        <is>
          <t>余家興</t>
        </is>
      </c>
      <c r="J224" s="347" t="n"/>
      <c r="K224" s="336" t="n">
        <v>44475</v>
      </c>
      <c r="L224" s="336" t="n">
        <v>44482</v>
      </c>
      <c r="M224" s="336">
        <f>IFERROR(IF(VLOOKUP(功能_33[[#This Row],[功能代號]],討論項目!A:H,8,FALSE)=0,"",VLOOKUP(功能_33[[#This Row],[功能代號]],討論項目!A:H,8,FALSE)),"")</f>
        <v/>
      </c>
      <c r="N224" s="372" t="inlineStr">
        <is>
          <t>李珮琪</t>
        </is>
      </c>
      <c r="O224" s="372" t="inlineStr">
        <is>
          <t>蔡珮瑜</t>
        </is>
      </c>
      <c r="P224" s="449" t="inlineStr">
        <is>
          <t>宋郁宏</t>
        </is>
      </c>
      <c r="Q224" s="372" t="n"/>
      <c r="R224" s="372" t="n"/>
      <c r="S224" s="372" t="n"/>
      <c r="T224" s="372" t="n"/>
      <c r="U224" s="372" t="n"/>
      <c r="V224" s="372" t="n"/>
      <c r="W224" s="372" t="n"/>
      <c r="X224" s="344">
        <f>VLOOKUP(功能_33[[#This Row],[User]],SKL放款!A:G,7,FALSE)</f>
        <v/>
      </c>
      <c r="Y224" s="343">
        <f>IF(功能_33[[#This Row],[實際展示]]="","",功能_33[[#This Row],[實際展示]]+14)</f>
        <v/>
      </c>
      <c r="Z224" s="343" t="n"/>
      <c r="AA224" s="336" t="n">
        <v>44496</v>
      </c>
      <c r="AB224" s="368" t="n">
        <v>44496</v>
      </c>
      <c r="AC224" s="336" t="n"/>
      <c r="AD224" s="336" t="n"/>
      <c r="AE224" s="336" t="n"/>
      <c r="AF224" s="513" t="n"/>
      <c r="AG224" s="336">
        <f>IFERROR(IF(VLOOKUP(功能_33[[#This Row],[功能代號]],E:Q,11,FALSE)=0,"",VLOOKUP(功能_33[[#This Row],[功能代號]],E:Q,11,FALSE)),"")</f>
        <v/>
      </c>
      <c r="AH224" s="336" t="n"/>
      <c r="AI224" s="336" t="n"/>
      <c r="AJ224" s="344" t="n"/>
      <c r="AK224" s="336" t="n"/>
      <c r="AN224" s="344">
        <f>VLOOKUP(功能_33[[#This Row],[功能代號]],工作表2!A:A,1,FALSE)</f>
        <v/>
      </c>
    </row>
    <row r="225" ht="14.25" customHeight="1" s="453">
      <c r="A225" s="333" t="n">
        <v>200</v>
      </c>
      <c r="B22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5" s="344" t="inlineStr">
        <is>
          <t>3.帳務作業</t>
        </is>
      </c>
      <c r="D225" s="344" t="n"/>
      <c r="E225" s="372" t="inlineStr">
        <is>
          <t>L3200</t>
        </is>
      </c>
      <c r="F225" s="344" t="inlineStr">
        <is>
          <t xml:space="preserve">回收登錄                 </t>
        </is>
      </c>
      <c r="G225" s="344" t="n"/>
      <c r="H225" s="372" t="inlineStr">
        <is>
          <t>賴文育</t>
        </is>
      </c>
      <c r="I225" s="372" t="inlineStr">
        <is>
          <t>余家興</t>
        </is>
      </c>
      <c r="J225" s="347" t="n"/>
      <c r="K225" s="336" t="n">
        <v>44475</v>
      </c>
      <c r="L225" s="336" t="n">
        <v>44482</v>
      </c>
      <c r="M225" s="336">
        <f>IFERROR(IF(VLOOKUP(功能_33[[#This Row],[功能代號]],討論項目!A:H,8,FALSE)=0,"",VLOOKUP(功能_33[[#This Row],[功能代號]],討論項目!A:H,8,FALSE)),"")</f>
        <v/>
      </c>
      <c r="N225" s="372" t="inlineStr">
        <is>
          <t>李珮琪</t>
        </is>
      </c>
      <c r="O225" s="372" t="inlineStr">
        <is>
          <t>蔡珮瑜</t>
        </is>
      </c>
      <c r="P225" s="449" t="n"/>
      <c r="Q225" s="372" t="n"/>
      <c r="R225" s="372" t="n"/>
      <c r="S225" s="372" t="n"/>
      <c r="T225" s="372" t="n"/>
      <c r="U225" s="372" t="n"/>
      <c r="V225" s="372" t="n"/>
      <c r="W225" s="372" t="n"/>
      <c r="X225" s="344">
        <f>VLOOKUP(功能_33[[#This Row],[User]],SKL放款!A:G,7,FALSE)</f>
        <v/>
      </c>
      <c r="Y225" s="343">
        <f>IF(功能_33[[#This Row],[實際展示]]="","",功能_33[[#This Row],[實際展示]]+14)</f>
        <v/>
      </c>
      <c r="Z225" s="343" t="n"/>
      <c r="AA225" s="336" t="n">
        <v>44496</v>
      </c>
      <c r="AB225" s="336" t="n">
        <v>44496</v>
      </c>
      <c r="AC225" s="336" t="n">
        <v>44508</v>
      </c>
      <c r="AD225" s="336" t="n"/>
      <c r="AE225" s="336" t="n"/>
      <c r="AF225" s="513" t="n"/>
      <c r="AG225" s="336">
        <f>IFERROR(IF(VLOOKUP(功能_33[[#This Row],[功能代號]],E:Q,11,FALSE)=0,"",VLOOKUP(功能_33[[#This Row],[功能代號]],E:Q,11,FALSE)),"")</f>
        <v/>
      </c>
      <c r="AH225" s="336" t="n"/>
      <c r="AI225" s="336" t="n"/>
      <c r="AJ225" s="344" t="n"/>
      <c r="AK225" s="336" t="n"/>
      <c r="AN225" s="344">
        <f>VLOOKUP(功能_33[[#This Row],[功能代號]],工作表2!A:A,1,FALSE)</f>
        <v/>
      </c>
    </row>
    <row r="226" ht="14.25" customHeight="1" s="453">
      <c r="A226" s="333" t="n">
        <v>210</v>
      </c>
      <c r="B22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344" t="inlineStr">
        <is>
          <t>3.帳務作業</t>
        </is>
      </c>
      <c r="D226" s="344" t="n"/>
      <c r="E226" s="372" t="inlineStr">
        <is>
          <t>L3230</t>
        </is>
      </c>
      <c r="F226" s="344" t="inlineStr">
        <is>
          <t>暫收款銷帳</t>
        </is>
      </c>
      <c r="G226" s="344" t="n"/>
      <c r="H226" s="372" t="inlineStr">
        <is>
          <t>賴文育</t>
        </is>
      </c>
      <c r="I226" s="372" t="inlineStr">
        <is>
          <t>余家興</t>
        </is>
      </c>
      <c r="J226" s="347" t="n"/>
      <c r="K226" s="336" t="n">
        <v>44475</v>
      </c>
      <c r="L226" s="336" t="n">
        <v>44482</v>
      </c>
      <c r="M226" s="336">
        <f>IFERROR(IF(VLOOKUP(功能_33[[#This Row],[功能代號]],討論項目!A:H,8,FALSE)=0,"",VLOOKUP(功能_33[[#This Row],[功能代號]],討論項目!A:H,8,FALSE)),"")</f>
        <v/>
      </c>
      <c r="N226" s="372" t="inlineStr">
        <is>
          <t>李珮琪</t>
        </is>
      </c>
      <c r="O226" s="372" t="inlineStr">
        <is>
          <t>邵淑微</t>
        </is>
      </c>
      <c r="P226" s="449" t="inlineStr">
        <is>
          <t>張舜雯</t>
        </is>
      </c>
      <c r="Q226" s="372" t="n"/>
      <c r="R226" s="372" t="n"/>
      <c r="S226" s="372" t="n"/>
      <c r="T226" s="372" t="n"/>
      <c r="U226" s="372" t="n"/>
      <c r="V226" s="372" t="n"/>
      <c r="W226" s="372" t="n"/>
      <c r="X226" s="344">
        <f>VLOOKUP(功能_33[[#This Row],[User]],SKL放款!A:G,7,FALSE)</f>
        <v/>
      </c>
      <c r="Y226" s="343">
        <f>IF(功能_33[[#This Row],[實際展示]]="","",功能_33[[#This Row],[實際展示]]+14)</f>
        <v/>
      </c>
      <c r="Z226" s="343" t="n"/>
      <c r="AA226" s="336" t="n">
        <v>44496</v>
      </c>
      <c r="AB226" s="368" t="n">
        <v>44496</v>
      </c>
      <c r="AC226" s="336" t="n">
        <v>44508</v>
      </c>
      <c r="AD226" s="336" t="n"/>
      <c r="AE226" s="336" t="n"/>
      <c r="AF226" s="513" t="n"/>
      <c r="AG226" s="336">
        <f>IFERROR(IF(VLOOKUP(功能_33[[#This Row],[功能代號]],E:Q,11,FALSE)=0,"",VLOOKUP(功能_33[[#This Row],[功能代號]],E:Q,11,FALSE)),"")</f>
        <v/>
      </c>
      <c r="AH226" s="336" t="n"/>
      <c r="AI226" s="336" t="n"/>
      <c r="AJ226" s="344" t="n"/>
      <c r="AK226" s="343" t="inlineStr">
        <is>
          <t>2021/10/19, 2021/10/18, 2021/10/13,2021/9/14</t>
        </is>
      </c>
      <c r="AN226" s="344">
        <f>VLOOKUP(功能_33[[#This Row],[功能代號]],工作表2!A:A,1,FALSE)</f>
        <v/>
      </c>
    </row>
    <row r="227" ht="14.25" customHeight="1" s="453">
      <c r="A227" s="333" t="n">
        <v>211</v>
      </c>
      <c r="B22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7" s="344" t="inlineStr">
        <is>
          <t>3.帳務作業</t>
        </is>
      </c>
      <c r="D227" s="344" t="n"/>
      <c r="E227" s="372" t="inlineStr">
        <is>
          <t>L3410</t>
        </is>
      </c>
      <c r="F227" s="344" t="inlineStr">
        <is>
          <t xml:space="preserve">結案登錄-可欠繳          </t>
        </is>
      </c>
      <c r="G227" s="344" t="n"/>
      <c r="H227" s="372" t="inlineStr">
        <is>
          <t>賴文育</t>
        </is>
      </c>
      <c r="I227" s="372" t="inlineStr">
        <is>
          <t>余家興</t>
        </is>
      </c>
      <c r="J227" s="347" t="n"/>
      <c r="K227" s="336" t="n">
        <v>44475</v>
      </c>
      <c r="L227" s="336" t="n">
        <v>44487</v>
      </c>
      <c r="M227" s="336">
        <f>IFERROR(IF(VLOOKUP(功能_33[[#This Row],[功能代號]],討論項目!A:H,8,FALSE)=0,"",VLOOKUP(功能_33[[#This Row],[功能代號]],討論項目!A:H,8,FALSE)),"")</f>
        <v/>
      </c>
      <c r="N227" s="372" t="inlineStr">
        <is>
          <t>涂宇欣</t>
        </is>
      </c>
      <c r="O227" s="372" t="inlineStr">
        <is>
          <t>邵淑微</t>
        </is>
      </c>
      <c r="P227" s="449" t="n"/>
      <c r="Q227" s="372" t="n"/>
      <c r="R227" s="372" t="n"/>
      <c r="S227" s="372" t="n"/>
      <c r="T227" s="372" t="n"/>
      <c r="U227" s="372" t="n"/>
      <c r="V227" s="372" t="n"/>
      <c r="W227" s="372" t="n"/>
      <c r="X227" s="344">
        <f>VLOOKUP(功能_33[[#This Row],[User]],SKL放款!A:G,7,FALSE)</f>
        <v/>
      </c>
      <c r="Y227" s="343">
        <f>IF(功能_33[[#This Row],[實際展示]]="","",功能_33[[#This Row],[實際展示]]+14)</f>
        <v/>
      </c>
      <c r="Z227" s="343" t="n"/>
      <c r="AA227" s="336" t="n">
        <v>44496</v>
      </c>
      <c r="AB227" s="336" t="n">
        <v>44496</v>
      </c>
      <c r="AC227" s="336" t="n">
        <v>44508</v>
      </c>
      <c r="AD227" s="336" t="n"/>
      <c r="AE227" s="336" t="n"/>
      <c r="AF227" s="513" t="n"/>
      <c r="AG227" s="336">
        <f>IFERROR(IF(VLOOKUP(功能_33[[#This Row],[功能代號]],E:Q,11,FALSE)=0,"",VLOOKUP(功能_33[[#This Row],[功能代號]],E:Q,11,FALSE)),"")</f>
        <v/>
      </c>
      <c r="AH227" s="336" t="n"/>
      <c r="AI227" s="336" t="n"/>
      <c r="AJ227" s="344" t="n"/>
      <c r="AK227" s="336" t="n"/>
      <c r="AN227" s="344">
        <f>VLOOKUP(功能_33[[#This Row],[功能代號]],工作表2!A:A,1,FALSE)</f>
        <v/>
      </c>
    </row>
    <row r="228" ht="14.25" customHeight="1" s="453">
      <c r="A228" s="333" t="n">
        <v>212</v>
      </c>
      <c r="B22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8" s="344" t="inlineStr">
        <is>
          <t>3.帳務作業</t>
        </is>
      </c>
      <c r="D228" s="344" t="n"/>
      <c r="E228" s="372" t="inlineStr">
        <is>
          <t>L3420</t>
        </is>
      </c>
      <c r="F228" s="344" t="inlineStr">
        <is>
          <t>結案登錄-不可欠繳</t>
        </is>
      </c>
      <c r="G228" s="344" t="n"/>
      <c r="H228" s="372" t="inlineStr">
        <is>
          <t>賴文育</t>
        </is>
      </c>
      <c r="I228" s="372" t="inlineStr">
        <is>
          <t>余家興</t>
        </is>
      </c>
      <c r="J228" s="347" t="n"/>
      <c r="K228" s="336" t="n">
        <v>44475</v>
      </c>
      <c r="L228" s="336" t="n">
        <v>44482</v>
      </c>
      <c r="M228" s="336">
        <f>IFERROR(IF(VLOOKUP(功能_33[[#This Row],[功能代號]],討論項目!A:H,8,FALSE)=0,"",VLOOKUP(功能_33[[#This Row],[功能代號]],討論項目!A:H,8,FALSE)),"")</f>
        <v/>
      </c>
      <c r="N228" s="372" t="inlineStr">
        <is>
          <t>涂宇欣</t>
        </is>
      </c>
      <c r="O228" s="372" t="inlineStr">
        <is>
          <t>蔡珮瑜</t>
        </is>
      </c>
      <c r="P228" s="449" t="inlineStr">
        <is>
          <t>尹少玄</t>
        </is>
      </c>
      <c r="Q228" s="372" t="n"/>
      <c r="R228" s="372" t="n"/>
      <c r="S228" s="372" t="n"/>
      <c r="T228" s="372" t="n"/>
      <c r="U228" s="372" t="n"/>
      <c r="V228" s="372" t="n"/>
      <c r="W228" s="372" t="n"/>
      <c r="X228" s="344">
        <f>VLOOKUP(功能_33[[#This Row],[User]],SKL放款!A:G,7,FALSE)</f>
        <v/>
      </c>
      <c r="Y228" s="343">
        <f>IF(功能_33[[#This Row],[實際展示]]="","",功能_33[[#This Row],[實際展示]]+14)</f>
        <v/>
      </c>
      <c r="Z228" s="343" t="n"/>
      <c r="AA228" s="336" t="n">
        <v>44496</v>
      </c>
      <c r="AB228" s="336" t="n">
        <v>44496</v>
      </c>
      <c r="AC228" s="336" t="n">
        <v>44508</v>
      </c>
      <c r="AD228" s="336" t="n"/>
      <c r="AE228" s="336" t="n"/>
      <c r="AF228" s="513" t="n"/>
      <c r="AG228" s="336">
        <f>IFERROR(IF(VLOOKUP(功能_33[[#This Row],[功能代號]],E:Q,11,FALSE)=0,"",VLOOKUP(功能_33[[#This Row],[功能代號]],E:Q,11,FALSE)),"")</f>
        <v/>
      </c>
      <c r="AH228" s="336" t="n"/>
      <c r="AI228" s="336" t="n"/>
      <c r="AJ228" s="344" t="n"/>
      <c r="AK228" s="343" t="inlineStr">
        <is>
          <t>2021/10/19, 2021/10/18, 2021/10/13</t>
        </is>
      </c>
      <c r="AN228" s="344">
        <f>VLOOKUP(功能_33[[#This Row],[功能代號]],工作表2!A:A,1,FALSE)</f>
        <v/>
      </c>
    </row>
    <row r="229" ht="14.25" customHeight="1" s="453">
      <c r="A229" s="333" t="n">
        <v>213</v>
      </c>
      <c r="B22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344" t="inlineStr">
        <is>
          <t>3.帳務作業</t>
        </is>
      </c>
      <c r="D229" s="344" t="n"/>
      <c r="E229" s="372" t="inlineStr">
        <is>
          <t>L3731</t>
        </is>
      </c>
      <c r="F229" s="344" t="inlineStr">
        <is>
          <t>呆帳戶改呆帳結案戶</t>
        </is>
      </c>
      <c r="G229" s="344" t="n"/>
      <c r="H229" s="372" t="inlineStr">
        <is>
          <t>賴文育</t>
        </is>
      </c>
      <c r="I229" s="348" t="inlineStr">
        <is>
          <t>余家興</t>
        </is>
      </c>
      <c r="J229" s="422" t="n"/>
      <c r="K229" s="336" t="n">
        <v>44475</v>
      </c>
      <c r="L229" s="336" t="n">
        <v>44482</v>
      </c>
      <c r="M229" s="336">
        <f>IFERROR(IF(VLOOKUP(功能_33[[#This Row],[功能代號]],討論項目!A:H,8,FALSE)=0,"",VLOOKUP(功能_33[[#This Row],[功能代號]],討論項目!A:H,8,FALSE)),"")</f>
        <v/>
      </c>
      <c r="N229" s="372" t="inlineStr">
        <is>
          <t>李珮琪</t>
        </is>
      </c>
      <c r="O229" s="372" t="inlineStr">
        <is>
          <t>邵淑微</t>
        </is>
      </c>
      <c r="P229" s="449" t="inlineStr">
        <is>
          <t>張舜雯</t>
        </is>
      </c>
      <c r="Q229" s="372" t="n"/>
      <c r="R229" s="372" t="n"/>
      <c r="S229" s="372" t="n"/>
      <c r="T229" s="372" t="n"/>
      <c r="U229" s="372" t="n"/>
      <c r="V229" s="372" t="n"/>
      <c r="W229" s="372" t="n"/>
      <c r="X229" s="344">
        <f>VLOOKUP(功能_33[[#This Row],[User]],SKL放款!A:G,7,FALSE)</f>
        <v/>
      </c>
      <c r="Y229" s="343">
        <f>IF(功能_33[[#This Row],[實際展示]]="","",功能_33[[#This Row],[實際展示]]+14)</f>
        <v/>
      </c>
      <c r="Z229" s="343" t="n"/>
      <c r="AA229" s="336" t="n">
        <v>44496</v>
      </c>
      <c r="AB229" s="368" t="n">
        <v>44496</v>
      </c>
      <c r="AC229" s="336" t="n">
        <v>44508</v>
      </c>
      <c r="AD229" s="336" t="n"/>
      <c r="AE229" s="336" t="n"/>
      <c r="AF229" s="513" t="n"/>
      <c r="AG229" s="336">
        <f>IFERROR(IF(VLOOKUP(功能_33[[#This Row],[功能代號]],E:Q,11,FALSE)=0,"",VLOOKUP(功能_33[[#This Row],[功能代號]],E:Q,11,FALSE)),"")</f>
        <v/>
      </c>
      <c r="AH229" s="336" t="n"/>
      <c r="AI229" s="336" t="n"/>
      <c r="AJ229" s="344" t="n"/>
      <c r="AK229" s="343" t="inlineStr">
        <is>
          <t>2021/10/19, 2021/10/18, 2021/10/13</t>
        </is>
      </c>
      <c r="AN229" s="344">
        <f>VLOOKUP(功能_33[[#This Row],[功能代號]],工作表2!A:A,1,FALSE)</f>
        <v/>
      </c>
    </row>
    <row r="230" ht="14.25" customHeight="1" s="453">
      <c r="A230" s="333" t="n">
        <v>215</v>
      </c>
      <c r="B23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0" s="344" t="inlineStr">
        <is>
          <t>3.帳務作業</t>
        </is>
      </c>
      <c r="D230" s="344" t="n"/>
      <c r="E230" s="372" t="inlineStr">
        <is>
          <t>L3711</t>
        </is>
      </c>
      <c r="F230" s="344" t="inlineStr">
        <is>
          <t xml:space="preserve">應繳日變更-不可欠繳      </t>
        </is>
      </c>
      <c r="G230" s="344" t="n"/>
      <c r="H230" s="372" t="inlineStr">
        <is>
          <t>賴文育</t>
        </is>
      </c>
      <c r="I230" s="372" t="inlineStr">
        <is>
          <t>余家興</t>
        </is>
      </c>
      <c r="J230" s="347" t="n"/>
      <c r="K230" s="336" t="n">
        <v>44475</v>
      </c>
      <c r="L230" s="336" t="n">
        <v>44482</v>
      </c>
      <c r="M230" s="336">
        <f>IFERROR(IF(VLOOKUP(功能_33[[#This Row],[功能代號]],討論項目!A:H,8,FALSE)=0,"",VLOOKUP(功能_33[[#This Row],[功能代號]],討論項目!A:H,8,FALSE)),"")</f>
        <v/>
      </c>
      <c r="N230" s="372" t="inlineStr">
        <is>
          <t>涂宇欣</t>
        </is>
      </c>
      <c r="O230" s="372" t="inlineStr">
        <is>
          <t>蔡珮瑜</t>
        </is>
      </c>
      <c r="P230" s="449" t="n"/>
      <c r="Q230" s="372" t="n"/>
      <c r="R230" s="372" t="n"/>
      <c r="S230" s="372" t="n"/>
      <c r="T230" s="372" t="n"/>
      <c r="U230" s="372" t="n"/>
      <c r="V230" s="372" t="n"/>
      <c r="W230" s="372" t="n"/>
      <c r="X230" s="344">
        <f>VLOOKUP(功能_33[[#This Row],[User]],SKL放款!A:G,7,FALSE)</f>
        <v/>
      </c>
      <c r="Y230" s="343">
        <f>IF(功能_33[[#This Row],[實際展示]]="","",功能_33[[#This Row],[實際展示]]+14)</f>
        <v/>
      </c>
      <c r="Z230" s="343" t="n"/>
      <c r="AA230" s="336" t="n">
        <v>44496</v>
      </c>
      <c r="AB230" s="336" t="n">
        <v>44496</v>
      </c>
      <c r="AC230" s="336" t="n">
        <v>44508</v>
      </c>
      <c r="AD230" s="336" t="n"/>
      <c r="AE230" s="336" t="n"/>
      <c r="AF230" s="513" t="n"/>
      <c r="AG230" s="336">
        <f>IFERROR(IF(VLOOKUP(功能_33[[#This Row],[功能代號]],E:Q,11,FALSE)=0,"",VLOOKUP(功能_33[[#This Row],[功能代號]],E:Q,11,FALSE)),"")</f>
        <v/>
      </c>
      <c r="AH230" s="336" t="n"/>
      <c r="AI230" s="336" t="n"/>
      <c r="AJ230" s="344" t="n"/>
      <c r="AK230" s="336" t="n"/>
      <c r="AN230" s="344">
        <f>VLOOKUP(功能_33[[#This Row],[功能代號]],工作表2!A:A,1,FALSE)</f>
        <v/>
      </c>
    </row>
    <row r="231" ht="14.25" customHeight="1" s="453">
      <c r="A231" s="333" t="n">
        <v>216</v>
      </c>
      <c r="B23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1" s="344" t="inlineStr">
        <is>
          <t>3.帳務作業</t>
        </is>
      </c>
      <c r="D231" s="344" t="n"/>
      <c r="E231" s="372" t="inlineStr">
        <is>
          <t>L3712</t>
        </is>
      </c>
      <c r="F231" s="344" t="inlineStr">
        <is>
          <t xml:space="preserve">應繳日變更-可欠繳        </t>
        </is>
      </c>
      <c r="G231" s="344" t="n"/>
      <c r="H231" s="372" t="inlineStr">
        <is>
          <t>賴文育</t>
        </is>
      </c>
      <c r="I231" s="372" t="inlineStr">
        <is>
          <t>余家興</t>
        </is>
      </c>
      <c r="J231" s="347" t="n"/>
      <c r="K231" s="336" t="n">
        <v>44475</v>
      </c>
      <c r="L231" s="336" t="n">
        <v>44482</v>
      </c>
      <c r="M231" s="336">
        <f>IFERROR(IF(VLOOKUP(功能_33[[#This Row],[功能代號]],討論項目!A:H,8,FALSE)=0,"",VLOOKUP(功能_33[[#This Row],[功能代號]],討論項目!A:H,8,FALSE)),"")</f>
        <v/>
      </c>
      <c r="N231" s="372" t="inlineStr">
        <is>
          <t>涂宇欣</t>
        </is>
      </c>
      <c r="O231" s="372" t="inlineStr">
        <is>
          <t>蔡珮瑜</t>
        </is>
      </c>
      <c r="P231" s="449" t="n"/>
      <c r="Q231" s="372" t="n"/>
      <c r="R231" s="372" t="n"/>
      <c r="S231" s="372" t="n"/>
      <c r="T231" s="372" t="n"/>
      <c r="U231" s="372" t="n"/>
      <c r="V231" s="372" t="n"/>
      <c r="W231" s="372" t="n"/>
      <c r="X231" s="344">
        <f>VLOOKUP(功能_33[[#This Row],[User]],SKL放款!A:G,7,FALSE)</f>
        <v/>
      </c>
      <c r="Y231" s="343">
        <f>IF(功能_33[[#This Row],[實際展示]]="","",功能_33[[#This Row],[實際展示]]+14)</f>
        <v/>
      </c>
      <c r="Z231" s="343" t="n"/>
      <c r="AA231" s="336" t="n">
        <v>44496</v>
      </c>
      <c r="AB231" s="336" t="n">
        <v>44496</v>
      </c>
      <c r="AC231" s="336" t="n">
        <v>44508</v>
      </c>
      <c r="AD231" s="336" t="n"/>
      <c r="AE231" s="336" t="n"/>
      <c r="AF231" s="513" t="n"/>
      <c r="AG231" s="336">
        <f>IFERROR(IF(VLOOKUP(功能_33[[#This Row],[功能代號]],E:Q,11,FALSE)=0,"",VLOOKUP(功能_33[[#This Row],[功能代號]],E:Q,11,FALSE)),"")</f>
        <v/>
      </c>
      <c r="AH231" s="336" t="n"/>
      <c r="AI231" s="336" t="n"/>
      <c r="AJ231" s="344" t="n"/>
      <c r="AK231" s="336" t="n"/>
      <c r="AN231" s="344">
        <f>VLOOKUP(功能_33[[#This Row],[功能代號]],工作表2!A:A,1,FALSE)</f>
        <v/>
      </c>
    </row>
    <row r="232" hidden="1" ht="14.25" customHeight="1" s="453">
      <c r="A232" s="333" t="n">
        <v>177</v>
      </c>
      <c r="B23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2" s="344" t="inlineStr">
        <is>
          <t>2.業務作業</t>
        </is>
      </c>
      <c r="D232" s="344" t="n"/>
      <c r="E232" s="372" t="inlineStr">
        <is>
          <t>L2603</t>
        </is>
      </c>
      <c r="F232" s="344" t="inlineStr">
        <is>
          <t xml:space="preserve">法拍費用借支報表列印                    </t>
        </is>
      </c>
      <c r="G232" s="344" t="n"/>
      <c r="H232" s="372" t="inlineStr">
        <is>
          <t>賴文育</t>
        </is>
      </c>
      <c r="I232" s="348" t="inlineStr">
        <is>
          <t>陳昱衡</t>
        </is>
      </c>
      <c r="J232" s="422" t="n"/>
      <c r="K232" s="336" t="n">
        <v>44475</v>
      </c>
      <c r="L232" s="366" t="n">
        <v>44475</v>
      </c>
      <c r="M232" s="336">
        <f>IFERROR(IF(VLOOKUP(功能_33[[#This Row],[功能代號]],討論項目!A:H,8,FALSE)=0,"",VLOOKUP(功能_33[[#This Row],[功能代號]],討論項目!A:H,8,FALSE)),"")</f>
        <v/>
      </c>
      <c r="N232" s="372" t="inlineStr">
        <is>
          <t>林清河</t>
        </is>
      </c>
      <c r="O232" s="372" t="inlineStr">
        <is>
          <t>張舜雯</t>
        </is>
      </c>
      <c r="P232" s="449" t="n"/>
      <c r="Q232" s="372" t="n"/>
      <c r="R232" s="372" t="n"/>
      <c r="S232" s="372" t="n"/>
      <c r="T232" s="372" t="n"/>
      <c r="U232" s="372" t="n"/>
      <c r="V232" s="372" t="n"/>
      <c r="W232" s="372" t="n"/>
      <c r="X232" s="344">
        <f>VLOOKUP(功能_33[[#This Row],[User]],SKL放款!A:G,7,FALSE)</f>
        <v/>
      </c>
      <c r="Y232" s="343">
        <f>IF(功能_33[[#This Row],[實際展示]]="","",功能_33[[#This Row],[實際展示]]+14)</f>
        <v/>
      </c>
      <c r="Z232" s="343" t="n"/>
      <c r="AA232" s="336">
        <f>IF(功能_33[[#This Row],[URS交二審]]=0,"",功能_33[[#This Row],[URS交二審]]+7)</f>
        <v/>
      </c>
      <c r="AB232" s="336" t="n"/>
      <c r="AC232" s="336" t="n"/>
      <c r="AD232" s="336" t="n"/>
      <c r="AE232" s="336" t="n"/>
      <c r="AF232" s="513" t="n"/>
      <c r="AG232" s="336">
        <f>IFERROR(IF(VLOOKUP(功能_33[[#This Row],[功能代號]],E:Q,11,FALSE)=0,"",VLOOKUP(功能_33[[#This Row],[功能代號]],E:Q,11,FALSE)),"")</f>
        <v/>
      </c>
      <c r="AH232" s="336" t="n"/>
      <c r="AI232" s="336" t="n"/>
      <c r="AJ232" s="344" t="n"/>
      <c r="AK232" s="366" t="n"/>
      <c r="AN232" s="344">
        <f>VLOOKUP(功能_33[[#This Row],[功能代號]],工作表2!A:A,1,FALSE)</f>
        <v/>
      </c>
    </row>
    <row r="233" hidden="1" ht="14.25" customHeight="1" s="453">
      <c r="A233" s="333" t="n">
        <v>172</v>
      </c>
      <c r="B23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3" s="344" t="inlineStr">
        <is>
          <t>2.業務作業</t>
        </is>
      </c>
      <c r="D233" s="344" t="n"/>
      <c r="E233" s="372" t="inlineStr">
        <is>
          <t>L2078</t>
        </is>
      </c>
      <c r="F233" s="344" t="inlineStr">
        <is>
          <t xml:space="preserve">法拍費用明細資料查詢              </t>
        </is>
      </c>
      <c r="G233" s="344" t="n"/>
      <c r="H233" s="372" t="inlineStr">
        <is>
          <t>賴文育</t>
        </is>
      </c>
      <c r="I233" s="348" t="inlineStr">
        <is>
          <t>陳昱衡</t>
        </is>
      </c>
      <c r="J233" s="422" t="n"/>
      <c r="K233" s="336" t="n">
        <v>44482</v>
      </c>
      <c r="L233" s="366" t="n">
        <v>44475</v>
      </c>
      <c r="M233" s="336">
        <f>IFERROR(IF(VLOOKUP(功能_33[[#This Row],[功能代號]],討論項目!A:H,8,FALSE)=0,"",VLOOKUP(功能_33[[#This Row],[功能代號]],討論項目!A:H,8,FALSE)),"")</f>
        <v/>
      </c>
      <c r="N233" s="372" t="inlineStr">
        <is>
          <t>林清河</t>
        </is>
      </c>
      <c r="O233" s="372" t="inlineStr">
        <is>
          <t>張舜雯</t>
        </is>
      </c>
      <c r="P233" s="449" t="n"/>
      <c r="Q233" s="372" t="n"/>
      <c r="R233" s="372" t="n"/>
      <c r="S233" s="372" t="n"/>
      <c r="T233" s="372" t="n"/>
      <c r="U233" s="372" t="n"/>
      <c r="V233" s="372" t="n"/>
      <c r="W233" s="372" t="n"/>
      <c r="X233" s="344">
        <f>VLOOKUP(功能_33[[#This Row],[User]],SKL放款!A:G,7,FALSE)</f>
        <v/>
      </c>
      <c r="Y233" s="343">
        <f>IF(功能_33[[#This Row],[實際展示]]="","",功能_33[[#This Row],[實際展示]]+14)</f>
        <v/>
      </c>
      <c r="Z233" s="343" t="n"/>
      <c r="AA233" s="336" t="n">
        <v>44516</v>
      </c>
      <c r="AB233" s="336" t="inlineStr">
        <is>
          <t>需二審</t>
        </is>
      </c>
      <c r="AC233" s="336" t="n"/>
      <c r="AD233" s="336" t="n"/>
      <c r="AE233" s="336" t="n"/>
      <c r="AF233" s="513" t="n"/>
      <c r="AG233" s="336">
        <f>IFERROR(IF(VLOOKUP(功能_33[[#This Row],[功能代號]],E:Q,11,FALSE)=0,"",VLOOKUP(功能_33[[#This Row],[功能代號]],E:Q,11,FALSE)),"")</f>
        <v/>
      </c>
      <c r="AH233" s="336" t="n"/>
      <c r="AI233" s="336" t="n"/>
      <c r="AJ233" s="344" t="n"/>
      <c r="AK233" s="366" t="n"/>
      <c r="AN233" s="344">
        <f>VLOOKUP(功能_33[[#This Row],[功能代號]],工作表2!A:A,1,FALSE)</f>
        <v/>
      </c>
    </row>
    <row r="234" hidden="1" ht="14.25" customHeight="1" s="453">
      <c r="A234" s="333" t="n">
        <v>173</v>
      </c>
      <c r="B23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344" t="inlineStr">
        <is>
          <t>2.業務作業</t>
        </is>
      </c>
      <c r="D234" s="344" t="n"/>
      <c r="E234" s="372" t="inlineStr">
        <is>
          <t>L2601</t>
        </is>
      </c>
      <c r="F234" s="344" t="inlineStr">
        <is>
          <t xml:space="preserve">法拍費用新增                            </t>
        </is>
      </c>
      <c r="G234" s="344" t="n"/>
      <c r="H234" s="372" t="inlineStr">
        <is>
          <t>賴文育</t>
        </is>
      </c>
      <c r="I234" s="348" t="inlineStr">
        <is>
          <t>陳昱衡</t>
        </is>
      </c>
      <c r="J234" s="422" t="n"/>
      <c r="K234" s="336" t="n">
        <v>44482</v>
      </c>
      <c r="L234" s="366" t="n">
        <v>44475</v>
      </c>
      <c r="M234" s="336">
        <f>IFERROR(IF(VLOOKUP(功能_33[[#This Row],[功能代號]],討論項目!A:H,8,FALSE)=0,"",VLOOKUP(功能_33[[#This Row],[功能代號]],討論項目!A:H,8,FALSE)),"")</f>
        <v/>
      </c>
      <c r="N234" s="372" t="inlineStr">
        <is>
          <t>林清河</t>
        </is>
      </c>
      <c r="O234" s="372" t="inlineStr">
        <is>
          <t>張舜雯</t>
        </is>
      </c>
      <c r="P234" s="449" t="n"/>
      <c r="Q234" s="372" t="n"/>
      <c r="R234" s="372" t="n"/>
      <c r="S234" s="372" t="n"/>
      <c r="T234" s="372" t="n"/>
      <c r="U234" s="372" t="n"/>
      <c r="V234" s="372" t="n"/>
      <c r="W234" s="372" t="n"/>
      <c r="X234" s="344">
        <f>VLOOKUP(功能_33[[#This Row],[User]],SKL放款!A:G,7,FALSE)</f>
        <v/>
      </c>
      <c r="Y234" s="343">
        <f>IF(功能_33[[#This Row],[實際展示]]="","",功能_33[[#This Row],[實際展示]]+14)</f>
        <v/>
      </c>
      <c r="Z234" s="343" t="n"/>
      <c r="AA234" s="336">
        <f>IF(功能_33[[#This Row],[URS交二審]]=0,"",功能_33[[#This Row],[URS交二審]]+7)</f>
        <v/>
      </c>
      <c r="AB234" s="336" t="n"/>
      <c r="AC234" s="336" t="n"/>
      <c r="AD234" s="336" t="n"/>
      <c r="AE234" s="336" t="n"/>
      <c r="AF234" s="513" t="n"/>
      <c r="AG234" s="336">
        <f>IFERROR(IF(VLOOKUP(功能_33[[#This Row],[功能代號]],E:Q,11,FALSE)=0,"",VLOOKUP(功能_33[[#This Row],[功能代號]],E:Q,11,FALSE)),"")</f>
        <v/>
      </c>
      <c r="AH234" s="336" t="n"/>
      <c r="AI234" s="336" t="n"/>
      <c r="AJ234" s="344" t="n"/>
      <c r="AK234" s="366" t="n"/>
      <c r="AN234" s="344">
        <f>VLOOKUP(功能_33[[#This Row],[功能代號]],工作表2!A:A,1,FALSE)</f>
        <v/>
      </c>
    </row>
    <row r="235" hidden="1" ht="14.25" customHeight="1" s="453">
      <c r="A235" s="333" t="n">
        <v>174</v>
      </c>
      <c r="B23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344" t="inlineStr">
        <is>
          <t>2.業務作業</t>
        </is>
      </c>
      <c r="D235" s="344" t="n"/>
      <c r="E235" s="372" t="inlineStr">
        <is>
          <t>L2602</t>
        </is>
      </c>
      <c r="F235" s="344" t="inlineStr">
        <is>
          <t xml:space="preserve">法拍費用維護                            </t>
        </is>
      </c>
      <c r="G235" s="344" t="n"/>
      <c r="H235" s="372" t="inlineStr">
        <is>
          <t>賴文育</t>
        </is>
      </c>
      <c r="I235" s="348" t="inlineStr">
        <is>
          <t>陳昱衡</t>
        </is>
      </c>
      <c r="J235" s="422" t="n"/>
      <c r="K235" s="336" t="n">
        <v>44482</v>
      </c>
      <c r="L235" s="366" t="n">
        <v>44475</v>
      </c>
      <c r="M235" s="336">
        <f>IFERROR(IF(VLOOKUP(功能_33[[#This Row],[功能代號]],討論項目!A:H,8,FALSE)=0,"",VLOOKUP(功能_33[[#This Row],[功能代號]],討論項目!A:H,8,FALSE)),"")</f>
        <v/>
      </c>
      <c r="N235" s="372" t="inlineStr">
        <is>
          <t>林清河</t>
        </is>
      </c>
      <c r="O235" s="372" t="inlineStr">
        <is>
          <t>張舜雯</t>
        </is>
      </c>
      <c r="P235" s="449" t="n"/>
      <c r="Q235" s="372" t="n"/>
      <c r="R235" s="372" t="n"/>
      <c r="S235" s="372" t="n"/>
      <c r="T235" s="372" t="n"/>
      <c r="U235" s="372" t="n"/>
      <c r="V235" s="372" t="n"/>
      <c r="W235" s="372" t="n"/>
      <c r="X235" s="344">
        <f>VLOOKUP(功能_33[[#This Row],[User]],SKL放款!A:G,7,FALSE)</f>
        <v/>
      </c>
      <c r="Y235" s="343">
        <f>IF(功能_33[[#This Row],[實際展示]]="","",功能_33[[#This Row],[實際展示]]+14)</f>
        <v/>
      </c>
      <c r="Z235" s="343" t="n"/>
      <c r="AA235" s="336">
        <f>IF(功能_33[[#This Row],[URS交二審]]=0,"",功能_33[[#This Row],[URS交二審]]+7)</f>
        <v/>
      </c>
      <c r="AB235" s="336" t="n"/>
      <c r="AC235" s="336" t="n"/>
      <c r="AD235" s="336" t="n"/>
      <c r="AE235" s="336" t="n"/>
      <c r="AF235" s="513" t="n"/>
      <c r="AG235" s="336">
        <f>IFERROR(IF(VLOOKUP(功能_33[[#This Row],[功能代號]],E:Q,11,FALSE)=0,"",VLOOKUP(功能_33[[#This Row],[功能代號]],E:Q,11,FALSE)),"")</f>
        <v/>
      </c>
      <c r="AH235" s="336" t="n"/>
      <c r="AI235" s="336" t="n"/>
      <c r="AJ235" s="344" t="n"/>
      <c r="AK235" s="366" t="n"/>
      <c r="AN235" s="344">
        <f>VLOOKUP(功能_33[[#This Row],[功能代號]],工作表2!A:A,1,FALSE)</f>
        <v/>
      </c>
    </row>
    <row r="236" hidden="1" ht="14.25" customHeight="1" s="453">
      <c r="A236" s="333" t="n">
        <v>175</v>
      </c>
      <c r="B23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6" s="344" t="inlineStr">
        <is>
          <t>2.業務作業</t>
        </is>
      </c>
      <c r="D236" s="344" t="n"/>
      <c r="E236" s="372" t="inlineStr">
        <is>
          <t>L2941</t>
        </is>
      </c>
      <c r="F236" s="344" t="inlineStr">
        <is>
          <t>法拍費用查詢-依借戶戶號</t>
        </is>
      </c>
      <c r="G236" s="344" t="n"/>
      <c r="H236" s="372" t="inlineStr">
        <is>
          <t>賴文育</t>
        </is>
      </c>
      <c r="I236" s="348" t="inlineStr">
        <is>
          <t>陳昱衡</t>
        </is>
      </c>
      <c r="J236" s="422" t="n"/>
      <c r="K236" s="336" t="n">
        <v>44482</v>
      </c>
      <c r="L236" s="366" t="n">
        <v>44475</v>
      </c>
      <c r="M236" s="336">
        <f>IFERROR(IF(VLOOKUP(功能_33[[#This Row],[功能代號]],討論項目!A:H,8,FALSE)=0,"",VLOOKUP(功能_33[[#This Row],[功能代號]],討論項目!A:H,8,FALSE)),"")</f>
        <v/>
      </c>
      <c r="N236" s="372" t="inlineStr">
        <is>
          <t>林清河</t>
        </is>
      </c>
      <c r="O236" s="372" t="inlineStr">
        <is>
          <t>張舜雯</t>
        </is>
      </c>
      <c r="P236" s="449" t="n"/>
      <c r="Q236" s="372" t="n"/>
      <c r="R236" s="372" t="n"/>
      <c r="S236" s="372" t="n"/>
      <c r="T236" s="372" t="n"/>
      <c r="U236" s="372" t="n"/>
      <c r="V236" s="372" t="n"/>
      <c r="W236" s="372" t="n"/>
      <c r="X236" s="344">
        <f>VLOOKUP(功能_33[[#This Row],[User]],SKL放款!A:G,7,FALSE)</f>
        <v/>
      </c>
      <c r="Y236" s="343">
        <f>IF(功能_33[[#This Row],[實際展示]]="","",功能_33[[#This Row],[實際展示]]+14)</f>
        <v/>
      </c>
      <c r="Z236" s="343" t="n"/>
      <c r="AA236" s="336">
        <f>IF(功能_33[[#This Row],[URS交二審]]=0,"",功能_33[[#This Row],[URS交二審]]+7)</f>
        <v/>
      </c>
      <c r="AB236" s="336" t="n"/>
      <c r="AC236" s="336" t="n"/>
      <c r="AD236" s="336" t="n"/>
      <c r="AE236" s="336" t="n"/>
      <c r="AF236" s="513" t="n"/>
      <c r="AG236" s="336">
        <f>IFERROR(IF(VLOOKUP(功能_33[[#This Row],[功能代號]],E:Q,11,FALSE)=0,"",VLOOKUP(功能_33[[#This Row],[功能代號]],E:Q,11,FALSE)),"")</f>
        <v/>
      </c>
      <c r="AH236" s="336" t="n"/>
      <c r="AI236" s="336" t="n"/>
      <c r="AJ236" s="344" t="n"/>
      <c r="AK236" s="366" t="n"/>
      <c r="AN236" s="344">
        <f>VLOOKUP(功能_33[[#This Row],[功能代號]],工作表2!A:A,1,FALSE)</f>
        <v/>
      </c>
    </row>
    <row r="237" hidden="1" ht="14.25" customHeight="1" s="453">
      <c r="A237" s="333" t="n">
        <v>176</v>
      </c>
      <c r="B23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344" t="inlineStr">
        <is>
          <t>2.業務作業</t>
        </is>
      </c>
      <c r="D237" s="344" t="n"/>
      <c r="E237" s="372" t="inlineStr">
        <is>
          <t>L2942</t>
        </is>
      </c>
      <c r="F237" s="344" t="inlineStr">
        <is>
          <t>法拍費用查詢-依會計日期</t>
        </is>
      </c>
      <c r="G237" s="344" t="n"/>
      <c r="H237" s="372" t="inlineStr">
        <is>
          <t>賴文育</t>
        </is>
      </c>
      <c r="I237" s="348" t="inlineStr">
        <is>
          <t>陳昱衡</t>
        </is>
      </c>
      <c r="J237" s="422" t="n"/>
      <c r="K237" s="336" t="n">
        <v>44482</v>
      </c>
      <c r="L237" s="366" t="n">
        <v>44475</v>
      </c>
      <c r="M237" s="336">
        <f>IFERROR(IF(VLOOKUP(功能_33[[#This Row],[功能代號]],討論項目!A:H,8,FALSE)=0,"",VLOOKUP(功能_33[[#This Row],[功能代號]],討論項目!A:H,8,FALSE)),"")</f>
        <v/>
      </c>
      <c r="N237" s="372" t="inlineStr">
        <is>
          <t>林清河</t>
        </is>
      </c>
      <c r="O237" s="372" t="inlineStr">
        <is>
          <t>張舜雯</t>
        </is>
      </c>
      <c r="P237" s="449" t="n"/>
      <c r="Q237" s="372" t="n"/>
      <c r="R237" s="372" t="n"/>
      <c r="S237" s="372" t="n"/>
      <c r="T237" s="372" t="n"/>
      <c r="U237" s="372" t="n"/>
      <c r="V237" s="372" t="n"/>
      <c r="W237" s="372" t="n"/>
      <c r="X237" s="344">
        <f>VLOOKUP(功能_33[[#This Row],[User]],SKL放款!A:G,7,FALSE)</f>
        <v/>
      </c>
      <c r="Y237" s="343">
        <f>IF(功能_33[[#This Row],[實際展示]]="","",功能_33[[#This Row],[實際展示]]+14)</f>
        <v/>
      </c>
      <c r="Z237" s="343" t="n"/>
      <c r="AA237" s="336">
        <f>IF(功能_33[[#This Row],[URS交二審]]=0,"",功能_33[[#This Row],[URS交二審]]+7)</f>
        <v/>
      </c>
      <c r="AB237" s="336" t="n"/>
      <c r="AC237" s="336" t="n"/>
      <c r="AD237" s="336" t="n"/>
      <c r="AE237" s="336" t="n"/>
      <c r="AF237" s="513" t="n"/>
      <c r="AG237" s="336">
        <f>IFERROR(IF(VLOOKUP(功能_33[[#This Row],[功能代號]],E:Q,11,FALSE)=0,"",VLOOKUP(功能_33[[#This Row],[功能代號]],E:Q,11,FALSE)),"")</f>
        <v/>
      </c>
      <c r="AH237" s="336" t="n"/>
      <c r="AI237" s="336" t="n"/>
      <c r="AJ237" s="344" t="n"/>
      <c r="AK237" s="366" t="n"/>
      <c r="AN237" s="344">
        <f>VLOOKUP(功能_33[[#This Row],[功能代號]],工作表2!A:A,1,FALSE)</f>
        <v/>
      </c>
    </row>
    <row r="238" hidden="1" ht="14.25" customHeight="1" s="453">
      <c r="A238" s="333" t="n">
        <v>178</v>
      </c>
      <c r="B23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344" t="inlineStr">
        <is>
          <t>2.業務作業</t>
        </is>
      </c>
      <c r="D238" s="344" t="n"/>
      <c r="E238" s="372" t="inlineStr">
        <is>
          <t>L2605</t>
        </is>
      </c>
      <c r="F238" s="344" t="inlineStr">
        <is>
          <t xml:space="preserve">法拍費用未銷明細查詢                    </t>
        </is>
      </c>
      <c r="G238" s="344" t="n"/>
      <c r="H238" s="372" t="inlineStr">
        <is>
          <t>賴文育</t>
        </is>
      </c>
      <c r="I238" s="348" t="inlineStr">
        <is>
          <t>陳昱衡</t>
        </is>
      </c>
      <c r="J238" s="422" t="n"/>
      <c r="K238" s="336" t="n">
        <v>44487</v>
      </c>
      <c r="L238" s="366" t="n">
        <v>44475</v>
      </c>
      <c r="M238" s="336">
        <f>IFERROR(IF(VLOOKUP(功能_33[[#This Row],[功能代號]],討論項目!A:H,8,FALSE)=0,"",VLOOKUP(功能_33[[#This Row],[功能代號]],討論項目!A:H,8,FALSE)),"")</f>
        <v/>
      </c>
      <c r="N238" s="372" t="inlineStr">
        <is>
          <t>林清河</t>
        </is>
      </c>
      <c r="O238" s="372" t="inlineStr">
        <is>
          <t>張舜雯</t>
        </is>
      </c>
      <c r="P238" s="449" t="n"/>
      <c r="Q238" s="372" t="n"/>
      <c r="R238" s="372" t="n"/>
      <c r="S238" s="372" t="n"/>
      <c r="T238" s="372" t="n"/>
      <c r="U238" s="372" t="n"/>
      <c r="V238" s="372" t="n"/>
      <c r="W238" s="372" t="n"/>
      <c r="X238" s="344">
        <f>VLOOKUP(功能_33[[#This Row],[User]],SKL放款!A:G,7,FALSE)</f>
        <v/>
      </c>
      <c r="Y238" s="343">
        <f>IF(功能_33[[#This Row],[實際展示]]="","",功能_33[[#This Row],[實際展示]]+14)</f>
        <v/>
      </c>
      <c r="Z238" s="343" t="n"/>
      <c r="AA238" s="336">
        <f>IF(功能_33[[#This Row],[URS交二審]]=0,"",功能_33[[#This Row],[URS交二審]]+7)</f>
        <v/>
      </c>
      <c r="AB238" s="336" t="n"/>
      <c r="AC238" s="336" t="n"/>
      <c r="AD238" s="336" t="n"/>
      <c r="AE238" s="336" t="n"/>
      <c r="AF238" s="513" t="n"/>
      <c r="AG238" s="336">
        <f>IFERROR(IF(VLOOKUP(功能_33[[#This Row],[功能代號]],E:Q,11,FALSE)=0,"",VLOOKUP(功能_33[[#This Row],[功能代號]],E:Q,11,FALSE)),"")</f>
        <v/>
      </c>
      <c r="AH238" s="336" t="n"/>
      <c r="AI238" s="336" t="n"/>
      <c r="AJ238" s="344" t="n"/>
      <c r="AK238" s="366" t="n"/>
      <c r="AN238" s="344">
        <f>VLOOKUP(功能_33[[#This Row],[功能代號]],工作表2!A:A,1,FALSE)</f>
        <v/>
      </c>
    </row>
    <row r="239" hidden="1" ht="14.25" customHeight="1" s="453">
      <c r="A239" s="333" t="n">
        <v>179</v>
      </c>
      <c r="B23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9" s="344" t="inlineStr">
        <is>
          <t>2.業務作業</t>
        </is>
      </c>
      <c r="D239" s="344" t="n"/>
      <c r="E239" s="372" t="inlineStr">
        <is>
          <t>L2613</t>
        </is>
      </c>
      <c r="F239" s="344" t="inlineStr">
        <is>
          <t xml:space="preserve">法務費轉催收明細表                      </t>
        </is>
      </c>
      <c r="G239" s="344" t="n"/>
      <c r="H239" s="372" t="inlineStr">
        <is>
          <t>賴文育</t>
        </is>
      </c>
      <c r="I239" s="348" t="inlineStr">
        <is>
          <t>陳昱衡</t>
        </is>
      </c>
      <c r="J239" s="422" t="n"/>
      <c r="K239" s="336" t="n">
        <v>44487</v>
      </c>
      <c r="L239" s="366" t="n">
        <v>44475</v>
      </c>
      <c r="M239" s="336">
        <f>IFERROR(IF(VLOOKUP(功能_33[[#This Row],[功能代號]],討論項目!A:H,8,FALSE)=0,"",VLOOKUP(功能_33[[#This Row],[功能代號]],討論項目!A:H,8,FALSE)),"")</f>
        <v/>
      </c>
      <c r="N239" s="372" t="inlineStr">
        <is>
          <t>林清河</t>
        </is>
      </c>
      <c r="O239" s="372" t="inlineStr">
        <is>
          <t>張舜雯</t>
        </is>
      </c>
      <c r="P239" s="449" t="n"/>
      <c r="Q239" s="372" t="n"/>
      <c r="R239" s="372" t="n"/>
      <c r="S239" s="372" t="n"/>
      <c r="T239" s="372" t="n"/>
      <c r="U239" s="372" t="n"/>
      <c r="V239" s="372" t="n"/>
      <c r="W239" s="372" t="n"/>
      <c r="X239" s="344">
        <f>VLOOKUP(功能_33[[#This Row],[User]],SKL放款!A:G,7,FALSE)</f>
        <v/>
      </c>
      <c r="Y239" s="343">
        <f>IF(功能_33[[#This Row],[實際展示]]="","",功能_33[[#This Row],[實際展示]]+14)</f>
        <v/>
      </c>
      <c r="Z239" s="343" t="n"/>
      <c r="AA239" s="336">
        <f>IF(功能_33[[#This Row],[URS交二審]]=0,"",功能_33[[#This Row],[URS交二審]]+7)</f>
        <v/>
      </c>
      <c r="AB239" s="336" t="n"/>
      <c r="AC239" s="336" t="n"/>
      <c r="AD239" s="336" t="n"/>
      <c r="AE239" s="336" t="n"/>
      <c r="AF239" s="513" t="n"/>
      <c r="AG239" s="336">
        <f>IFERROR(IF(VLOOKUP(功能_33[[#This Row],[功能代號]],E:Q,11,FALSE)=0,"",VLOOKUP(功能_33[[#This Row],[功能代號]],E:Q,11,FALSE)),"")</f>
        <v/>
      </c>
      <c r="AH239" s="336" t="n"/>
      <c r="AI239" s="336" t="n"/>
      <c r="AJ239" s="344" t="n"/>
      <c r="AK239" s="366" t="n"/>
      <c r="AN239" s="344">
        <f>VLOOKUP(功能_33[[#This Row],[功能代號]],工作表2!A:A,1,FALSE)</f>
        <v/>
      </c>
    </row>
    <row r="240" hidden="1" ht="14.25" customHeight="1" s="453">
      <c r="A240" s="333" t="n"/>
      <c r="B24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0" s="344" t="inlineStr">
        <is>
          <t>2.業務作業</t>
        </is>
      </c>
      <c r="D240" s="344" t="n"/>
      <c r="E240" s="372" t="inlineStr">
        <is>
          <t>L2614</t>
        </is>
      </c>
      <c r="F240" s="344" t="inlineStr">
        <is>
          <t>法務費轉催收傳票開立作業(列印)</t>
        </is>
      </c>
      <c r="G240" s="344" t="n"/>
      <c r="H240" s="372" t="inlineStr">
        <is>
          <t>賴文育</t>
        </is>
      </c>
      <c r="I240" s="348" t="inlineStr">
        <is>
          <t>陳昱衡</t>
        </is>
      </c>
      <c r="J240" s="422" t="n"/>
      <c r="K240" s="336" t="n">
        <v>44487</v>
      </c>
      <c r="L240" s="366" t="n">
        <v>44488</v>
      </c>
      <c r="M240" s="336">
        <f>IFERROR(IF(VLOOKUP(功能_33[[#This Row],[功能代號]],討論項目!A:H,8,FALSE)=0,"",VLOOKUP(功能_33[[#This Row],[功能代號]],討論項目!A:H,8,FALSE)),"")</f>
        <v/>
      </c>
      <c r="N240" s="372" t="inlineStr">
        <is>
          <t>林清河</t>
        </is>
      </c>
      <c r="O240" s="372" t="inlineStr">
        <is>
          <t>邵淑微</t>
        </is>
      </c>
      <c r="P240" s="449" t="inlineStr">
        <is>
          <t>張舜雯</t>
        </is>
      </c>
      <c r="Q240" s="344" t="inlineStr">
        <is>
          <t>併入應處理清單</t>
        </is>
      </c>
      <c r="R240" s="372" t="n"/>
      <c r="S240" s="372" t="n"/>
      <c r="T240" s="372" t="n"/>
      <c r="U240" s="372" t="n"/>
      <c r="V240" s="372" t="n"/>
      <c r="W240" s="372" t="n"/>
      <c r="X240" s="344">
        <f>VLOOKUP(功能_33[[#This Row],[User]],SKL放款!A:G,7,FALSE)</f>
        <v/>
      </c>
      <c r="Y240" s="343">
        <f>IF(功能_33[[#This Row],[實際展示]]="","",功能_33[[#This Row],[實際展示]]+14)</f>
        <v/>
      </c>
      <c r="Z240" s="343" t="n"/>
      <c r="AA240" s="336">
        <f>IF(功能_33[[#This Row],[URS交二審]]=0,"",功能_33[[#This Row],[URS交二審]]+7)</f>
        <v/>
      </c>
      <c r="AB240" s="336" t="n"/>
      <c r="AC240" s="343" t="n"/>
      <c r="AD240" s="336" t="n"/>
      <c r="AE240" s="343" t="n"/>
      <c r="AF240" s="366" t="n"/>
      <c r="AG240" s="343">
        <f>IFERROR(IF(VLOOKUP(功能_33[[#This Row],[功能代號]],E:Q,11,FALSE)=0,"",VLOOKUP(功能_33[[#This Row],[功能代號]],E:Q,11,FALSE)),"")</f>
        <v/>
      </c>
      <c r="AH240" s="344" t="n">
        <v>180</v>
      </c>
      <c r="AI240" s="344" t="n"/>
      <c r="AJ240" s="344" t="n"/>
      <c r="AK240" s="343" t="n"/>
      <c r="AN240" s="344">
        <f>VLOOKUP(功能_33[[#This Row],[功能代號]],工作表2!A:A,1,FALSE)</f>
        <v/>
      </c>
    </row>
    <row r="241" hidden="1" ht="14.25" customHeight="1" s="453">
      <c r="A241" s="333" t="n">
        <v>118</v>
      </c>
      <c r="B24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1" s="344" t="inlineStr">
        <is>
          <t>4.批次作業</t>
        </is>
      </c>
      <c r="D241" s="344" t="inlineStr">
        <is>
          <t>4-6火險作業</t>
        </is>
      </c>
      <c r="E241" s="372" t="inlineStr">
        <is>
          <t>L4604</t>
        </is>
      </c>
      <c r="F241" s="344" t="inlineStr">
        <is>
          <t xml:space="preserve">火險保費未繳轉借支作業     </t>
        </is>
      </c>
      <c r="G241" s="344" t="n"/>
      <c r="H241" s="372" t="inlineStr">
        <is>
          <t>賴文育</t>
        </is>
      </c>
      <c r="I241" s="372" t="inlineStr">
        <is>
          <t>陳綺萍</t>
        </is>
      </c>
      <c r="J241" s="347" t="n"/>
      <c r="K241" s="336" t="n">
        <v>44488</v>
      </c>
      <c r="L241" s="336" t="n">
        <v>44488</v>
      </c>
      <c r="M241" s="336">
        <f>IFERROR(IF(VLOOKUP(功能_33[[#This Row],[功能代號]],討論項目!A:H,8,FALSE)=0,"",VLOOKUP(功能_33[[#This Row],[功能代號]],討論項目!A:H,8,FALSE)),"")</f>
        <v/>
      </c>
      <c r="N241" s="372" t="inlineStr">
        <is>
          <t>吳承憲</t>
        </is>
      </c>
      <c r="O241" s="372" t="inlineStr">
        <is>
          <t>邵淑微</t>
        </is>
      </c>
      <c r="P241" s="449" t="n"/>
      <c r="Q241" s="372" t="n"/>
      <c r="R241" s="372" t="n"/>
      <c r="S241" s="372" t="n"/>
      <c r="T241" s="372" t="n"/>
      <c r="U241" s="372" t="n"/>
      <c r="V241" s="372" t="n"/>
      <c r="W241" s="372" t="n"/>
      <c r="X241" s="344">
        <f>VLOOKUP(功能_33[[#This Row],[User]],SKL放款!A:G,7,FALSE)</f>
        <v/>
      </c>
      <c r="Y241" s="343">
        <f>IF(功能_33[[#This Row],[實際展示]]="","",功能_33[[#This Row],[實際展示]]+14)</f>
        <v/>
      </c>
      <c r="Z241" s="343" t="n"/>
      <c r="AA241" s="368" t="n"/>
      <c r="AB241" s="336" t="inlineStr">
        <is>
          <t>需二審</t>
        </is>
      </c>
      <c r="AC241" s="336" t="n"/>
      <c r="AD241" s="336" t="n"/>
      <c r="AE241" s="336" t="n"/>
      <c r="AF241" s="513" t="n"/>
      <c r="AG241" s="336">
        <f>IFERROR(IF(VLOOKUP(功能_33[[#This Row],[功能代號]],E:Q,11,FALSE)=0,"",VLOOKUP(功能_33[[#This Row],[功能代號]],E:Q,11,FALSE)),"")</f>
        <v/>
      </c>
      <c r="AH241" s="336" t="n"/>
      <c r="AI241" s="336" t="n"/>
      <c r="AJ241" s="344" t="n"/>
      <c r="AK241" s="336" t="n"/>
      <c r="AN241" s="344">
        <f>VLOOKUP(功能_33[[#This Row],[功能代號]],工作表2!A:A,1,FALSE)</f>
        <v/>
      </c>
    </row>
    <row r="242" hidden="1" ht="14.25" customHeight="1" s="453">
      <c r="A242" s="333" t="n">
        <v>119</v>
      </c>
      <c r="B24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2" s="344" t="inlineStr">
        <is>
          <t>4.批次作業</t>
        </is>
      </c>
      <c r="D242" s="344" t="inlineStr">
        <is>
          <t>4-6火險作業</t>
        </is>
      </c>
      <c r="E242" s="372" t="inlineStr">
        <is>
          <t>L4605</t>
        </is>
      </c>
      <c r="F242" s="344" t="inlineStr">
        <is>
          <t xml:space="preserve">火險最終保單上傳作業       </t>
        </is>
      </c>
      <c r="G242" s="344" t="n"/>
      <c r="H242" s="372" t="inlineStr">
        <is>
          <t>賴文育</t>
        </is>
      </c>
      <c r="I242" s="372" t="inlineStr">
        <is>
          <t>陳綺萍</t>
        </is>
      </c>
      <c r="J242" s="347" t="n"/>
      <c r="K242" s="336" t="n">
        <v>44488</v>
      </c>
      <c r="L242" s="336" t="n">
        <v>44488</v>
      </c>
      <c r="M242" s="336">
        <f>IFERROR(IF(VLOOKUP(功能_33[[#This Row],[功能代號]],討論項目!A:H,8,FALSE)=0,"",VLOOKUP(功能_33[[#This Row],[功能代號]],討論項目!A:H,8,FALSE)),"")</f>
        <v/>
      </c>
      <c r="N242" s="372" t="inlineStr">
        <is>
          <t>吳承憲</t>
        </is>
      </c>
      <c r="O242" s="372" t="inlineStr">
        <is>
          <t>邵淑微</t>
        </is>
      </c>
      <c r="P242" s="449" t="n"/>
      <c r="Q242" s="372" t="n"/>
      <c r="R242" s="372" t="n"/>
      <c r="S242" s="372" t="n"/>
      <c r="T242" s="372" t="n"/>
      <c r="U242" s="372" t="n"/>
      <c r="V242" s="372" t="n"/>
      <c r="W242" s="372" t="n"/>
      <c r="X242" s="344">
        <f>VLOOKUP(功能_33[[#This Row],[User]],SKL放款!A:G,7,FALSE)</f>
        <v/>
      </c>
      <c r="Y242" s="343">
        <f>IF(功能_33[[#This Row],[實際展示]]="","",功能_33[[#This Row],[實際展示]]+14)</f>
        <v/>
      </c>
      <c r="Z242" s="343" t="n"/>
      <c r="AA242" s="368" t="n"/>
      <c r="AB242" s="336" t="inlineStr">
        <is>
          <t>需二審</t>
        </is>
      </c>
      <c r="AC242" s="336" t="n"/>
      <c r="AD242" s="336" t="n"/>
      <c r="AE242" s="336" t="n"/>
      <c r="AF242" s="513" t="n"/>
      <c r="AG242" s="336">
        <f>IFERROR(IF(VLOOKUP(功能_33[[#This Row],[功能代號]],E:Q,11,FALSE)=0,"",VLOOKUP(功能_33[[#This Row],[功能代號]],E:Q,11,FALSE)),"")</f>
        <v/>
      </c>
      <c r="AH242" s="336" t="n"/>
      <c r="AI242" s="336" t="n"/>
      <c r="AJ242" s="344" t="n"/>
      <c r="AK242" s="336" t="n"/>
      <c r="AN242" s="344">
        <f>VLOOKUP(功能_33[[#This Row],[功能代號]],工作表2!A:A,1,FALSE)</f>
        <v/>
      </c>
    </row>
    <row r="243" hidden="1" ht="14.25" customHeight="1" s="453">
      <c r="A243" s="333" t="n">
        <v>120</v>
      </c>
      <c r="B24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3" s="344" t="inlineStr">
        <is>
          <t>4.批次作業</t>
        </is>
      </c>
      <c r="D243" s="344" t="inlineStr">
        <is>
          <t>4-6火險作業</t>
        </is>
      </c>
      <c r="E243" s="372" t="inlineStr">
        <is>
          <t>L4606</t>
        </is>
      </c>
      <c r="F243" s="344" t="inlineStr">
        <is>
          <t xml:space="preserve">火險佣金作業               </t>
        </is>
      </c>
      <c r="G243" s="344" t="n"/>
      <c r="H243" s="372" t="inlineStr">
        <is>
          <t>賴文育</t>
        </is>
      </c>
      <c r="I243" s="372" t="inlineStr">
        <is>
          <t>陳綺萍</t>
        </is>
      </c>
      <c r="J243" s="347" t="n"/>
      <c r="K243" s="336" t="n">
        <v>44488</v>
      </c>
      <c r="L243" s="336" t="n">
        <v>44488</v>
      </c>
      <c r="M243" s="336">
        <f>IFERROR(IF(VLOOKUP(功能_33[[#This Row],[功能代號]],討論項目!A:H,8,FALSE)=0,"",VLOOKUP(功能_33[[#This Row],[功能代號]],討論項目!A:H,8,FALSE)),"")</f>
        <v/>
      </c>
      <c r="N243" s="372" t="inlineStr">
        <is>
          <t>吳承憲</t>
        </is>
      </c>
      <c r="O243" s="372" t="inlineStr">
        <is>
          <t>邵淑微</t>
        </is>
      </c>
      <c r="P243" s="449" t="n"/>
      <c r="Q243" s="372" t="n"/>
      <c r="R243" s="372" t="n"/>
      <c r="S243" s="372" t="n"/>
      <c r="T243" s="372" t="n"/>
      <c r="U243" s="372" t="n"/>
      <c r="V243" s="372" t="n"/>
      <c r="W243" s="372" t="n"/>
      <c r="X243" s="344">
        <f>VLOOKUP(功能_33[[#This Row],[User]],SKL放款!A:G,7,FALSE)</f>
        <v/>
      </c>
      <c r="Y243" s="343">
        <f>IF(功能_33[[#This Row],[實際展示]]="","",功能_33[[#This Row],[實際展示]]+14)</f>
        <v/>
      </c>
      <c r="Z243" s="343" t="n"/>
      <c r="AA243" s="444" t="n"/>
      <c r="AB243" s="336" t="inlineStr">
        <is>
          <t>需二審</t>
        </is>
      </c>
      <c r="AC243" s="336" t="n"/>
      <c r="AD243" s="336" t="n"/>
      <c r="AE243" s="336" t="n"/>
      <c r="AF243" s="513" t="n"/>
      <c r="AG243" s="336">
        <f>IFERROR(IF(VLOOKUP(功能_33[[#This Row],[功能代號]],E:Q,11,FALSE)=0,"",VLOOKUP(功能_33[[#This Row],[功能代號]],E:Q,11,FALSE)),"")</f>
        <v/>
      </c>
      <c r="AH243" s="336" t="n"/>
      <c r="AI243" s="336" t="n"/>
      <c r="AJ243" s="344" t="n"/>
      <c r="AK243" s="336" t="n"/>
      <c r="AN243" s="344">
        <f>VLOOKUP(功能_33[[#This Row],[功能代號]],工作表2!A:A,1,FALSE)</f>
        <v/>
      </c>
    </row>
    <row r="244" hidden="1" ht="14.25" customHeight="1" s="453">
      <c r="A244" s="333" t="n">
        <v>359</v>
      </c>
      <c r="B24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344" t="inlineStr">
        <is>
          <t>6.共同作業</t>
        </is>
      </c>
      <c r="D244" s="344" t="n"/>
      <c r="E244" s="372" t="inlineStr">
        <is>
          <t>L6982</t>
        </is>
      </c>
      <c r="F244" s="344" t="inlineStr">
        <is>
          <t>火險費轉列催收作業</t>
        </is>
      </c>
      <c r="G244" s="344" t="n"/>
      <c r="H244" s="372" t="inlineStr">
        <is>
          <t>賴文育</t>
        </is>
      </c>
      <c r="I244" s="372" t="inlineStr">
        <is>
          <t>余家興</t>
        </is>
      </c>
      <c r="J244" s="347" t="n"/>
      <c r="K244" s="336" t="n">
        <v>44488</v>
      </c>
      <c r="L244" s="336" t="n">
        <v>44491</v>
      </c>
      <c r="M244" s="336">
        <f>IFERROR(IF(VLOOKUP(功能_33[[#This Row],[功能代號]],討論項目!A:H,8,FALSE)=0,"",VLOOKUP(功能_33[[#This Row],[功能代號]],討論項目!A:H,8,FALSE)),"")</f>
        <v/>
      </c>
      <c r="N244" s="372" t="inlineStr">
        <is>
          <t>林清河</t>
        </is>
      </c>
      <c r="O244" s="372" t="inlineStr">
        <is>
          <t>邵淑微</t>
        </is>
      </c>
      <c r="P244" s="449" t="inlineStr">
        <is>
          <t>張舜雯</t>
        </is>
      </c>
      <c r="Q244" s="372" t="n"/>
      <c r="R244" s="372" t="n"/>
      <c r="S244" s="372" t="n"/>
      <c r="T244" s="372" t="n"/>
      <c r="U244" s="372" t="n"/>
      <c r="V244" s="372" t="n"/>
      <c r="W244" s="372" t="n"/>
      <c r="X244" s="344">
        <f>VLOOKUP(功能_33[[#This Row],[User]],SKL放款!A:G,7,FALSE)</f>
        <v/>
      </c>
      <c r="Y244" s="343">
        <f>IF(功能_33[[#This Row],[實際展示]]="","",功能_33[[#This Row],[實際展示]]+14)</f>
        <v/>
      </c>
      <c r="Z244" s="343" t="n"/>
      <c r="AA244" s="336">
        <f>IF(功能_33[[#This Row],[URS交二審]]=0,"",功能_33[[#This Row],[URS交二審]]+7)</f>
        <v/>
      </c>
      <c r="AB244" s="336" t="n"/>
      <c r="AC244" s="336" t="n"/>
      <c r="AD244" s="336" t="n"/>
      <c r="AE244" s="336" t="n"/>
      <c r="AF244" s="513" t="n"/>
      <c r="AG244" s="336">
        <f>IFERROR(IF(VLOOKUP(功能_33[[#This Row],[功能代號]],E:Q,11,FALSE)=0,"",VLOOKUP(功能_33[[#This Row],[功能代號]],E:Q,11,FALSE)),"")</f>
        <v/>
      </c>
      <c r="AH244" s="336" t="n"/>
      <c r="AI244" s="336" t="n"/>
      <c r="AJ244" s="344" t="n"/>
      <c r="AK244" s="336" t="n"/>
      <c r="AN244" s="344">
        <f>VLOOKUP(功能_33[[#This Row],[功能代號]],工作表2!A:A,1,FALSE)</f>
        <v/>
      </c>
    </row>
    <row r="245" hidden="1" ht="14.25" customHeight="1" s="453">
      <c r="A245" s="333" t="n">
        <v>360</v>
      </c>
      <c r="B24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344" t="inlineStr">
        <is>
          <t>6.共同作業</t>
        </is>
      </c>
      <c r="D245" s="344" t="n"/>
      <c r="E245" s="372" t="inlineStr">
        <is>
          <t>L6983</t>
        </is>
      </c>
      <c r="F245" s="344" t="inlineStr">
        <is>
          <t>法務費轉列催收作業</t>
        </is>
      </c>
      <c r="G245" s="344" t="n"/>
      <c r="H245" s="372" t="inlineStr">
        <is>
          <t>賴文育</t>
        </is>
      </c>
      <c r="I245" s="372" t="inlineStr">
        <is>
          <t>余家興</t>
        </is>
      </c>
      <c r="J245" s="347" t="n"/>
      <c r="K245" s="336" t="n">
        <v>44488</v>
      </c>
      <c r="L245" s="336" t="n">
        <v>44488</v>
      </c>
      <c r="M245" s="336">
        <f>IFERROR(IF(VLOOKUP(功能_33[[#This Row],[功能代號]],討論項目!A:H,8,FALSE)=0,"",VLOOKUP(功能_33[[#This Row],[功能代號]],討論項目!A:H,8,FALSE)),"")</f>
        <v/>
      </c>
      <c r="N245" s="372" t="inlineStr">
        <is>
          <t>林清河</t>
        </is>
      </c>
      <c r="O245" s="372" t="inlineStr">
        <is>
          <t>邵淑微</t>
        </is>
      </c>
      <c r="P245" s="449" t="inlineStr">
        <is>
          <t>張舜雯</t>
        </is>
      </c>
      <c r="Q245" s="372" t="n"/>
      <c r="R245" s="372" t="n"/>
      <c r="S245" s="372" t="n"/>
      <c r="T245" s="372" t="n"/>
      <c r="U245" s="372" t="n"/>
      <c r="V245" s="372" t="n"/>
      <c r="W245" s="372" t="n"/>
      <c r="X245" s="344">
        <f>VLOOKUP(功能_33[[#This Row],[User]],SKL放款!A:G,7,FALSE)</f>
        <v/>
      </c>
      <c r="Y245" s="343">
        <f>IF(功能_33[[#This Row],[實際展示]]="","",功能_33[[#This Row],[實際展示]]+14)</f>
        <v/>
      </c>
      <c r="Z245" s="343" t="n"/>
      <c r="AA245" s="336">
        <f>IF(功能_33[[#This Row],[URS交二審]]=0,"",功能_33[[#This Row],[URS交二審]]+7)</f>
        <v/>
      </c>
      <c r="AB245" s="336" t="n"/>
      <c r="AC245" s="336" t="n"/>
      <c r="AD245" s="336" t="n"/>
      <c r="AE245" s="336" t="n"/>
      <c r="AF245" s="513" t="n"/>
      <c r="AG245" s="336">
        <f>IFERROR(IF(VLOOKUP(功能_33[[#This Row],[功能代號]],E:Q,11,FALSE)=0,"",VLOOKUP(功能_33[[#This Row],[功能代號]],E:Q,11,FALSE)),"")</f>
        <v/>
      </c>
      <c r="AH245" s="336" t="n"/>
      <c r="AI245" s="336" t="n"/>
      <c r="AJ245" s="344" t="n"/>
      <c r="AK245" s="343" t="inlineStr">
        <is>
          <t>2021/10/19, 2021/10/18</t>
        </is>
      </c>
      <c r="AN245" s="344">
        <f>VLOOKUP(功能_33[[#This Row],[功能代號]],工作表2!A:A,1,FALSE)</f>
        <v/>
      </c>
    </row>
    <row r="246" ht="14.25" customHeight="1" s="453">
      <c r="A246" s="333" t="n">
        <v>198</v>
      </c>
      <c r="B24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6" s="344" t="inlineStr">
        <is>
          <t>3.帳務作業</t>
        </is>
      </c>
      <c r="D246" s="344" t="n"/>
      <c r="E246" s="372" t="inlineStr">
        <is>
          <t>L3440</t>
        </is>
      </c>
      <c r="F246" s="344" t="inlineStr">
        <is>
          <t xml:space="preserve">催收回復登錄             </t>
        </is>
      </c>
      <c r="G246" s="344" t="n"/>
      <c r="H246" s="372" t="inlineStr">
        <is>
          <t>賴文育</t>
        </is>
      </c>
      <c r="I246" s="372" t="inlineStr">
        <is>
          <t>余家興</t>
        </is>
      </c>
      <c r="J246" s="347" t="n"/>
      <c r="K246" s="336" t="n">
        <v>44487</v>
      </c>
      <c r="L246" s="336" t="n">
        <v>44487</v>
      </c>
      <c r="M246" s="336">
        <f>IFERROR(IF(VLOOKUP(功能_33[[#This Row],[功能代號]],討論項目!A:H,8,FALSE)=0,"",VLOOKUP(功能_33[[#This Row],[功能代號]],討論項目!A:H,8,FALSE)),"")</f>
        <v/>
      </c>
      <c r="N246" s="372" t="inlineStr">
        <is>
          <t>林清河</t>
        </is>
      </c>
      <c r="O246" s="372" t="inlineStr">
        <is>
          <t>邵淑微</t>
        </is>
      </c>
      <c r="P246" s="449" t="inlineStr">
        <is>
          <t>張舜雯</t>
        </is>
      </c>
      <c r="Q246" s="372" t="n"/>
      <c r="R246" s="372" t="n"/>
      <c r="S246" s="372" t="n"/>
      <c r="T246" s="372" t="n"/>
      <c r="U246" s="372" t="n"/>
      <c r="V246" s="372" t="n"/>
      <c r="W246" s="372" t="n"/>
      <c r="X246" s="344">
        <f>VLOOKUP(功能_33[[#This Row],[User]],SKL放款!A:G,7,FALSE)</f>
        <v/>
      </c>
      <c r="Y246" s="343">
        <f>IF(功能_33[[#This Row],[實際展示]]="","",功能_33[[#This Row],[實際展示]]+14)</f>
        <v/>
      </c>
      <c r="Z246" s="343" t="n"/>
      <c r="AA246" s="336" t="n">
        <v>44496</v>
      </c>
      <c r="AB246" s="336" t="n">
        <v>44496</v>
      </c>
      <c r="AC246" s="336" t="n">
        <v>44508</v>
      </c>
      <c r="AD246" s="336" t="n"/>
      <c r="AE246" s="336" t="n"/>
      <c r="AF246" s="513" t="n"/>
      <c r="AG246" s="336">
        <f>IFERROR(IF(VLOOKUP(功能_33[[#This Row],[功能代號]],E:Q,11,FALSE)=0,"",VLOOKUP(功能_33[[#This Row],[功能代號]],E:Q,11,FALSE)),"")</f>
        <v/>
      </c>
      <c r="AH246" s="336" t="n"/>
      <c r="AI246" s="336" t="n"/>
      <c r="AJ246" s="344" t="n"/>
      <c r="AK246" s="336" t="n"/>
      <c r="AN246" s="344">
        <f>VLOOKUP(功能_33[[#This Row],[功能代號]],工作表2!A:A,1,FALSE)</f>
        <v/>
      </c>
    </row>
    <row r="247" hidden="1" ht="14.25" customHeight="1" s="453">
      <c r="A247" s="333" t="n"/>
      <c r="B24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344" t="inlineStr">
        <is>
          <t>6.共同作業</t>
        </is>
      </c>
      <c r="D247" s="364" t="n"/>
      <c r="E247" s="372" t="inlineStr">
        <is>
          <t>L6985</t>
        </is>
      </c>
      <c r="F247" s="344" t="inlineStr">
        <is>
          <t>各項提存作業</t>
        </is>
      </c>
      <c r="G247" s="344" t="inlineStr">
        <is>
          <t>審後新增2021/10/19</t>
        </is>
      </c>
      <c r="H247" s="372" t="inlineStr">
        <is>
          <t>賴文育</t>
        </is>
      </c>
      <c r="I247" s="372" t="inlineStr">
        <is>
          <t>余家興</t>
        </is>
      </c>
      <c r="J247" s="422" t="n"/>
      <c r="K247" s="336" t="n">
        <v>44488</v>
      </c>
      <c r="L247" s="336" t="n">
        <v>44488</v>
      </c>
      <c r="M247" s="336">
        <f>IFERROR(IF(VLOOKUP(功能_33[[#This Row],[功能代號]],討論項目!A:H,8,FALSE)=0,"",VLOOKUP(功能_33[[#This Row],[功能代號]],討論項目!A:H,8,FALSE)),"")</f>
        <v/>
      </c>
      <c r="N247" s="372" t="inlineStr">
        <is>
          <t>林清河</t>
        </is>
      </c>
      <c r="O247" s="372" t="inlineStr">
        <is>
          <t>邵淑微</t>
        </is>
      </c>
      <c r="P247" s="449" t="n"/>
      <c r="Q247" s="372" t="n"/>
      <c r="R247" s="372" t="n"/>
      <c r="S247" s="372" t="n"/>
      <c r="T247" s="372" t="n"/>
      <c r="U247" s="372" t="n"/>
      <c r="V247" s="372" t="n"/>
      <c r="W247" s="372" t="n"/>
      <c r="X247" s="344">
        <f>VLOOKUP(功能_33[[#This Row],[User]],SKL放款!A:G,7,FALSE)</f>
        <v/>
      </c>
      <c r="Y247" s="343">
        <f>IF(功能_33[[#This Row],[實際展示]]="","",功能_33[[#This Row],[實際展示]]+14)</f>
        <v/>
      </c>
      <c r="Z247" s="343" t="n"/>
      <c r="AA247" s="336" t="n"/>
      <c r="AB247" s="336" t="n"/>
      <c r="AC247" s="336" t="n"/>
      <c r="AD247" s="336" t="n"/>
      <c r="AE247" s="336" t="n"/>
      <c r="AF247" s="336" t="n"/>
      <c r="AG247" s="336">
        <f>IFERROR(IF(VLOOKUP(功能_33[[#This Row],[功能代號]],E:Q,11,FALSE)=0,"",VLOOKUP(功能_33[[#This Row],[功能代號]],E:Q,11,FALSE)),"")</f>
        <v/>
      </c>
      <c r="AH247" s="336" t="n"/>
      <c r="AI247" s="336" t="n"/>
      <c r="AJ247" s="344" t="n"/>
      <c r="AK247" s="343" t="n"/>
      <c r="AN247" s="344">
        <f>VLOOKUP(功能_33[[#This Row],[功能代號]],工作表2!A:A,1,FALSE)</f>
        <v/>
      </c>
    </row>
    <row r="248" hidden="1" ht="14.25" customHeight="1" s="453">
      <c r="A248" s="333" t="n">
        <v>168</v>
      </c>
      <c r="B24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344" t="inlineStr">
        <is>
          <t>2.業務作業</t>
        </is>
      </c>
      <c r="D248" s="344" t="n"/>
      <c r="E248" s="372" t="inlineStr">
        <is>
          <t>L2079</t>
        </is>
      </c>
      <c r="F248" s="344" t="inlineStr">
        <is>
          <t>展期件新舊對照查詢</t>
        </is>
      </c>
      <c r="G248" s="344" t="n"/>
      <c r="H248" s="372" t="inlineStr">
        <is>
          <t>賴文育</t>
        </is>
      </c>
      <c r="I248" s="348" t="inlineStr">
        <is>
          <t>陳昱衡</t>
        </is>
      </c>
      <c r="J248" s="422" t="n"/>
      <c r="K248" s="336" t="n">
        <v>44487</v>
      </c>
      <c r="L248" s="366" t="n">
        <v>44488</v>
      </c>
      <c r="M248" s="336">
        <f>IFERROR(IF(VLOOKUP(功能_33[[#This Row],[功能代號]],討論項目!A:H,8,FALSE)=0,"",VLOOKUP(功能_33[[#This Row],[功能代號]],討論項目!A:H,8,FALSE)),"")</f>
        <v/>
      </c>
      <c r="N248" s="372" t="inlineStr">
        <is>
          <t>涂宇欣</t>
        </is>
      </c>
      <c r="O248" s="372" t="inlineStr">
        <is>
          <t>陳政皓</t>
        </is>
      </c>
      <c r="P248" s="449" t="inlineStr">
        <is>
          <t>尹少玄</t>
        </is>
      </c>
      <c r="Q248" s="372" t="n"/>
      <c r="R248" s="372" t="n"/>
      <c r="S248" s="372" t="n"/>
      <c r="T248" s="372" t="n"/>
      <c r="U248" s="372" t="n"/>
      <c r="V248" s="372" t="n"/>
      <c r="W248" s="372" t="n"/>
      <c r="X248" s="344">
        <f>VLOOKUP(功能_33[[#This Row],[User]],SKL放款!A:G,7,FALSE)</f>
        <v/>
      </c>
      <c r="Y248" s="343">
        <f>IF(功能_33[[#This Row],[實際展示]]="","",功能_33[[#This Row],[實際展示]]+14)</f>
        <v/>
      </c>
      <c r="Z248" s="343" t="n"/>
      <c r="AA248" s="336">
        <f>IF(功能_33[[#This Row],[URS交二審]]=0,"",功能_33[[#This Row],[URS交二審]]+7)</f>
        <v/>
      </c>
      <c r="AB248" s="336" t="n"/>
      <c r="AC248" s="336" t="n"/>
      <c r="AD248" s="336" t="n"/>
      <c r="AE248" s="336" t="n"/>
      <c r="AF248" s="513" t="n"/>
      <c r="AG248" s="336">
        <f>IFERROR(IF(VLOOKUP(功能_33[[#This Row],[功能代號]],E:Q,11,FALSE)=0,"",VLOOKUP(功能_33[[#This Row],[功能代號]],E:Q,11,FALSE)),"")</f>
        <v/>
      </c>
      <c r="AH248" s="336" t="n"/>
      <c r="AI248" s="336" t="n"/>
      <c r="AJ248" s="344" t="n"/>
      <c r="AK248" s="343" t="inlineStr">
        <is>
          <t>2021/10/19, 2021/10/18</t>
        </is>
      </c>
      <c r="AN248" s="344">
        <f>VLOOKUP(功能_33[[#This Row],[功能代號]],工作表2!A:A,1,FALSE)</f>
        <v/>
      </c>
    </row>
    <row r="249" hidden="1" ht="14.25" customHeight="1" s="453">
      <c r="A249" s="333" t="n">
        <v>361</v>
      </c>
      <c r="B24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9" s="344" t="inlineStr">
        <is>
          <t>6.共同作業</t>
        </is>
      </c>
      <c r="D249" s="344" t="n"/>
      <c r="E249" s="372" t="inlineStr">
        <is>
          <t>L6981</t>
        </is>
      </c>
      <c r="F249" s="344" t="inlineStr">
        <is>
          <t>放款轉列催收作業</t>
        </is>
      </c>
      <c r="G249" s="344" t="n"/>
      <c r="H249" s="372" t="inlineStr">
        <is>
          <t>賴文育</t>
        </is>
      </c>
      <c r="I249" s="372" t="inlineStr">
        <is>
          <t>余家興</t>
        </is>
      </c>
      <c r="J249" s="347" t="n"/>
      <c r="K249" s="336" t="n">
        <v>44488</v>
      </c>
      <c r="L249" s="336" t="n">
        <v>44488</v>
      </c>
      <c r="M249" s="336">
        <f>IFERROR(IF(VLOOKUP(功能_33[[#This Row],[功能代號]],討論項目!A:H,8,FALSE)=0,"",VLOOKUP(功能_33[[#This Row],[功能代號]],討論項目!A:H,8,FALSE)),"")</f>
        <v/>
      </c>
      <c r="N249" s="372" t="inlineStr">
        <is>
          <t>林清河</t>
        </is>
      </c>
      <c r="O249" s="372" t="inlineStr">
        <is>
          <t>邵淑微</t>
        </is>
      </c>
      <c r="P249" s="449" t="inlineStr">
        <is>
          <t>張舜雯</t>
        </is>
      </c>
      <c r="Q249" s="372" t="n"/>
      <c r="R249" s="372" t="n"/>
      <c r="S249" s="372" t="n"/>
      <c r="T249" s="372" t="n"/>
      <c r="U249" s="372" t="n"/>
      <c r="V249" s="372" t="n"/>
      <c r="W249" s="372" t="n"/>
      <c r="X249" s="344">
        <f>VLOOKUP(功能_33[[#This Row],[User]],SKL放款!A:G,7,FALSE)</f>
        <v/>
      </c>
      <c r="Y249" s="343">
        <f>IF(功能_33[[#This Row],[實際展示]]="","",功能_33[[#This Row],[實際展示]]+14)</f>
        <v/>
      </c>
      <c r="Z249" s="343" t="n"/>
      <c r="AA249" s="336">
        <f>IF(功能_33[[#This Row],[URS交二審]]=0,"",功能_33[[#This Row],[URS交二審]]+7)</f>
        <v/>
      </c>
      <c r="AB249" s="336" t="n"/>
      <c r="AC249" s="336" t="n"/>
      <c r="AD249" s="336" t="n"/>
      <c r="AE249" s="336" t="n"/>
      <c r="AF249" s="513" t="n"/>
      <c r="AG249" s="336">
        <f>IFERROR(IF(VLOOKUP(功能_33[[#This Row],[功能代號]],E:Q,11,FALSE)=0,"",VLOOKUP(功能_33[[#This Row],[功能代號]],E:Q,11,FALSE)),"")</f>
        <v/>
      </c>
      <c r="AH249" s="336" t="n"/>
      <c r="AI249" s="336" t="n"/>
      <c r="AJ249" s="344" t="n"/>
      <c r="AK249" s="343" t="inlineStr">
        <is>
          <t>2021/10/19, 2021/10/18</t>
        </is>
      </c>
      <c r="AN249" s="344">
        <f>VLOOKUP(功能_33[[#This Row],[功能代號]],工作表2!A:A,1,FALSE)</f>
        <v/>
      </c>
    </row>
    <row r="250" hidden="1" ht="14.25" customHeight="1" s="453">
      <c r="A250" s="333" t="n">
        <v>299</v>
      </c>
      <c r="B25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344" t="inlineStr">
        <is>
          <t>6.共同作業</t>
        </is>
      </c>
      <c r="D250" s="344" t="n"/>
      <c r="E250" s="372" t="inlineStr">
        <is>
          <t>L6201</t>
        </is>
      </c>
      <c r="F250" s="344" t="inlineStr">
        <is>
          <t>其他傳票輸入</t>
        </is>
      </c>
      <c r="G250" s="344" t="n"/>
      <c r="H250" s="372" t="inlineStr">
        <is>
          <t>賴文育</t>
        </is>
      </c>
      <c r="I250" s="372" t="inlineStr">
        <is>
          <t>楊智誠</t>
        </is>
      </c>
      <c r="J250" s="347" t="n"/>
      <c r="K250" s="336" t="n">
        <v>44487</v>
      </c>
      <c r="L250" s="336" t="n">
        <v>44487</v>
      </c>
      <c r="M250" s="336">
        <f>IFERROR(IF(VLOOKUP(功能_33[[#This Row],[功能代號]],討論項目!A:H,8,FALSE)=0,"",VLOOKUP(功能_33[[#This Row],[功能代號]],討論項目!A:H,8,FALSE)),"")</f>
        <v/>
      </c>
      <c r="N250" s="372" t="inlineStr">
        <is>
          <t>涂宇欣</t>
        </is>
      </c>
      <c r="O250" s="372" t="inlineStr">
        <is>
          <t>陳政皓</t>
        </is>
      </c>
      <c r="P250" s="449" t="n"/>
      <c r="Q250" s="372" t="n"/>
      <c r="R250" s="372" t="n"/>
      <c r="S250" s="372" t="n"/>
      <c r="T250" s="372" t="n"/>
      <c r="U250" s="372" t="n"/>
      <c r="V250" s="372" t="n"/>
      <c r="W250" s="372" t="n"/>
      <c r="X250" s="344">
        <f>VLOOKUP(功能_33[[#This Row],[User]],SKL放款!A:G,7,FALSE)</f>
        <v/>
      </c>
      <c r="Y250" s="343">
        <f>IF(功能_33[[#This Row],[實際展示]]="","",功能_33[[#This Row],[實際展示]]+14)</f>
        <v/>
      </c>
      <c r="Z250" s="343" t="n"/>
      <c r="AA250" s="336">
        <f>IF(功能_33[[#This Row],[URS交二審]]=0,"",功能_33[[#This Row],[URS交二審]]+7)</f>
        <v/>
      </c>
      <c r="AB250" s="336" t="n"/>
      <c r="AC250" s="336" t="n"/>
      <c r="AD250" s="336" t="n"/>
      <c r="AE250" s="336" t="n"/>
      <c r="AF250" s="513" t="n"/>
      <c r="AG250" s="336">
        <f>IFERROR(IF(VLOOKUP(功能_33[[#This Row],[功能代號]],E:Q,11,FALSE)=0,"",VLOOKUP(功能_33[[#This Row],[功能代號]],E:Q,11,FALSE)),"")</f>
        <v/>
      </c>
      <c r="AH250" s="336" t="n"/>
      <c r="AI250" s="336" t="n"/>
      <c r="AJ250" s="344" t="n"/>
      <c r="AK250" s="336" t="n"/>
      <c r="AN250" s="344">
        <f>VLOOKUP(功能_33[[#This Row],[功能代號]],工作表2!A:A,1,FALSE)</f>
        <v/>
      </c>
    </row>
    <row r="251" hidden="1" ht="14.25" customHeight="1" s="453">
      <c r="A251" s="333" t="n">
        <v>300</v>
      </c>
      <c r="B25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1" s="344" t="inlineStr">
        <is>
          <t>6.共同作業</t>
        </is>
      </c>
      <c r="D251" s="344" t="n"/>
      <c r="E251" s="372" t="inlineStr">
        <is>
          <t>L6901</t>
        </is>
      </c>
      <c r="F251" s="344" t="inlineStr">
        <is>
          <t>交易分錄清單查詢</t>
        </is>
      </c>
      <c r="G251" s="344" t="n"/>
      <c r="H251" s="372" t="inlineStr">
        <is>
          <t>賴文育</t>
        </is>
      </c>
      <c r="I251" s="372" t="inlineStr">
        <is>
          <t>楊智誠</t>
        </is>
      </c>
      <c r="J251" s="347" t="n"/>
      <c r="K251" s="336" t="n">
        <v>44487</v>
      </c>
      <c r="L251" s="336" t="n">
        <v>44487</v>
      </c>
      <c r="M251" s="336">
        <f>IFERROR(IF(VLOOKUP(功能_33[[#This Row],[功能代號]],討論項目!A:H,8,FALSE)=0,"",VLOOKUP(功能_33[[#This Row],[功能代號]],討論項目!A:H,8,FALSE)),"")</f>
        <v/>
      </c>
      <c r="N251" s="372" t="inlineStr">
        <is>
          <t>涂宇欣</t>
        </is>
      </c>
      <c r="O251" s="372" t="inlineStr">
        <is>
          <t>蔡珮瑜</t>
        </is>
      </c>
      <c r="P251" s="449" t="n"/>
      <c r="Q251" s="372" t="n"/>
      <c r="R251" s="372" t="n"/>
      <c r="S251" s="372" t="n"/>
      <c r="T251" s="372" t="n"/>
      <c r="U251" s="372" t="n"/>
      <c r="V251" s="372" t="n"/>
      <c r="W251" s="372" t="n"/>
      <c r="X251" s="344">
        <f>VLOOKUP(功能_33[[#This Row],[User]],SKL放款!A:G,7,FALSE)</f>
        <v/>
      </c>
      <c r="Y251" s="343">
        <f>IF(功能_33[[#This Row],[實際展示]]="","",功能_33[[#This Row],[實際展示]]+14)</f>
        <v/>
      </c>
      <c r="Z251" s="343" t="n"/>
      <c r="AA251" s="336">
        <f>IF(功能_33[[#This Row],[URS交二審]]=0,"",功能_33[[#This Row],[URS交二審]]+7)</f>
        <v/>
      </c>
      <c r="AB251" s="336" t="n"/>
      <c r="AC251" s="336" t="n"/>
      <c r="AD251" s="336" t="n"/>
      <c r="AE251" s="336" t="n"/>
      <c r="AF251" s="513" t="n"/>
      <c r="AG251" s="336">
        <f>IFERROR(IF(VLOOKUP(功能_33[[#This Row],[功能代號]],E:Q,11,FALSE)=0,"",VLOOKUP(功能_33[[#This Row],[功能代號]],E:Q,11,FALSE)),"")</f>
        <v/>
      </c>
      <c r="AH251" s="336" t="n"/>
      <c r="AI251" s="336" t="n"/>
      <c r="AJ251" s="344" t="n"/>
      <c r="AK251" s="336" t="n"/>
      <c r="AN251" s="344">
        <f>VLOOKUP(功能_33[[#This Row],[功能代號]],工作表2!A:A,1,FALSE)</f>
        <v/>
      </c>
    </row>
    <row r="252" hidden="1" ht="14.25" customHeight="1" s="453">
      <c r="A252" s="333" t="n">
        <v>301</v>
      </c>
      <c r="B25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2" s="344" t="inlineStr">
        <is>
          <t>6.共同作業</t>
        </is>
      </c>
      <c r="D252" s="344" t="n"/>
      <c r="E252" s="372" t="inlineStr">
        <is>
          <t>L6902</t>
        </is>
      </c>
      <c r="F252" s="344" t="inlineStr">
        <is>
          <t>會計總帳查詢</t>
        </is>
      </c>
      <c r="G252" s="344" t="n"/>
      <c r="H252" s="372" t="inlineStr">
        <is>
          <t>賴文育</t>
        </is>
      </c>
      <c r="I252" s="372" t="inlineStr">
        <is>
          <t>楊智誠</t>
        </is>
      </c>
      <c r="J252" s="347" t="n"/>
      <c r="K252" s="336" t="n">
        <v>44487</v>
      </c>
      <c r="L252" s="336" t="n">
        <v>44487</v>
      </c>
      <c r="M252" s="336">
        <f>IFERROR(IF(VLOOKUP(功能_33[[#This Row],[功能代號]],討論項目!A:H,8,FALSE)=0,"",VLOOKUP(功能_33[[#This Row],[功能代號]],討論項目!A:H,8,FALSE)),"")</f>
        <v/>
      </c>
      <c r="N252" s="372" t="inlineStr">
        <is>
          <t>涂宇欣</t>
        </is>
      </c>
      <c r="O252" s="372" t="inlineStr">
        <is>
          <t>蔡珮瑜</t>
        </is>
      </c>
      <c r="P252" s="449" t="n"/>
      <c r="Q252" s="372" t="n"/>
      <c r="R252" s="372" t="n"/>
      <c r="S252" s="372" t="n"/>
      <c r="T252" s="372" t="n"/>
      <c r="U252" s="372" t="n"/>
      <c r="V252" s="372" t="n"/>
      <c r="W252" s="372" t="n"/>
      <c r="X252" s="344">
        <f>VLOOKUP(功能_33[[#This Row],[User]],SKL放款!A:G,7,FALSE)</f>
        <v/>
      </c>
      <c r="Y252" s="343">
        <f>IF(功能_33[[#This Row],[實際展示]]="","",功能_33[[#This Row],[實際展示]]+14)</f>
        <v/>
      </c>
      <c r="Z252" s="343" t="n"/>
      <c r="AA252" s="336">
        <f>IF(功能_33[[#This Row],[URS交二審]]=0,"",功能_33[[#This Row],[URS交二審]]+7)</f>
        <v/>
      </c>
      <c r="AB252" s="336" t="n"/>
      <c r="AC252" s="336" t="n"/>
      <c r="AD252" s="336" t="n"/>
      <c r="AE252" s="336" t="n"/>
      <c r="AF252" s="513" t="n"/>
      <c r="AG252" s="336">
        <f>IFERROR(IF(VLOOKUP(功能_33[[#This Row],[功能代號]],E:Q,11,FALSE)=0,"",VLOOKUP(功能_33[[#This Row],[功能代號]],E:Q,11,FALSE)),"")</f>
        <v/>
      </c>
      <c r="AH252" s="336" t="n"/>
      <c r="AI252" s="336" t="n"/>
      <c r="AJ252" s="344" t="n"/>
      <c r="AK252" s="336" t="n"/>
      <c r="AN252" s="344">
        <f>VLOOKUP(功能_33[[#This Row],[功能代號]],工作表2!A:A,1,FALSE)</f>
        <v/>
      </c>
    </row>
    <row r="253" hidden="1" ht="14.25" customHeight="1" s="453">
      <c r="A253" s="333" t="n">
        <v>302</v>
      </c>
      <c r="B25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344" t="inlineStr">
        <is>
          <t>6.共同作業</t>
        </is>
      </c>
      <c r="D253" s="344" t="n"/>
      <c r="E253" s="372" t="inlineStr">
        <is>
          <t>L6903</t>
        </is>
      </c>
      <c r="F253" s="344" t="inlineStr">
        <is>
          <t>會計帳務明細查詢</t>
        </is>
      </c>
      <c r="G253" s="344" t="n"/>
      <c r="H253" s="372" t="inlineStr">
        <is>
          <t>賴文育</t>
        </is>
      </c>
      <c r="I253" s="372" t="inlineStr">
        <is>
          <t>楊智誠</t>
        </is>
      </c>
      <c r="J253" s="347" t="n"/>
      <c r="K253" s="336" t="n">
        <v>44487</v>
      </c>
      <c r="L253" s="336" t="n">
        <v>44487</v>
      </c>
      <c r="M253" s="336">
        <f>IFERROR(IF(VLOOKUP(功能_33[[#This Row],[功能代號]],討論項目!A:H,8,FALSE)=0,"",VLOOKUP(功能_33[[#This Row],[功能代號]],討論項目!A:H,8,FALSE)),"")</f>
        <v/>
      </c>
      <c r="N253" s="372" t="inlineStr">
        <is>
          <t>涂宇欣</t>
        </is>
      </c>
      <c r="O253" s="372" t="inlineStr">
        <is>
          <t>陳政皓</t>
        </is>
      </c>
      <c r="P253" s="449" t="n"/>
      <c r="Q253" s="372" t="n"/>
      <c r="R253" s="372" t="n"/>
      <c r="S253" s="372" t="n"/>
      <c r="T253" s="372" t="n"/>
      <c r="U253" s="372" t="n"/>
      <c r="V253" s="372" t="n"/>
      <c r="W253" s="372" t="n"/>
      <c r="X253" s="344">
        <f>VLOOKUP(功能_33[[#This Row],[User]],SKL放款!A:G,7,FALSE)</f>
        <v/>
      </c>
      <c r="Y253" s="343">
        <f>IF(功能_33[[#This Row],[實際展示]]="","",功能_33[[#This Row],[實際展示]]+14)</f>
        <v/>
      </c>
      <c r="Z253" s="343" t="n"/>
      <c r="AA253" s="336">
        <f>IF(功能_33[[#This Row],[URS交二審]]=0,"",功能_33[[#This Row],[URS交二審]]+7)</f>
        <v/>
      </c>
      <c r="AB253" s="336" t="n"/>
      <c r="AC253" s="336" t="n"/>
      <c r="AD253" s="336" t="n"/>
      <c r="AE253" s="336" t="n"/>
      <c r="AF253" s="513" t="n"/>
      <c r="AG253" s="336">
        <f>IFERROR(IF(VLOOKUP(功能_33[[#This Row],[功能代號]],E:Q,11,FALSE)=0,"",VLOOKUP(功能_33[[#This Row],[功能代號]],E:Q,11,FALSE)),"")</f>
        <v/>
      </c>
      <c r="AH253" s="336" t="n"/>
      <c r="AI253" s="336" t="n"/>
      <c r="AJ253" s="344" t="n"/>
      <c r="AK253" s="336" t="n"/>
      <c r="AN253" s="344">
        <f>VLOOKUP(功能_33[[#This Row],[功能代號]],工作表2!A:A,1,FALSE)</f>
        <v/>
      </c>
    </row>
    <row r="254" hidden="1" ht="14.25" customHeight="1" s="453">
      <c r="A254" s="333" t="n">
        <v>303</v>
      </c>
      <c r="B25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4" s="344" t="inlineStr">
        <is>
          <t>6.共同作業</t>
        </is>
      </c>
      <c r="D254" s="344" t="n"/>
      <c r="E254" s="372" t="inlineStr">
        <is>
          <t>L6904</t>
        </is>
      </c>
      <c r="F254" s="344" t="inlineStr">
        <is>
          <t>日結彙計查詢</t>
        </is>
      </c>
      <c r="G254" s="344" t="n"/>
      <c r="H254" s="372" t="inlineStr">
        <is>
          <t>賴文育</t>
        </is>
      </c>
      <c r="I254" s="372" t="inlineStr">
        <is>
          <t>楊智誠</t>
        </is>
      </c>
      <c r="J254" s="347" t="n"/>
      <c r="K254" s="336" t="n">
        <v>44487</v>
      </c>
      <c r="L254" s="336" t="n">
        <v>44487</v>
      </c>
      <c r="M254" s="336">
        <f>IFERROR(IF(VLOOKUP(功能_33[[#This Row],[功能代號]],討論項目!A:H,8,FALSE)=0,"",VLOOKUP(功能_33[[#This Row],[功能代號]],討論項目!A:H,8,FALSE)),"")</f>
        <v/>
      </c>
      <c r="N254" s="372" t="inlineStr">
        <is>
          <t>涂宇欣</t>
        </is>
      </c>
      <c r="O254" s="372" t="inlineStr">
        <is>
          <t>蔡珮瑜</t>
        </is>
      </c>
      <c r="P254" s="449" t="n"/>
      <c r="Q254" s="372" t="n"/>
      <c r="R254" s="372" t="n"/>
      <c r="S254" s="372" t="n"/>
      <c r="T254" s="372" t="n"/>
      <c r="U254" s="372" t="n"/>
      <c r="V254" s="372" t="n"/>
      <c r="W254" s="372" t="n"/>
      <c r="X254" s="344">
        <f>VLOOKUP(功能_33[[#This Row],[User]],SKL放款!A:G,7,FALSE)</f>
        <v/>
      </c>
      <c r="Y254" s="343">
        <f>IF(功能_33[[#This Row],[實際展示]]="","",功能_33[[#This Row],[實際展示]]+14)</f>
        <v/>
      </c>
      <c r="Z254" s="343" t="n"/>
      <c r="AA254" s="336">
        <f>IF(功能_33[[#This Row],[URS交二審]]=0,"",功能_33[[#This Row],[URS交二審]]+7)</f>
        <v/>
      </c>
      <c r="AB254" s="336" t="n"/>
      <c r="AC254" s="336" t="n"/>
      <c r="AD254" s="336" t="n"/>
      <c r="AE254" s="336" t="n"/>
      <c r="AF254" s="513" t="n"/>
      <c r="AG254" s="336">
        <f>IFERROR(IF(VLOOKUP(功能_33[[#This Row],[功能代號]],E:Q,11,FALSE)=0,"",VLOOKUP(功能_33[[#This Row],[功能代號]],E:Q,11,FALSE)),"")</f>
        <v/>
      </c>
      <c r="AH254" s="336" t="n"/>
      <c r="AI254" s="336" t="n"/>
      <c r="AJ254" s="344" t="n"/>
      <c r="AK254" s="336" t="n"/>
      <c r="AN254" s="344">
        <f>VLOOKUP(功能_33[[#This Row],[功能代號]],工作表2!A:A,1,FALSE)</f>
        <v/>
      </c>
    </row>
    <row r="255" hidden="1" ht="14.25" customHeight="1" s="453">
      <c r="A255" s="333" t="n">
        <v>304</v>
      </c>
      <c r="B25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5" s="344" t="inlineStr">
        <is>
          <t>6.共同作業</t>
        </is>
      </c>
      <c r="D255" s="344" t="n"/>
      <c r="E255" s="372" t="inlineStr">
        <is>
          <t>L6905</t>
        </is>
      </c>
      <c r="F255" s="344" t="inlineStr">
        <is>
          <t>日結明細查詢</t>
        </is>
      </c>
      <c r="G255" s="344" t="n"/>
      <c r="H255" s="372" t="inlineStr">
        <is>
          <t>賴文育</t>
        </is>
      </c>
      <c r="I255" s="372" t="inlineStr">
        <is>
          <t>楊智誠</t>
        </is>
      </c>
      <c r="J255" s="347" t="n"/>
      <c r="K255" s="336" t="n">
        <v>44487</v>
      </c>
      <c r="L255" s="336" t="n">
        <v>44487</v>
      </c>
      <c r="M255" s="336">
        <f>IFERROR(IF(VLOOKUP(功能_33[[#This Row],[功能代號]],討論項目!A:H,8,FALSE)=0,"",VLOOKUP(功能_33[[#This Row],[功能代號]],討論項目!A:H,8,FALSE)),"")</f>
        <v/>
      </c>
      <c r="N255" s="372" t="inlineStr">
        <is>
          <t>涂宇欣</t>
        </is>
      </c>
      <c r="O255" s="372" t="inlineStr">
        <is>
          <t>蔡珮瑜</t>
        </is>
      </c>
      <c r="P255" s="449" t="n"/>
      <c r="Q255" s="372" t="n"/>
      <c r="R255" s="372" t="n"/>
      <c r="S255" s="372" t="n"/>
      <c r="T255" s="372" t="n"/>
      <c r="U255" s="372" t="n"/>
      <c r="V255" s="372" t="n"/>
      <c r="W255" s="372" t="n"/>
      <c r="X255" s="344">
        <f>VLOOKUP(功能_33[[#This Row],[User]],SKL放款!A:G,7,FALSE)</f>
        <v/>
      </c>
      <c r="Y255" s="343">
        <f>IF(功能_33[[#This Row],[實際展示]]="","",功能_33[[#This Row],[實際展示]]+14)</f>
        <v/>
      </c>
      <c r="Z255" s="343" t="n"/>
      <c r="AA255" s="336">
        <f>IF(功能_33[[#This Row],[URS交二審]]=0,"",功能_33[[#This Row],[URS交二審]]+7)</f>
        <v/>
      </c>
      <c r="AB255" s="336" t="n"/>
      <c r="AC255" s="336" t="n"/>
      <c r="AD255" s="336" t="n"/>
      <c r="AE255" s="336" t="n"/>
      <c r="AF255" s="513" t="n"/>
      <c r="AG255" s="336">
        <f>IFERROR(IF(VLOOKUP(功能_33[[#This Row],[功能代號]],E:Q,11,FALSE)=0,"",VLOOKUP(功能_33[[#This Row],[功能代號]],E:Q,11,FALSE)),"")</f>
        <v/>
      </c>
      <c r="AH255" s="336" t="n"/>
      <c r="AI255" s="336" t="n"/>
      <c r="AJ255" s="344" t="n"/>
      <c r="AK255" s="343" t="inlineStr">
        <is>
          <t>2021/10/18, 2021/9/14</t>
        </is>
      </c>
      <c r="AN255" s="344">
        <f>VLOOKUP(功能_33[[#This Row],[功能代號]],工作表2!A:A,1,FALSE)</f>
        <v/>
      </c>
    </row>
    <row r="256" hidden="1" ht="14.25" customHeight="1" s="453">
      <c r="A256" s="333" t="n">
        <v>305</v>
      </c>
      <c r="B25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6" s="344" t="inlineStr">
        <is>
          <t>6.共同作業</t>
        </is>
      </c>
      <c r="D256" s="344" t="n"/>
      <c r="E256" s="372" t="inlineStr">
        <is>
          <t>L6906</t>
        </is>
      </c>
      <c r="F256" s="344" t="inlineStr">
        <is>
          <t>會計分錄查詢</t>
        </is>
      </c>
      <c r="G256" s="344" t="n"/>
      <c r="H256" s="372" t="inlineStr">
        <is>
          <t>賴文育</t>
        </is>
      </c>
      <c r="I256" s="372" t="inlineStr">
        <is>
          <t>楊智誠</t>
        </is>
      </c>
      <c r="J256" s="347" t="n"/>
      <c r="K256" s="336" t="n">
        <v>44487</v>
      </c>
      <c r="L256" s="336" t="n">
        <v>44487</v>
      </c>
      <c r="M256" s="336">
        <f>IFERROR(IF(VLOOKUP(功能_33[[#This Row],[功能代號]],討論項目!A:H,8,FALSE)=0,"",VLOOKUP(功能_33[[#This Row],[功能代號]],討論項目!A:H,8,FALSE)),"")</f>
        <v/>
      </c>
      <c r="N256" s="372" t="inlineStr">
        <is>
          <t>涂宇欣</t>
        </is>
      </c>
      <c r="O256" s="372" t="inlineStr">
        <is>
          <t>陳政皓</t>
        </is>
      </c>
      <c r="P256" s="449" t="n"/>
      <c r="Q256" s="372" t="n"/>
      <c r="R256" s="372" t="n"/>
      <c r="S256" s="372" t="n"/>
      <c r="T256" s="372" t="n"/>
      <c r="U256" s="372" t="n"/>
      <c r="V256" s="372" t="n"/>
      <c r="W256" s="372" t="n"/>
      <c r="X256" s="344">
        <f>VLOOKUP(功能_33[[#This Row],[User]],SKL放款!A:G,7,FALSE)</f>
        <v/>
      </c>
      <c r="Y256" s="343">
        <f>IF(功能_33[[#This Row],[實際展示]]="","",功能_33[[#This Row],[實際展示]]+14)</f>
        <v/>
      </c>
      <c r="Z256" s="343" t="n"/>
      <c r="AA256" s="336">
        <f>IF(功能_33[[#This Row],[URS交二審]]=0,"",功能_33[[#This Row],[URS交二審]]+7)</f>
        <v/>
      </c>
      <c r="AB256" s="336" t="n"/>
      <c r="AC256" s="336" t="n"/>
      <c r="AD256" s="336" t="n"/>
      <c r="AE256" s="336" t="n"/>
      <c r="AF256" s="513" t="n"/>
      <c r="AG256" s="336">
        <f>IFERROR(IF(VLOOKUP(功能_33[[#This Row],[功能代號]],E:Q,11,FALSE)=0,"",VLOOKUP(功能_33[[#This Row],[功能代號]],E:Q,11,FALSE)),"")</f>
        <v/>
      </c>
      <c r="AH256" s="336" t="n"/>
      <c r="AI256" s="336" t="n"/>
      <c r="AJ256" s="344" t="n"/>
      <c r="AK256" s="336" t="n"/>
      <c r="AN256" s="344">
        <f>VLOOKUP(功能_33[[#This Row],[功能代號]],工作表2!A:A,1,FALSE)</f>
        <v/>
      </c>
    </row>
    <row r="257" hidden="1" ht="14.25" customHeight="1" s="453">
      <c r="A257" s="333" t="n">
        <v>306</v>
      </c>
      <c r="B25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7" s="344" t="inlineStr">
        <is>
          <t>6.共同作業</t>
        </is>
      </c>
      <c r="D257" s="344" t="n"/>
      <c r="E257" s="372" t="inlineStr">
        <is>
          <t>L6907</t>
        </is>
      </c>
      <c r="F257" s="344" t="inlineStr">
        <is>
          <t>未銷帳餘額明細查詢</t>
        </is>
      </c>
      <c r="G257" s="344" t="n"/>
      <c r="H257" s="372" t="inlineStr">
        <is>
          <t>賴文育</t>
        </is>
      </c>
      <c r="I257" s="372" t="inlineStr">
        <is>
          <t>楊智誠</t>
        </is>
      </c>
      <c r="J257" s="347" t="n"/>
      <c r="K257" s="336" t="n">
        <v>44487</v>
      </c>
      <c r="L257" s="336" t="n">
        <v>44487</v>
      </c>
      <c r="M257" s="336">
        <f>IFERROR(IF(VLOOKUP(功能_33[[#This Row],[功能代號]],討論項目!A:H,8,FALSE)=0,"",VLOOKUP(功能_33[[#This Row],[功能代號]],討論項目!A:H,8,FALSE)),"")</f>
        <v/>
      </c>
      <c r="N257" s="372" t="inlineStr">
        <is>
          <t>林清河</t>
        </is>
      </c>
      <c r="O257" s="372" t="inlineStr">
        <is>
          <t>蔡珮瑜</t>
        </is>
      </c>
      <c r="P257" s="449" t="n"/>
      <c r="Q257" s="372" t="n"/>
      <c r="R257" s="372" t="n"/>
      <c r="S257" s="372" t="n"/>
      <c r="T257" s="372" t="n"/>
      <c r="U257" s="372" t="n"/>
      <c r="V257" s="372" t="n"/>
      <c r="W257" s="372" t="n"/>
      <c r="X257" s="344">
        <f>VLOOKUP(功能_33[[#This Row],[User]],SKL放款!A:G,7,FALSE)</f>
        <v/>
      </c>
      <c r="Y257" s="343">
        <f>IF(功能_33[[#This Row],[實際展示]]="","",功能_33[[#This Row],[實際展示]]+14)</f>
        <v/>
      </c>
      <c r="Z257" s="343" t="n"/>
      <c r="AA257" s="336">
        <f>IF(功能_33[[#This Row],[URS交二審]]=0,"",功能_33[[#This Row],[URS交二審]]+7)</f>
        <v/>
      </c>
      <c r="AB257" s="336" t="n"/>
      <c r="AC257" s="336" t="n"/>
      <c r="AD257" s="336" t="n"/>
      <c r="AE257" s="336" t="n"/>
      <c r="AF257" s="513" t="n"/>
      <c r="AG257" s="336">
        <f>IFERROR(IF(VLOOKUP(功能_33[[#This Row],[功能代號]],E:Q,11,FALSE)=0,"",VLOOKUP(功能_33[[#This Row],[功能代號]],E:Q,11,FALSE)),"")</f>
        <v/>
      </c>
      <c r="AH257" s="336" t="n"/>
      <c r="AI257" s="336" t="n"/>
      <c r="AJ257" s="344" t="n"/>
      <c r="AK257" s="336" t="n"/>
      <c r="AN257" s="344">
        <f>VLOOKUP(功能_33[[#This Row],[功能代號]],工作表2!A:A,1,FALSE)</f>
        <v/>
      </c>
    </row>
    <row r="258" hidden="1" ht="14.25" customHeight="1" s="453">
      <c r="A258" s="333" t="n">
        <v>307</v>
      </c>
      <c r="B25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8" s="344" t="inlineStr">
        <is>
          <t>6.共同作業</t>
        </is>
      </c>
      <c r="D258" s="344" t="n"/>
      <c r="E258" s="372" t="inlineStr">
        <is>
          <t>L6908</t>
        </is>
      </c>
      <c r="F258" s="344" t="inlineStr">
        <is>
          <t>銷帳歷史明細查詢</t>
        </is>
      </c>
      <c r="G258" s="344" t="n"/>
      <c r="H258" s="372" t="inlineStr">
        <is>
          <t>賴文育</t>
        </is>
      </c>
      <c r="I258" s="372" t="inlineStr">
        <is>
          <t>楊智誠</t>
        </is>
      </c>
      <c r="J258" s="347" t="n"/>
      <c r="K258" s="336" t="n">
        <v>44487</v>
      </c>
      <c r="L258" s="336" t="n">
        <v>44487</v>
      </c>
      <c r="M258" s="336">
        <f>IFERROR(IF(VLOOKUP(功能_33[[#This Row],[功能代號]],討論項目!A:H,8,FALSE)=0,"",VLOOKUP(功能_33[[#This Row],[功能代號]],討論項目!A:H,8,FALSE)),"")</f>
        <v/>
      </c>
      <c r="N258" s="372" t="inlineStr">
        <is>
          <t>涂宇欣</t>
        </is>
      </c>
      <c r="O258" s="372" t="inlineStr">
        <is>
          <t>蔡珮瑜</t>
        </is>
      </c>
      <c r="P258" s="449" t="n"/>
      <c r="Q258" s="372" t="n"/>
      <c r="R258" s="372" t="n"/>
      <c r="S258" s="372" t="n"/>
      <c r="T258" s="372" t="n"/>
      <c r="U258" s="372" t="n"/>
      <c r="V258" s="372" t="n"/>
      <c r="W258" s="372" t="n"/>
      <c r="X258" s="344">
        <f>VLOOKUP(功能_33[[#This Row],[User]],SKL放款!A:G,7,FALSE)</f>
        <v/>
      </c>
      <c r="Y258" s="343">
        <f>IF(功能_33[[#This Row],[實際展示]]="","",功能_33[[#This Row],[實際展示]]+14)</f>
        <v/>
      </c>
      <c r="Z258" s="343" t="n"/>
      <c r="AA258" s="336">
        <f>IF(功能_33[[#This Row],[URS交二審]]=0,"",功能_33[[#This Row],[URS交二審]]+7)</f>
        <v/>
      </c>
      <c r="AB258" s="336" t="n"/>
      <c r="AC258" s="336" t="n"/>
      <c r="AD258" s="336" t="n"/>
      <c r="AE258" s="336" t="n"/>
      <c r="AF258" s="513" t="n"/>
      <c r="AG258" s="336">
        <f>IFERROR(IF(VLOOKUP(功能_33[[#This Row],[功能代號]],E:Q,11,FALSE)=0,"",VLOOKUP(功能_33[[#This Row],[功能代號]],E:Q,11,FALSE)),"")</f>
        <v/>
      </c>
      <c r="AH258" s="336" t="n"/>
      <c r="AI258" s="336" t="n"/>
      <c r="AJ258" s="344" t="n"/>
      <c r="AK258" s="343" t="inlineStr">
        <is>
          <t>2021/10/18, 2021/9/14</t>
        </is>
      </c>
      <c r="AN258" s="344">
        <f>VLOOKUP(功能_33[[#This Row],[功能代號]],工作表2!A:A,1,FALSE)</f>
        <v/>
      </c>
    </row>
    <row r="259" hidden="1" ht="14.25" customHeight="1" s="453">
      <c r="A259" s="333" t="n"/>
      <c r="B25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344" t="inlineStr">
        <is>
          <t>6.共同作業</t>
        </is>
      </c>
      <c r="D259" s="364" t="n"/>
      <c r="E259" s="372" t="inlineStr">
        <is>
          <t>L6102</t>
        </is>
      </c>
      <c r="F259" s="344" t="inlineStr">
        <is>
          <t>核心傳票相關單獨作業</t>
        </is>
      </c>
      <c r="G259" s="344" t="inlineStr">
        <is>
          <t>審後新增2021/10/18</t>
        </is>
      </c>
      <c r="H259" s="372" t="inlineStr">
        <is>
          <t>賴文育</t>
        </is>
      </c>
      <c r="I259" s="348" t="inlineStr">
        <is>
          <t>楊智誠</t>
        </is>
      </c>
      <c r="J259" s="422" t="n"/>
      <c r="K259" s="336" t="n">
        <v>44487</v>
      </c>
      <c r="L259" s="336" t="n">
        <v>44487</v>
      </c>
      <c r="M259" s="336">
        <f>IFERROR(IF(VLOOKUP(功能_33[[#This Row],[功能代號]],討論項目!A:H,8,FALSE)=0,"",VLOOKUP(功能_33[[#This Row],[功能代號]],討論項目!A:H,8,FALSE)),"")</f>
        <v/>
      </c>
      <c r="N259" s="372" t="n"/>
      <c r="O259" s="372" t="n"/>
      <c r="P259" s="449" t="n"/>
      <c r="Q259" s="372" t="n"/>
      <c r="R259" s="372" t="n"/>
      <c r="S259" s="372" t="n"/>
      <c r="T259" s="372" t="n"/>
      <c r="U259" s="372" t="n"/>
      <c r="V259" s="372" t="n"/>
      <c r="W259" s="372" t="n"/>
      <c r="X259" s="344">
        <f>VLOOKUP(功能_33[[#This Row],[User]],SKL放款!A:G,7,FALSE)</f>
        <v/>
      </c>
      <c r="Y259" s="343">
        <f>IF(功能_33[[#This Row],[實際展示]]="","",功能_33[[#This Row],[實際展示]]+14)</f>
        <v/>
      </c>
      <c r="Z259" s="343" t="n"/>
      <c r="AA259" s="336" t="n"/>
      <c r="AB259" s="336" t="n"/>
      <c r="AC259" s="336" t="n"/>
      <c r="AD259" s="336" t="n"/>
      <c r="AE259" s="336" t="n"/>
      <c r="AF259" s="513" t="n"/>
      <c r="AG259" s="336">
        <f>IFERROR(IF(VLOOKUP(功能_33[[#This Row],[功能代號]],E:Q,11,FALSE)=0,"",VLOOKUP(功能_33[[#This Row],[功能代號]],E:Q,11,FALSE)),"")</f>
        <v/>
      </c>
      <c r="AH259" s="336" t="n"/>
      <c r="AI259" s="336" t="n"/>
      <c r="AJ259" s="344" t="n"/>
      <c r="AK259" s="343" t="n"/>
      <c r="AN259" s="344">
        <f>VLOOKUP(功能_33[[#This Row],[功能代號]],工作表2!A:A,1,FALSE)</f>
        <v/>
      </c>
    </row>
    <row r="260" hidden="1" ht="14.25" customHeight="1" s="453">
      <c r="A260" s="333" t="n">
        <v>186</v>
      </c>
      <c r="B26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344" t="inlineStr">
        <is>
          <t>2.業務作業</t>
        </is>
      </c>
      <c r="D260" s="344" t="n"/>
      <c r="E260" s="372" t="inlineStr">
        <is>
          <t>L2076</t>
        </is>
      </c>
      <c r="F260" s="344" t="inlineStr">
        <is>
          <t>領取清償證明作業</t>
        </is>
      </c>
      <c r="G260" s="344" t="n"/>
      <c r="H260" s="372" t="inlineStr">
        <is>
          <t>賴文育</t>
        </is>
      </c>
      <c r="I260" s="372" t="inlineStr">
        <is>
          <t>余家興</t>
        </is>
      </c>
      <c r="J260" s="347" t="n"/>
      <c r="K260" s="336" t="n">
        <v>44491</v>
      </c>
      <c r="L260" s="336" t="n">
        <v>44498</v>
      </c>
      <c r="M260" s="336">
        <f>IFERROR(IF(VLOOKUP(功能_33[[#This Row],[功能代號]],討論項目!A:H,8,FALSE)=0,"",VLOOKUP(功能_33[[#This Row],[功能代號]],討論項目!A:H,8,FALSE)),"")</f>
        <v/>
      </c>
      <c r="N260" s="372" t="inlineStr">
        <is>
          <t>李珮琪</t>
        </is>
      </c>
      <c r="O260" s="372" t="inlineStr">
        <is>
          <t>邵淑微</t>
        </is>
      </c>
      <c r="P260" s="449" t="n"/>
      <c r="Q260" s="372" t="n"/>
      <c r="R260" s="372" t="n"/>
      <c r="S260" s="372" t="n"/>
      <c r="T260" s="372" t="n"/>
      <c r="U260" s="372" t="n"/>
      <c r="V260" s="372" t="n"/>
      <c r="W260" s="372" t="n"/>
      <c r="X260" s="344">
        <f>VLOOKUP(功能_33[[#This Row],[User]],SKL放款!A:G,7,FALSE)</f>
        <v/>
      </c>
      <c r="Y260" s="343">
        <f>IF(功能_33[[#This Row],[實際展示]]="","",功能_33[[#This Row],[實際展示]]+14)</f>
        <v/>
      </c>
      <c r="Z260" s="343" t="n"/>
      <c r="AA260" s="336">
        <f>IF(功能_33[[#This Row],[URS交二審]]=0,"",功能_33[[#This Row],[URS交二審]]+7)</f>
        <v/>
      </c>
      <c r="AB260" s="336" t="n"/>
      <c r="AC260" s="336" t="n"/>
      <c r="AD260" s="336" t="n"/>
      <c r="AE260" s="336" t="n"/>
      <c r="AF260" s="513" t="n"/>
      <c r="AG260" s="336">
        <f>IFERROR(IF(VLOOKUP(功能_33[[#This Row],[功能代號]],E:Q,11,FALSE)=0,"",VLOOKUP(功能_33[[#This Row],[功能代號]],E:Q,11,FALSE)),"")</f>
        <v/>
      </c>
      <c r="AH260" s="336" t="n"/>
      <c r="AI260" s="336" t="n"/>
      <c r="AJ260" s="344" t="n"/>
      <c r="AK260" s="336" t="n">
        <v>44491</v>
      </c>
      <c r="AN260" s="344">
        <f>VLOOKUP(功能_33[[#This Row],[功能代號]],工作表2!A:A,1,FALSE)</f>
        <v/>
      </c>
    </row>
    <row r="261" hidden="1" ht="14.25" customHeight="1" s="453">
      <c r="A261" s="333" t="n">
        <v>181</v>
      </c>
      <c r="B26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344" t="inlineStr">
        <is>
          <t>2.業務作業</t>
        </is>
      </c>
      <c r="D261" s="344" t="n"/>
      <c r="E261" s="372" t="inlineStr">
        <is>
          <t>L2631</t>
        </is>
      </c>
      <c r="F261" s="344" t="inlineStr">
        <is>
          <t xml:space="preserve">清償作業                                </t>
        </is>
      </c>
      <c r="G261" s="344" t="n"/>
      <c r="H261" s="372" t="inlineStr">
        <is>
          <t>賴文育</t>
        </is>
      </c>
      <c r="I261" s="372" t="inlineStr">
        <is>
          <t>余家興</t>
        </is>
      </c>
      <c r="J261" s="347" t="n"/>
      <c r="K261" s="336" t="n">
        <v>44491</v>
      </c>
      <c r="L261" s="336" t="n">
        <v>44498</v>
      </c>
      <c r="M261" s="336">
        <f>IFERROR(IF(VLOOKUP(功能_33[[#This Row],[功能代號]],討論項目!A:H,8,FALSE)=0,"",VLOOKUP(功能_33[[#This Row],[功能代號]],討論項目!A:H,8,FALSE)),"")</f>
        <v/>
      </c>
      <c r="N261" s="372" t="inlineStr">
        <is>
          <t>李珮琪</t>
        </is>
      </c>
      <c r="O261" s="372" t="inlineStr">
        <is>
          <t>蔡珮瑜</t>
        </is>
      </c>
      <c r="P261" s="449" t="n"/>
      <c r="Q261" s="372" t="n"/>
      <c r="R261" s="372" t="n"/>
      <c r="S261" s="372" t="n"/>
      <c r="T261" s="372" t="n"/>
      <c r="U261" s="372" t="n"/>
      <c r="V261" s="372" t="n"/>
      <c r="W261" s="372" t="n"/>
      <c r="X261" s="344">
        <f>VLOOKUP(功能_33[[#This Row],[User]],SKL放款!A:G,7,FALSE)</f>
        <v/>
      </c>
      <c r="Y261" s="343">
        <f>IF(功能_33[[#This Row],[實際展示]]="","",功能_33[[#This Row],[實際展示]]+14)</f>
        <v/>
      </c>
      <c r="Z261" s="343" t="n"/>
      <c r="AA261" s="336" t="n">
        <v>44516</v>
      </c>
      <c r="AB261" s="336" t="inlineStr">
        <is>
          <t>需二審</t>
        </is>
      </c>
      <c r="AC261" s="336" t="n"/>
      <c r="AD261" s="336" t="n"/>
      <c r="AE261" s="336" t="n"/>
      <c r="AF261" s="513" t="n"/>
      <c r="AG261" s="336">
        <f>IFERROR(IF(VLOOKUP(功能_33[[#This Row],[功能代號]],E:Q,11,FALSE)=0,"",VLOOKUP(功能_33[[#This Row],[功能代號]],E:Q,11,FALSE)),"")</f>
        <v/>
      </c>
      <c r="AH261" s="336" t="n"/>
      <c r="AI261" s="336" t="n"/>
      <c r="AJ261" s="344" t="n"/>
      <c r="AK261" s="336" t="n">
        <v>44491</v>
      </c>
      <c r="AN261" s="344">
        <f>VLOOKUP(功能_33[[#This Row],[功能代號]],工作表2!A:A,1,FALSE)</f>
        <v/>
      </c>
    </row>
    <row r="262" hidden="1" ht="14.25" customHeight="1" s="453">
      <c r="A262" s="333" t="n">
        <v>182</v>
      </c>
      <c r="B26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344" t="inlineStr">
        <is>
          <t>2.業務作業</t>
        </is>
      </c>
      <c r="D262" s="344" t="inlineStr">
        <is>
          <t>客戶作業1</t>
        </is>
      </c>
      <c r="E262" s="372" t="inlineStr">
        <is>
          <t>L2931</t>
        </is>
      </c>
      <c r="F262" s="344" t="inlineStr">
        <is>
          <t xml:space="preserve">清償違約明細                            </t>
        </is>
      </c>
      <c r="G262" s="344" t="n"/>
      <c r="H262" s="372" t="inlineStr">
        <is>
          <t>賴文育</t>
        </is>
      </c>
      <c r="I262" s="372" t="inlineStr">
        <is>
          <t>余家興</t>
        </is>
      </c>
      <c r="J262" s="347" t="n"/>
      <c r="K262" s="336" t="n">
        <v>44491</v>
      </c>
      <c r="L262" s="336" t="n">
        <v>44498</v>
      </c>
      <c r="M262" s="336">
        <f>IFERROR(IF(VLOOKUP(功能_33[[#This Row],[功能代號]],討論項目!A:H,8,FALSE)=0,"",VLOOKUP(功能_33[[#This Row],[功能代號]],討論項目!A:H,8,FALSE)),"")</f>
        <v/>
      </c>
      <c r="N262" s="372" t="inlineStr">
        <is>
          <t>李珮琪</t>
        </is>
      </c>
      <c r="O262" s="372" t="inlineStr">
        <is>
          <t>蔡珮瑜</t>
        </is>
      </c>
      <c r="P262" s="449" t="n"/>
      <c r="Q262" s="372" t="n"/>
      <c r="R262" s="372" t="n"/>
      <c r="S262" s="372" t="n"/>
      <c r="T262" s="372" t="n"/>
      <c r="U262" s="372" t="n"/>
      <c r="V262" s="372" t="n"/>
      <c r="W262" s="372" t="n"/>
      <c r="X262" s="344">
        <f>VLOOKUP(功能_33[[#This Row],[User]],SKL放款!A:G,7,FALSE)</f>
        <v/>
      </c>
      <c r="Y262" s="343">
        <f>IF(功能_33[[#This Row],[實際展示]]="","",功能_33[[#This Row],[實際展示]]+14)</f>
        <v/>
      </c>
      <c r="Z262" s="343" t="n"/>
      <c r="AA262" s="336">
        <f>IF(功能_33[[#This Row],[URS交二審]]=0,"",功能_33[[#This Row],[URS交二審]]+7)</f>
        <v/>
      </c>
      <c r="AB262" s="336" t="n"/>
      <c r="AC262" s="336" t="n"/>
      <c r="AD262" s="336" t="n"/>
      <c r="AE262" s="336" t="n"/>
      <c r="AF262" s="513" t="n"/>
      <c r="AG262" s="336">
        <f>IFERROR(IF(VLOOKUP(功能_33[[#This Row],[功能代號]],E:Q,11,FALSE)=0,"",VLOOKUP(功能_33[[#This Row],[功能代號]],E:Q,11,FALSE)),"")</f>
        <v/>
      </c>
      <c r="AH262" s="336" t="n"/>
      <c r="AI262" s="336" t="n"/>
      <c r="AJ262" s="344" t="n"/>
      <c r="AK262" s="336" t="n">
        <v>44491</v>
      </c>
      <c r="AN262" s="344">
        <f>VLOOKUP(功能_33[[#This Row],[功能代號]],工作表2!A:A,1,FALSE)</f>
        <v/>
      </c>
    </row>
    <row r="263" hidden="1" ht="14.25" customHeight="1" s="453">
      <c r="A263" s="333" t="n">
        <v>183</v>
      </c>
      <c r="B26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344" t="inlineStr">
        <is>
          <t>2.業務作業</t>
        </is>
      </c>
      <c r="D263" s="344" t="n"/>
      <c r="E263" s="372" t="inlineStr">
        <is>
          <t>L2077</t>
        </is>
      </c>
      <c r="F263" s="344" t="inlineStr">
        <is>
          <t xml:space="preserve">清償作業明細資料查詢                    </t>
        </is>
      </c>
      <c r="G263" s="344" t="n"/>
      <c r="H263" s="372" t="inlineStr">
        <is>
          <t>賴文育</t>
        </is>
      </c>
      <c r="I263" s="372" t="inlineStr">
        <is>
          <t>余家興</t>
        </is>
      </c>
      <c r="J263" s="347" t="n"/>
      <c r="K263" s="336" t="n">
        <v>44491</v>
      </c>
      <c r="L263" s="336" t="n">
        <v>44498</v>
      </c>
      <c r="M263" s="336">
        <f>IFERROR(IF(VLOOKUP(功能_33[[#This Row],[功能代號]],討論項目!A:H,8,FALSE)=0,"",VLOOKUP(功能_33[[#This Row],[功能代號]],討論項目!A:H,8,FALSE)),"")</f>
        <v/>
      </c>
      <c r="N263" s="372" t="inlineStr">
        <is>
          <t>李珮琪</t>
        </is>
      </c>
      <c r="O263" s="372" t="inlineStr">
        <is>
          <t>蔡珮瑜</t>
        </is>
      </c>
      <c r="P263" s="449" t="n"/>
      <c r="Q263" s="372" t="n"/>
      <c r="R263" s="372" t="n"/>
      <c r="S263" s="372" t="n"/>
      <c r="T263" s="372" t="n"/>
      <c r="U263" s="372" t="n"/>
      <c r="V263" s="372" t="n"/>
      <c r="W263" s="372" t="n"/>
      <c r="X263" s="344">
        <f>VLOOKUP(功能_33[[#This Row],[User]],SKL放款!A:G,7,FALSE)</f>
        <v/>
      </c>
      <c r="Y263" s="343">
        <f>IF(功能_33[[#This Row],[實際展示]]="","",功能_33[[#This Row],[實際展示]]+14)</f>
        <v/>
      </c>
      <c r="Z263" s="343" t="n"/>
      <c r="AA263" s="336">
        <f>IF(功能_33[[#This Row],[URS交二審]]=0,"",功能_33[[#This Row],[URS交二審]]+7)</f>
        <v/>
      </c>
      <c r="AB263" s="336" t="n"/>
      <c r="AC263" s="336" t="n"/>
      <c r="AD263" s="336" t="n"/>
      <c r="AE263" s="336" t="n"/>
      <c r="AF263" s="513" t="n"/>
      <c r="AG263" s="336">
        <f>IFERROR(IF(VLOOKUP(功能_33[[#This Row],[功能代號]],E:Q,11,FALSE)=0,"",VLOOKUP(功能_33[[#This Row],[功能代號]],E:Q,11,FALSE)),"")</f>
        <v/>
      </c>
      <c r="AH263" s="336" t="n"/>
      <c r="AI263" s="336" t="n"/>
      <c r="AJ263" s="344" t="n"/>
      <c r="AK263" s="336" t="n">
        <v>44491</v>
      </c>
      <c r="AN263" s="344">
        <f>VLOOKUP(功能_33[[#This Row],[功能代號]],工作表2!A:A,1,FALSE)</f>
        <v/>
      </c>
    </row>
    <row r="264" hidden="1" ht="14.25" customHeight="1" s="453">
      <c r="A264" s="333" t="n">
        <v>184</v>
      </c>
      <c r="B26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344" t="inlineStr">
        <is>
          <t>2.業務作業</t>
        </is>
      </c>
      <c r="D264" s="344" t="n"/>
      <c r="E264" s="372" t="inlineStr">
        <is>
          <t>L2932</t>
        </is>
      </c>
      <c r="F264" s="344" t="inlineStr">
        <is>
          <t>額度清償資料</t>
        </is>
      </c>
      <c r="G264" s="344" t="n"/>
      <c r="H264" s="372" t="inlineStr">
        <is>
          <t>賴文育</t>
        </is>
      </c>
      <c r="I264" s="372" t="inlineStr">
        <is>
          <t>余家興</t>
        </is>
      </c>
      <c r="J264" s="347" t="n"/>
      <c r="K264" s="336" t="n">
        <v>44491</v>
      </c>
      <c r="L264" s="336" t="n">
        <v>44498</v>
      </c>
      <c r="M264" s="336">
        <f>IFERROR(IF(VLOOKUP(功能_33[[#This Row],[功能代號]],討論項目!A:H,8,FALSE)=0,"",VLOOKUP(功能_33[[#This Row],[功能代號]],討論項目!A:H,8,FALSE)),"")</f>
        <v/>
      </c>
      <c r="N264" s="372" t="inlineStr">
        <is>
          <t>李珮琪</t>
        </is>
      </c>
      <c r="O264" s="372" t="inlineStr">
        <is>
          <t>蔡珮瑜</t>
        </is>
      </c>
      <c r="P264" s="449" t="n"/>
      <c r="Q264" s="372" t="n"/>
      <c r="R264" s="372" t="n"/>
      <c r="S264" s="372" t="n"/>
      <c r="T264" s="372" t="n"/>
      <c r="U264" s="372" t="n"/>
      <c r="V264" s="372" t="n"/>
      <c r="W264" s="372" t="n"/>
      <c r="X264" s="344">
        <f>VLOOKUP(功能_33[[#This Row],[User]],SKL放款!A:G,7,FALSE)</f>
        <v/>
      </c>
      <c r="Y264" s="343">
        <f>IF(功能_33[[#This Row],[實際展示]]="","",功能_33[[#This Row],[實際展示]]+14)</f>
        <v/>
      </c>
      <c r="Z264" s="343" t="n"/>
      <c r="AA264" s="336">
        <f>IF(功能_33[[#This Row],[URS交二審]]=0,"",功能_33[[#This Row],[URS交二審]]+7)</f>
        <v/>
      </c>
      <c r="AB264" s="336" t="n"/>
      <c r="AC264" s="336" t="n"/>
      <c r="AD264" s="336" t="n"/>
      <c r="AE264" s="336" t="n"/>
      <c r="AF264" s="513" t="n"/>
      <c r="AG264" s="336">
        <f>IFERROR(IF(VLOOKUP(功能_33[[#This Row],[功能代號]],E:Q,11,FALSE)=0,"",VLOOKUP(功能_33[[#This Row],[功能代號]],E:Q,11,FALSE)),"")</f>
        <v/>
      </c>
      <c r="AH264" s="336" t="n"/>
      <c r="AI264" s="336" t="n"/>
      <c r="AJ264" s="344" t="n"/>
      <c r="AK264" s="336" t="n">
        <v>44491</v>
      </c>
      <c r="AN264" s="344">
        <f>VLOOKUP(功能_33[[#This Row],[功能代號]],工作表2!A:A,1,FALSE)</f>
        <v/>
      </c>
    </row>
    <row r="265" hidden="1" ht="14.25" customHeight="1" s="453">
      <c r="A265" s="333" t="n">
        <v>185</v>
      </c>
      <c r="B26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344" t="inlineStr">
        <is>
          <t>2.業務作業</t>
        </is>
      </c>
      <c r="D265" s="344" t="n"/>
      <c r="E265" s="372" t="inlineStr">
        <is>
          <t>L2632</t>
        </is>
      </c>
      <c r="F265" s="344" t="inlineStr">
        <is>
          <t xml:space="preserve">清償作業維護                            </t>
        </is>
      </c>
      <c r="G265" s="344" t="n"/>
      <c r="H265" s="372" t="inlineStr">
        <is>
          <t>賴文育</t>
        </is>
      </c>
      <c r="I265" s="372" t="inlineStr">
        <is>
          <t>余家興</t>
        </is>
      </c>
      <c r="J265" s="347" t="n"/>
      <c r="K265" s="336" t="n">
        <v>44491</v>
      </c>
      <c r="L265" s="336" t="n">
        <v>44498</v>
      </c>
      <c r="M265" s="336">
        <f>IFERROR(IF(VLOOKUP(功能_33[[#This Row],[功能代號]],討論項目!A:H,8,FALSE)=0,"",VLOOKUP(功能_33[[#This Row],[功能代號]],討論項目!A:H,8,FALSE)),"")</f>
        <v/>
      </c>
      <c r="N265" s="372" t="inlineStr">
        <is>
          <t>李珮琪</t>
        </is>
      </c>
      <c r="O265" s="372" t="inlineStr">
        <is>
          <t>蔡珮瑜</t>
        </is>
      </c>
      <c r="P265" s="449" t="n"/>
      <c r="Q265" s="372" t="n"/>
      <c r="R265" s="372" t="n"/>
      <c r="S265" s="372" t="n"/>
      <c r="T265" s="372" t="n"/>
      <c r="U265" s="372" t="n"/>
      <c r="V265" s="372" t="n"/>
      <c r="W265" s="372" t="n"/>
      <c r="X265" s="344">
        <f>VLOOKUP(功能_33[[#This Row],[User]],SKL放款!A:G,7,FALSE)</f>
        <v/>
      </c>
      <c r="Y265" s="343">
        <f>IF(功能_33[[#This Row],[實際展示]]="","",功能_33[[#This Row],[實際展示]]+14)</f>
        <v/>
      </c>
      <c r="Z265" s="343" t="n"/>
      <c r="AA265" s="336">
        <f>IF(功能_33[[#This Row],[URS交二審]]=0,"",功能_33[[#This Row],[URS交二審]]+7)</f>
        <v/>
      </c>
      <c r="AB265" s="336" t="n"/>
      <c r="AC265" s="336" t="n"/>
      <c r="AD265" s="336" t="n"/>
      <c r="AE265" s="336" t="n"/>
      <c r="AF265" s="513" t="n"/>
      <c r="AG265" s="336">
        <f>IFERROR(IF(VLOOKUP(功能_33[[#This Row],[功能代號]],E:Q,11,FALSE)=0,"",VLOOKUP(功能_33[[#This Row],[功能代號]],E:Q,11,FALSE)),"")</f>
        <v/>
      </c>
      <c r="AH265" s="336" t="n"/>
      <c r="AI265" s="336" t="n"/>
      <c r="AJ265" s="344" t="n"/>
      <c r="AK265" s="336" t="n">
        <v>44491</v>
      </c>
      <c r="AN265" s="344">
        <f>VLOOKUP(功能_33[[#This Row],[功能代號]],工作表2!A:A,1,FALSE)</f>
        <v/>
      </c>
    </row>
    <row r="266" hidden="1" ht="14.25" customHeight="1" s="453">
      <c r="A266" s="333" t="n">
        <v>233</v>
      </c>
      <c r="B26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344" t="inlineStr">
        <is>
          <t>4.批次作業</t>
        </is>
      </c>
      <c r="D266" s="344" t="inlineStr">
        <is>
          <t>4-3利率調整作業</t>
        </is>
      </c>
      <c r="E266" s="372" t="inlineStr">
        <is>
          <t>L4322</t>
        </is>
      </c>
      <c r="F266" s="344" t="inlineStr">
        <is>
          <t>地區別利率調整設定</t>
        </is>
      </c>
      <c r="G266" s="344" t="n"/>
      <c r="H266" s="372" t="inlineStr">
        <is>
          <t>賴文育</t>
        </is>
      </c>
      <c r="I266" s="372" t="inlineStr">
        <is>
          <t>陳綺萍</t>
        </is>
      </c>
      <c r="J266" s="347" t="n"/>
      <c r="K266" s="336" t="n">
        <v>44490</v>
      </c>
      <c r="L266" s="336" t="n">
        <v>44490</v>
      </c>
      <c r="M266" s="336">
        <f>IFERROR(IF(VLOOKUP(功能_33[[#This Row],[功能代號]],討論項目!A:H,8,FALSE)=0,"",VLOOKUP(功能_33[[#This Row],[功能代號]],討論項目!A:H,8,FALSE)),"")</f>
        <v/>
      </c>
      <c r="N266" s="372" t="inlineStr">
        <is>
          <t>林清河</t>
        </is>
      </c>
      <c r="O266" s="372" t="inlineStr">
        <is>
          <t>陳政皓</t>
        </is>
      </c>
      <c r="P266" s="449" t="n"/>
      <c r="Q266" s="372" t="n"/>
      <c r="R266" s="372" t="n"/>
      <c r="S266" s="372" t="n"/>
      <c r="T266" s="372" t="n"/>
      <c r="U266" s="372" t="n"/>
      <c r="V266" s="372" t="n"/>
      <c r="W266" s="372" t="n"/>
      <c r="X266" s="344">
        <f>VLOOKUP(功能_33[[#This Row],[User]],SKL放款!A:G,7,FALSE)</f>
        <v/>
      </c>
      <c r="Y266" s="343">
        <f>IF(功能_33[[#This Row],[實際展示]]="","",功能_33[[#This Row],[實際展示]]+14)</f>
        <v/>
      </c>
      <c r="Z266" s="343" t="n"/>
      <c r="AA266" s="336" t="n"/>
      <c r="AB266" s="336" t="n"/>
      <c r="AC266" s="336" t="n"/>
      <c r="AD266" s="336" t="n"/>
      <c r="AE266" s="336" t="n"/>
      <c r="AF266" s="513" t="n"/>
      <c r="AG266" s="336">
        <f>IFERROR(IF(VLOOKUP(功能_33[[#This Row],[功能代號]],E:Q,11,FALSE)=0,"",VLOOKUP(功能_33[[#This Row],[功能代號]],E:Q,11,FALSE)),"")</f>
        <v/>
      </c>
      <c r="AH266" s="336" t="n"/>
      <c r="AI266" s="336" t="n"/>
      <c r="AJ266" s="344" t="n"/>
      <c r="AK266" s="336" t="n"/>
      <c r="AN266" s="344">
        <f>VLOOKUP(功能_33[[#This Row],[功能代號]],工作表2!A:A,1,FALSE)</f>
        <v/>
      </c>
    </row>
    <row r="267" hidden="1" ht="14.25" customHeight="1" s="453">
      <c r="A267" s="333" t="n">
        <v>234</v>
      </c>
      <c r="B26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7" s="344" t="inlineStr">
        <is>
          <t>4.批次作業</t>
        </is>
      </c>
      <c r="D267" s="344" t="inlineStr">
        <is>
          <t>4-3利率調整作業</t>
        </is>
      </c>
      <c r="E267" s="372" t="inlineStr">
        <is>
          <t>L4320</t>
        </is>
      </c>
      <c r="F267" s="344" t="inlineStr">
        <is>
          <t xml:space="preserve">產生利率即將變動資料                 </t>
        </is>
      </c>
      <c r="G267" s="344" t="n"/>
      <c r="H267" s="372" t="inlineStr">
        <is>
          <t>賴文育</t>
        </is>
      </c>
      <c r="I267" s="372" t="inlineStr">
        <is>
          <t>陳綺萍</t>
        </is>
      </c>
      <c r="J267" s="347" t="n"/>
      <c r="K267" s="336" t="n">
        <v>44490</v>
      </c>
      <c r="L267" s="336" t="n">
        <v>44490</v>
      </c>
      <c r="M267" s="336">
        <f>IFERROR(IF(VLOOKUP(功能_33[[#This Row],[功能代號]],討論項目!A:H,8,FALSE)=0,"",VLOOKUP(功能_33[[#This Row],[功能代號]],討論項目!A:H,8,FALSE)),"")</f>
        <v/>
      </c>
      <c r="N267" s="372" t="inlineStr">
        <is>
          <t>林清河</t>
        </is>
      </c>
      <c r="O267" s="372" t="inlineStr">
        <is>
          <t>陳政皓</t>
        </is>
      </c>
      <c r="P267" s="449" t="n"/>
      <c r="Q267" s="372" t="n"/>
      <c r="R267" s="372" t="n"/>
      <c r="S267" s="372" t="n"/>
      <c r="T267" s="372" t="n"/>
      <c r="U267" s="372" t="n"/>
      <c r="V267" s="372" t="n"/>
      <c r="W267" s="372" t="n"/>
      <c r="X267" s="344">
        <f>VLOOKUP(功能_33[[#This Row],[User]],SKL放款!A:G,7,FALSE)</f>
        <v/>
      </c>
      <c r="Y267" s="343">
        <f>IF(功能_33[[#This Row],[實際展示]]="","",功能_33[[#This Row],[實際展示]]+14)</f>
        <v/>
      </c>
      <c r="Z267" s="343" t="n"/>
      <c r="AA267" s="368" t="n"/>
      <c r="AB267" s="336" t="inlineStr">
        <is>
          <t>需二審</t>
        </is>
      </c>
      <c r="AC267" s="336" t="n"/>
      <c r="AD267" s="336" t="n"/>
      <c r="AE267" s="336" t="n"/>
      <c r="AF267" s="513" t="n"/>
      <c r="AG267" s="336">
        <f>IFERROR(IF(VLOOKUP(功能_33[[#This Row],[功能代號]],E:Q,11,FALSE)=0,"",VLOOKUP(功能_33[[#This Row],[功能代號]],E:Q,11,FALSE)),"")</f>
        <v/>
      </c>
      <c r="AH267" s="336" t="n"/>
      <c r="AI267" s="336" t="n"/>
      <c r="AJ267" s="344" t="n"/>
      <c r="AK267" s="336" t="n"/>
      <c r="AN267" s="344">
        <f>VLOOKUP(功能_33[[#This Row],[功能代號]],工作表2!A:A,1,FALSE)</f>
        <v/>
      </c>
    </row>
    <row r="268" hidden="1" ht="14.25" customHeight="1" s="453">
      <c r="A268" s="333" t="n">
        <v>235</v>
      </c>
      <c r="B26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8" s="344" t="inlineStr">
        <is>
          <t>4.批次作業</t>
        </is>
      </c>
      <c r="D268" s="344" t="inlineStr">
        <is>
          <t>4-3利率調整作業</t>
        </is>
      </c>
      <c r="E268" s="372" t="inlineStr">
        <is>
          <t>L4031</t>
        </is>
      </c>
      <c r="F268" s="344" t="inlineStr">
        <is>
          <t>利率調整清單</t>
        </is>
      </c>
      <c r="G268" s="344" t="n"/>
      <c r="H268" s="372" t="inlineStr">
        <is>
          <t>賴文育</t>
        </is>
      </c>
      <c r="I268" s="372" t="inlineStr">
        <is>
          <t>陳綺萍</t>
        </is>
      </c>
      <c r="J268" s="347" t="n"/>
      <c r="K268" s="336" t="n">
        <v>44490</v>
      </c>
      <c r="L268" s="336" t="n">
        <v>44490</v>
      </c>
      <c r="M268" s="336">
        <f>IFERROR(IF(VLOOKUP(功能_33[[#This Row],[功能代號]],討論項目!A:H,8,FALSE)=0,"",VLOOKUP(功能_33[[#This Row],[功能代號]],討論項目!A:H,8,FALSE)),"")</f>
        <v/>
      </c>
      <c r="N268" s="372" t="inlineStr">
        <is>
          <t>林清河</t>
        </is>
      </c>
      <c r="O268" s="372" t="inlineStr">
        <is>
          <t>陳政皓</t>
        </is>
      </c>
      <c r="P268" s="449" t="n"/>
      <c r="Q268" s="372" t="n"/>
      <c r="R268" s="372" t="n"/>
      <c r="S268" s="372" t="n"/>
      <c r="T268" s="372" t="n"/>
      <c r="U268" s="372" t="n"/>
      <c r="V268" s="372" t="n"/>
      <c r="W268" s="372" t="n"/>
      <c r="X268" s="344">
        <f>VLOOKUP(功能_33[[#This Row],[User]],SKL放款!A:G,7,FALSE)</f>
        <v/>
      </c>
      <c r="Y268" s="343">
        <f>IF(功能_33[[#This Row],[實際展示]]="","",功能_33[[#This Row],[實際展示]]+14)</f>
        <v/>
      </c>
      <c r="Z268" s="343" t="n"/>
      <c r="AA268" s="368" t="n"/>
      <c r="AB268" s="336" t="inlineStr">
        <is>
          <t>需二審</t>
        </is>
      </c>
      <c r="AC268" s="336" t="n"/>
      <c r="AD268" s="336" t="n"/>
      <c r="AE268" s="336" t="n"/>
      <c r="AF268" s="513" t="n"/>
      <c r="AG268" s="336">
        <f>IFERROR(IF(VLOOKUP(功能_33[[#This Row],[功能代號]],E:Q,11,FALSE)=0,"",VLOOKUP(功能_33[[#This Row],[功能代號]],E:Q,11,FALSE)),"")</f>
        <v/>
      </c>
      <c r="AH268" s="336" t="n"/>
      <c r="AI268" s="336" t="n"/>
      <c r="AJ268" s="344" t="n"/>
      <c r="AK268" s="336" t="n"/>
      <c r="AN268" s="344">
        <f>VLOOKUP(功能_33[[#This Row],[功能代號]],工作表2!A:A,1,FALSE)</f>
        <v/>
      </c>
    </row>
    <row r="269" hidden="1" ht="14.25" customHeight="1" s="453">
      <c r="A269" s="333" t="n">
        <v>236</v>
      </c>
      <c r="B26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344" t="inlineStr">
        <is>
          <t>4.批次作業</t>
        </is>
      </c>
      <c r="D269" s="344" t="inlineStr">
        <is>
          <t>4-3利率調整作業</t>
        </is>
      </c>
      <c r="E269" s="372" t="inlineStr">
        <is>
          <t>L4321</t>
        </is>
      </c>
      <c r="F269" s="344" t="inlineStr">
        <is>
          <t>利率調整確認作業</t>
        </is>
      </c>
      <c r="G269" s="344" t="n"/>
      <c r="H269" s="372" t="inlineStr">
        <is>
          <t>賴文育</t>
        </is>
      </c>
      <c r="I269" s="372" t="inlineStr">
        <is>
          <t>陳綺萍</t>
        </is>
      </c>
      <c r="J269" s="347" t="n"/>
      <c r="K269" s="336" t="n">
        <v>44490</v>
      </c>
      <c r="L269" s="336" t="n">
        <v>44490</v>
      </c>
      <c r="M269" s="336">
        <f>IFERROR(IF(VLOOKUP(功能_33[[#This Row],[功能代號]],討論項目!A:H,8,FALSE)=0,"",VLOOKUP(功能_33[[#This Row],[功能代號]],討論項目!A:H,8,FALSE)),"")</f>
        <v/>
      </c>
      <c r="N269" s="372" t="inlineStr">
        <is>
          <t>林清河</t>
        </is>
      </c>
      <c r="O269" s="372" t="inlineStr">
        <is>
          <t>陳政皓</t>
        </is>
      </c>
      <c r="P269" s="449" t="n"/>
      <c r="Q269" s="372" t="n"/>
      <c r="R269" s="372" t="n"/>
      <c r="S269" s="372" t="n"/>
      <c r="T269" s="372" t="n"/>
      <c r="U269" s="372" t="n"/>
      <c r="V269" s="372" t="n"/>
      <c r="W269" s="372" t="n"/>
      <c r="X269" s="344">
        <f>VLOOKUP(功能_33[[#This Row],[User]],SKL放款!A:G,7,FALSE)</f>
        <v/>
      </c>
      <c r="Y269" s="343">
        <f>IF(功能_33[[#This Row],[實際展示]]="","",功能_33[[#This Row],[實際展示]]+14)</f>
        <v/>
      </c>
      <c r="Z269" s="343" t="n"/>
      <c r="AA269" s="444" t="n"/>
      <c r="AB269" s="336" t="inlineStr">
        <is>
          <t>需二審</t>
        </is>
      </c>
      <c r="AC269" s="336" t="n"/>
      <c r="AD269" s="336" t="n"/>
      <c r="AE269" s="336" t="n"/>
      <c r="AF269" s="513" t="n"/>
      <c r="AG269" s="336">
        <f>IFERROR(IF(VLOOKUP(功能_33[[#This Row],[功能代號]],E:Q,11,FALSE)=0,"",VLOOKUP(功能_33[[#This Row],[功能代號]],E:Q,11,FALSE)),"")</f>
        <v/>
      </c>
      <c r="AH269" s="336" t="n"/>
      <c r="AI269" s="336" t="n"/>
      <c r="AJ269" s="344" t="n"/>
      <c r="AK269" s="336" t="n"/>
      <c r="AN269" s="344">
        <f>VLOOKUP(功能_33[[#This Row],[功能代號]],工作表2!A:A,1,FALSE)</f>
        <v/>
      </c>
    </row>
    <row r="270" hidden="1" ht="14.25" customHeight="1" s="453">
      <c r="A270" s="333" t="n">
        <v>237</v>
      </c>
      <c r="B27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344" t="inlineStr">
        <is>
          <t>4.批次作業</t>
        </is>
      </c>
      <c r="D270" s="344" t="n"/>
      <c r="E270" s="372" t="inlineStr">
        <is>
          <t>L4325</t>
        </is>
      </c>
      <c r="F270" s="344" t="inlineStr">
        <is>
          <t>個別利率批次輸入</t>
        </is>
      </c>
      <c r="G270" s="344" t="inlineStr">
        <is>
          <t>由L4105更名</t>
        </is>
      </c>
      <c r="H270" s="372" t="inlineStr">
        <is>
          <t>賴文育</t>
        </is>
      </c>
      <c r="I270" s="372" t="inlineStr">
        <is>
          <t>陳綺萍</t>
        </is>
      </c>
      <c r="J270" s="347" t="n"/>
      <c r="K270" s="336" t="n">
        <v>44490</v>
      </c>
      <c r="L270" s="336" t="n">
        <v>44490</v>
      </c>
      <c r="M270" s="336">
        <f>IFERROR(IF(VLOOKUP(功能_33[[#This Row],[功能代號]],討論項目!A:H,8,FALSE)=0,"",VLOOKUP(功能_33[[#This Row],[功能代號]],討論項目!A:H,8,FALSE)),"")</f>
        <v/>
      </c>
      <c r="N270" s="372" t="inlineStr">
        <is>
          <t>林清河</t>
        </is>
      </c>
      <c r="O270" s="372" t="inlineStr">
        <is>
          <t>陳政皓</t>
        </is>
      </c>
      <c r="P270" s="449" t="n"/>
      <c r="Q270" s="372" t="n"/>
      <c r="R270" s="372" t="n"/>
      <c r="S270" s="372" t="n"/>
      <c r="T270" s="372" t="n"/>
      <c r="U270" s="372" t="n"/>
      <c r="V270" s="372" t="n"/>
      <c r="W270" s="372" t="n"/>
      <c r="X270" s="344">
        <f>VLOOKUP(功能_33[[#This Row],[User]],SKL放款!A:G,7,FALSE)</f>
        <v/>
      </c>
      <c r="Y270" s="343">
        <f>IF(功能_33[[#This Row],[實際展示]]="","",功能_33[[#This Row],[實際展示]]+14)</f>
        <v/>
      </c>
      <c r="Z270" s="343" t="n"/>
      <c r="AA270" s="336" t="n"/>
      <c r="AB270" s="336" t="n"/>
      <c r="AC270" s="336" t="n"/>
      <c r="AD270" s="336" t="n"/>
      <c r="AE270" s="336" t="n"/>
      <c r="AF270" s="513" t="n"/>
      <c r="AG270" s="336">
        <f>IFERROR(IF(VLOOKUP(功能_33[[#This Row],[功能代號]],E:Q,11,FALSE)=0,"",VLOOKUP(功能_33[[#This Row],[功能代號]],E:Q,11,FALSE)),"")</f>
        <v/>
      </c>
      <c r="AH270" s="336" t="n"/>
      <c r="AI270" s="336" t="n"/>
      <c r="AJ270" s="344" t="n"/>
      <c r="AK270" s="336" t="n"/>
      <c r="AN270" s="344">
        <f>VLOOKUP(功能_33[[#This Row],[功能代號]],工作表2!A:A,1,FALSE)</f>
        <v/>
      </c>
    </row>
    <row r="271" hidden="1" ht="14.25" customHeight="1" s="453">
      <c r="A271" s="333" t="n">
        <v>238</v>
      </c>
      <c r="B27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344" t="inlineStr">
        <is>
          <t>4.批次作業</t>
        </is>
      </c>
      <c r="D271" s="344" t="n"/>
      <c r="E271" s="372" t="inlineStr">
        <is>
          <t>L4931</t>
        </is>
      </c>
      <c r="F271" s="344" t="inlineStr">
        <is>
          <t>個別利率調整作業</t>
        </is>
      </c>
      <c r="G271" s="344" t="n"/>
      <c r="H271" s="372" t="inlineStr">
        <is>
          <t>賴文育</t>
        </is>
      </c>
      <c r="I271" s="372" t="inlineStr">
        <is>
          <t>陳綺萍</t>
        </is>
      </c>
      <c r="J271" s="347" t="n"/>
      <c r="K271" s="336" t="n">
        <v>44490</v>
      </c>
      <c r="L271" s="336" t="n">
        <v>44490</v>
      </c>
      <c r="M271" s="336">
        <f>IFERROR(IF(VLOOKUP(功能_33[[#This Row],[功能代號]],討論項目!A:H,8,FALSE)=0,"",VLOOKUP(功能_33[[#This Row],[功能代號]],討論項目!A:H,8,FALSE)),"")</f>
        <v/>
      </c>
      <c r="N271" s="372" t="inlineStr">
        <is>
          <t>林清河</t>
        </is>
      </c>
      <c r="O271" s="372" t="inlineStr">
        <is>
          <t>陳政皓</t>
        </is>
      </c>
      <c r="P271" s="449" t="n"/>
      <c r="Q271" s="372" t="n"/>
      <c r="R271" s="372" t="n"/>
      <c r="S271" s="372" t="n"/>
      <c r="T271" s="372" t="n"/>
      <c r="U271" s="372" t="n"/>
      <c r="V271" s="372" t="n"/>
      <c r="W271" s="372" t="n"/>
      <c r="X271" s="344">
        <f>VLOOKUP(功能_33[[#This Row],[User]],SKL放款!A:G,7,FALSE)</f>
        <v/>
      </c>
      <c r="Y271" s="343">
        <f>IF(功能_33[[#This Row],[實際展示]]="","",功能_33[[#This Row],[實際展示]]+14)</f>
        <v/>
      </c>
      <c r="Z271" s="343" t="n"/>
      <c r="AA271" s="368" t="n"/>
      <c r="AB271" s="336" t="inlineStr">
        <is>
          <t>需二審</t>
        </is>
      </c>
      <c r="AC271" s="336" t="n"/>
      <c r="AD271" s="336" t="n"/>
      <c r="AE271" s="336" t="n"/>
      <c r="AF271" s="513" t="n"/>
      <c r="AG271" s="336">
        <f>IFERROR(IF(VLOOKUP(功能_33[[#This Row],[功能代號]],E:Q,11,FALSE)=0,"",VLOOKUP(功能_33[[#This Row],[功能代號]],E:Q,11,FALSE)),"")</f>
        <v/>
      </c>
      <c r="AH271" s="336" t="n"/>
      <c r="AI271" s="336" t="n"/>
      <c r="AJ271" s="344" t="n"/>
      <c r="AK271" s="336" t="n"/>
      <c r="AN271" s="344">
        <f>VLOOKUP(功能_33[[#This Row],[功能代號]],工作表2!A:A,1,FALSE)</f>
        <v/>
      </c>
    </row>
    <row r="272" hidden="1" ht="14.25" customHeight="1" s="453">
      <c r="A272" s="333" t="n">
        <v>239</v>
      </c>
      <c r="B27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344" t="inlineStr">
        <is>
          <t>4.批次作業</t>
        </is>
      </c>
      <c r="D272" s="344" t="inlineStr">
        <is>
          <t>4-3利率調整作業</t>
        </is>
      </c>
      <c r="E272" s="372" t="inlineStr">
        <is>
          <t>L4721</t>
        </is>
      </c>
      <c r="F272" s="344" t="inlineStr">
        <is>
          <t>整批批次產出利率變動對帳單</t>
        </is>
      </c>
      <c r="G272" s="344" t="n"/>
      <c r="H272" s="372" t="inlineStr">
        <is>
          <t>賴文育</t>
        </is>
      </c>
      <c r="I272" s="372" t="inlineStr">
        <is>
          <t>陳綺萍</t>
        </is>
      </c>
      <c r="J272" s="347" t="n"/>
      <c r="K272" s="336" t="n">
        <v>44490</v>
      </c>
      <c r="L272" s="336" t="n">
        <v>44490</v>
      </c>
      <c r="M272" s="336">
        <f>IFERROR(IF(VLOOKUP(功能_33[[#This Row],[功能代號]],討論項目!A:H,8,FALSE)=0,"",VLOOKUP(功能_33[[#This Row],[功能代號]],討論項目!A:H,8,FALSE)),"")</f>
        <v/>
      </c>
      <c r="N272" s="372" t="inlineStr">
        <is>
          <t>林清河</t>
        </is>
      </c>
      <c r="O272" s="372" t="inlineStr">
        <is>
          <t>陳政皓</t>
        </is>
      </c>
      <c r="P272" s="449" t="n"/>
      <c r="Q272" s="372" t="n"/>
      <c r="R272" s="372" t="n"/>
      <c r="S272" s="372" t="n"/>
      <c r="T272" s="372" t="n"/>
      <c r="U272" s="372" t="n"/>
      <c r="V272" s="372" t="n"/>
      <c r="W272" s="372" t="n"/>
      <c r="X272" s="344">
        <f>VLOOKUP(功能_33[[#This Row],[User]],SKL放款!A:G,7,FALSE)</f>
        <v/>
      </c>
      <c r="Y272" s="343">
        <f>IF(功能_33[[#This Row],[實際展示]]="","",功能_33[[#This Row],[實際展示]]+14)</f>
        <v/>
      </c>
      <c r="Z272" s="343" t="n"/>
      <c r="AA272" s="336" t="n"/>
      <c r="AB272" s="336" t="n"/>
      <c r="AC272" s="336" t="n"/>
      <c r="AD272" s="336" t="n"/>
      <c r="AE272" s="336" t="n"/>
      <c r="AF272" s="513" t="n"/>
      <c r="AG272" s="336">
        <f>IFERROR(IF(VLOOKUP(功能_33[[#This Row],[功能代號]],E:Q,11,FALSE)=0,"",VLOOKUP(功能_33[[#This Row],[功能代號]],E:Q,11,FALSE)),"")</f>
        <v/>
      </c>
      <c r="AH272" s="336" t="n"/>
      <c r="AI272" s="336" t="n"/>
      <c r="AJ272" s="344" t="n"/>
      <c r="AK272" s="336" t="n"/>
      <c r="AN272" s="344">
        <f>VLOOKUP(功能_33[[#This Row],[功能代號]],工作表2!A:A,1,FALSE)</f>
        <v/>
      </c>
    </row>
    <row r="273" hidden="1" ht="14.25" customHeight="1" s="453">
      <c r="A273" s="333" t="n">
        <v>240</v>
      </c>
      <c r="B27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3" s="344" t="inlineStr">
        <is>
          <t>4.批次作業</t>
        </is>
      </c>
      <c r="D273" s="344" t="n"/>
      <c r="E273" s="372" t="inlineStr">
        <is>
          <t>L4030</t>
        </is>
      </c>
      <c r="F273" s="344" t="inlineStr">
        <is>
          <t xml:space="preserve">調整員工利率作業                     </t>
        </is>
      </c>
      <c r="G273" s="344" t="n"/>
      <c r="H273" s="372" t="inlineStr">
        <is>
          <t>賴文育</t>
        </is>
      </c>
      <c r="I273" s="372" t="inlineStr">
        <is>
          <t>陳綺萍</t>
        </is>
      </c>
      <c r="J273" s="347" t="n"/>
      <c r="K273" s="336" t="n">
        <v>44490</v>
      </c>
      <c r="L273" s="336" t="n">
        <v>44490</v>
      </c>
      <c r="M273" s="336">
        <f>IFERROR(IF(VLOOKUP(功能_33[[#This Row],[功能代號]],討論項目!A:H,8,FALSE)=0,"",VLOOKUP(功能_33[[#This Row],[功能代號]],討論項目!A:H,8,FALSE)),"")</f>
        <v/>
      </c>
      <c r="N273" s="372" t="inlineStr">
        <is>
          <t>林清河</t>
        </is>
      </c>
      <c r="O273" s="372" t="inlineStr">
        <is>
          <t>蔡珮瑜</t>
        </is>
      </c>
      <c r="P273" s="449" t="n"/>
      <c r="Q273" s="372" t="n"/>
      <c r="R273" s="372" t="n"/>
      <c r="S273" s="372" t="n"/>
      <c r="T273" s="372" t="n"/>
      <c r="U273" s="372" t="n"/>
      <c r="V273" s="372" t="n"/>
      <c r="W273" s="372" t="n"/>
      <c r="X273" s="344">
        <f>VLOOKUP(功能_33[[#This Row],[User]],SKL放款!A:G,7,FALSE)</f>
        <v/>
      </c>
      <c r="Y273" s="343">
        <f>IF(功能_33[[#This Row],[實際展示]]="","",功能_33[[#This Row],[實際展示]]+14)</f>
        <v/>
      </c>
      <c r="Z273" s="343" t="n"/>
      <c r="AA273" s="368" t="n"/>
      <c r="AB273" s="336" t="inlineStr">
        <is>
          <t>需二審</t>
        </is>
      </c>
      <c r="AC273" s="336" t="n"/>
      <c r="AD273" s="336" t="n"/>
      <c r="AE273" s="336" t="n"/>
      <c r="AF273" s="513" t="n"/>
      <c r="AG273" s="336">
        <f>IFERROR(IF(VLOOKUP(功能_33[[#This Row],[功能代號]],E:Q,11,FALSE)=0,"",VLOOKUP(功能_33[[#This Row],[功能代號]],E:Q,11,FALSE)),"")</f>
        <v/>
      </c>
      <c r="AH273" s="336" t="n"/>
      <c r="AI273" s="336" t="n"/>
      <c r="AJ273" s="344" t="n"/>
      <c r="AK273" s="336" t="n"/>
      <c r="AN273" s="344">
        <f>VLOOKUP(功能_33[[#This Row],[功能代號]],工作表2!A:A,1,FALSE)</f>
        <v/>
      </c>
    </row>
    <row r="274" hidden="1" ht="14.25" customHeight="1" s="453">
      <c r="A274" s="333" t="n">
        <v>309</v>
      </c>
      <c r="B27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344" t="inlineStr">
        <is>
          <t>6.共同作業</t>
        </is>
      </c>
      <c r="D274" s="344" t="inlineStr">
        <is>
          <t>商品參數2</t>
        </is>
      </c>
      <c r="E274" s="372" t="inlineStr">
        <is>
          <t>L6031</t>
        </is>
      </c>
      <c r="F274" s="344" t="inlineStr">
        <is>
          <t>指標利率種類查詢</t>
        </is>
      </c>
      <c r="G274" s="344" t="n"/>
      <c r="H274" s="372" t="inlineStr">
        <is>
          <t>賴文育</t>
        </is>
      </c>
      <c r="I274" s="372" t="inlineStr">
        <is>
          <t>楊智誠</t>
        </is>
      </c>
      <c r="J274" s="347" t="n"/>
      <c r="K274" s="336" t="n">
        <v>44489</v>
      </c>
      <c r="L274" s="336" t="n">
        <v>44489</v>
      </c>
      <c r="M274" s="336">
        <f>IFERROR(IF(VLOOKUP(功能_33[[#This Row],[功能代號]],討論項目!A:H,8,FALSE)=0,"",VLOOKUP(功能_33[[#This Row],[功能代號]],討論項目!A:H,8,FALSE)),"")</f>
        <v/>
      </c>
      <c r="N274" s="372" t="inlineStr">
        <is>
          <t>涂宇欣</t>
        </is>
      </c>
      <c r="O274" s="372" t="inlineStr">
        <is>
          <t>陳政皓</t>
        </is>
      </c>
      <c r="P274" s="449" t="n"/>
      <c r="Q274" s="372" t="n"/>
      <c r="R274" s="372" t="n"/>
      <c r="S274" s="372" t="n"/>
      <c r="T274" s="372" t="n"/>
      <c r="U274" s="372" t="n"/>
      <c r="V274" s="372" t="n"/>
      <c r="W274" s="372" t="n"/>
      <c r="X274" s="344">
        <f>VLOOKUP(功能_33[[#This Row],[User]],SKL放款!A:G,7,FALSE)</f>
        <v/>
      </c>
      <c r="Y274" s="343">
        <f>IF(功能_33[[#This Row],[實際展示]]="","",功能_33[[#This Row],[實際展示]]+14)</f>
        <v/>
      </c>
      <c r="Z274" s="343" t="n"/>
      <c r="AA274" s="336">
        <f>IF(功能_33[[#This Row],[URS交二審]]=0,"",功能_33[[#This Row],[URS交二審]]+7)</f>
        <v/>
      </c>
      <c r="AB274" s="336" t="n"/>
      <c r="AC274" s="336" t="n"/>
      <c r="AD274" s="336" t="n"/>
      <c r="AE274" s="336" t="n"/>
      <c r="AF274" s="513" t="n"/>
      <c r="AG274" s="336">
        <f>IFERROR(IF(VLOOKUP(功能_33[[#This Row],[功能代號]],E:Q,11,FALSE)=0,"",VLOOKUP(功能_33[[#This Row],[功能代號]],E:Q,11,FALSE)),"")</f>
        <v/>
      </c>
      <c r="AH274" s="336" t="n"/>
      <c r="AI274" s="336" t="n"/>
      <c r="AJ274" s="344" t="n"/>
      <c r="AK274" s="336" t="n"/>
      <c r="AN274" s="344">
        <f>VLOOKUP(功能_33[[#This Row],[功能代號]],工作表2!A:A,1,FALSE)</f>
        <v/>
      </c>
    </row>
    <row r="275" hidden="1" ht="14.25" customHeight="1" s="453">
      <c r="A275" s="333" t="n">
        <v>310</v>
      </c>
      <c r="B27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344" t="inlineStr">
        <is>
          <t>6.共同作業</t>
        </is>
      </c>
      <c r="D275" s="344" t="inlineStr">
        <is>
          <t>商品參數2</t>
        </is>
      </c>
      <c r="E275" s="372" t="inlineStr">
        <is>
          <t>L6032</t>
        </is>
      </c>
      <c r="F275" s="344" t="inlineStr">
        <is>
          <t>指標利率資料查詢</t>
        </is>
      </c>
      <c r="G275" s="344" t="n"/>
      <c r="H275" s="372" t="inlineStr">
        <is>
          <t>賴文育</t>
        </is>
      </c>
      <c r="I275" s="372" t="inlineStr">
        <is>
          <t>楊智誠</t>
        </is>
      </c>
      <c r="J275" s="347" t="n"/>
      <c r="K275" s="336" t="n">
        <v>44489</v>
      </c>
      <c r="L275" s="336" t="n">
        <v>44489</v>
      </c>
      <c r="M275" s="336">
        <f>IFERROR(IF(VLOOKUP(功能_33[[#This Row],[功能代號]],討論項目!A:H,8,FALSE)=0,"",VLOOKUP(功能_33[[#This Row],[功能代號]],討論項目!A:H,8,FALSE)),"")</f>
        <v/>
      </c>
      <c r="N275" s="372" t="inlineStr">
        <is>
          <t>涂宇欣</t>
        </is>
      </c>
      <c r="O275" s="372" t="inlineStr">
        <is>
          <t>陳政皓</t>
        </is>
      </c>
      <c r="P275" s="449" t="n"/>
      <c r="Q275" s="372" t="n"/>
      <c r="R275" s="372" t="n"/>
      <c r="S275" s="372" t="n"/>
      <c r="T275" s="372" t="n"/>
      <c r="U275" s="372" t="n"/>
      <c r="V275" s="372" t="n"/>
      <c r="W275" s="372" t="n"/>
      <c r="X275" s="344">
        <f>VLOOKUP(功能_33[[#This Row],[User]],SKL放款!A:G,7,FALSE)</f>
        <v/>
      </c>
      <c r="Y275" s="343">
        <f>IF(功能_33[[#This Row],[實際展示]]="","",功能_33[[#This Row],[實際展示]]+14)</f>
        <v/>
      </c>
      <c r="Z275" s="343" t="n"/>
      <c r="AA275" s="336">
        <f>IF(功能_33[[#This Row],[URS交二審]]=0,"",功能_33[[#This Row],[URS交二審]]+7)</f>
        <v/>
      </c>
      <c r="AB275" s="336" t="n"/>
      <c r="AC275" s="336" t="n"/>
      <c r="AD275" s="336" t="n"/>
      <c r="AE275" s="336" t="n"/>
      <c r="AF275" s="513" t="n"/>
      <c r="AG275" s="336">
        <f>IFERROR(IF(VLOOKUP(功能_33[[#This Row],[功能代號]],E:Q,11,FALSE)=0,"",VLOOKUP(功能_33[[#This Row],[功能代號]],E:Q,11,FALSE)),"")</f>
        <v/>
      </c>
      <c r="AH275" s="336" t="n"/>
      <c r="AI275" s="336" t="n"/>
      <c r="AJ275" s="344" t="n"/>
      <c r="AK275" s="336" t="n"/>
      <c r="AN275" s="344">
        <f>VLOOKUP(功能_33[[#This Row],[功能代號]],工作表2!A:A,1,FALSE)</f>
        <v/>
      </c>
    </row>
    <row r="276" hidden="1" ht="14.25" customHeight="1" s="453">
      <c r="A276" s="333" t="n">
        <v>311</v>
      </c>
      <c r="B27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6" s="344" t="inlineStr">
        <is>
          <t>6.共同作業</t>
        </is>
      </c>
      <c r="D276" s="344" t="inlineStr">
        <is>
          <t>商品參數2</t>
        </is>
      </c>
      <c r="E276" s="372" t="inlineStr">
        <is>
          <t>L6301</t>
        </is>
      </c>
      <c r="F276" s="344" t="inlineStr">
        <is>
          <t>指標利率種類維護</t>
        </is>
      </c>
      <c r="G276" s="344" t="n"/>
      <c r="H276" s="372" t="inlineStr">
        <is>
          <t>賴文育</t>
        </is>
      </c>
      <c r="I276" s="372" t="inlineStr">
        <is>
          <t>楊智誠</t>
        </is>
      </c>
      <c r="J276" s="347" t="n"/>
      <c r="K276" s="336" t="n">
        <v>44489</v>
      </c>
      <c r="L276" s="336" t="n">
        <v>44489</v>
      </c>
      <c r="M276" s="336">
        <f>IFERROR(IF(VLOOKUP(功能_33[[#This Row],[功能代號]],討論項目!A:H,8,FALSE)=0,"",VLOOKUP(功能_33[[#This Row],[功能代號]],討論項目!A:H,8,FALSE)),"")</f>
        <v/>
      </c>
      <c r="N276" s="372" t="inlineStr">
        <is>
          <t>涂宇欣</t>
        </is>
      </c>
      <c r="O276" s="372" t="inlineStr">
        <is>
          <t>陳政皓</t>
        </is>
      </c>
      <c r="P276" s="449" t="n"/>
      <c r="Q276" s="372" t="n"/>
      <c r="R276" s="372" t="n"/>
      <c r="S276" s="372" t="n"/>
      <c r="T276" s="372" t="n"/>
      <c r="U276" s="372" t="n"/>
      <c r="V276" s="372" t="n"/>
      <c r="W276" s="372" t="n"/>
      <c r="X276" s="344">
        <f>VLOOKUP(功能_33[[#This Row],[User]],SKL放款!A:G,7,FALSE)</f>
        <v/>
      </c>
      <c r="Y276" s="343">
        <f>IF(功能_33[[#This Row],[實際展示]]="","",功能_33[[#This Row],[實際展示]]+14)</f>
        <v/>
      </c>
      <c r="Z276" s="343" t="n"/>
      <c r="AA276" s="336">
        <f>IF(功能_33[[#This Row],[URS交二審]]=0,"",功能_33[[#This Row],[URS交二審]]+7)</f>
        <v/>
      </c>
      <c r="AB276" s="336" t="n"/>
      <c r="AC276" s="336" t="n"/>
      <c r="AD276" s="336" t="n"/>
      <c r="AE276" s="336" t="n"/>
      <c r="AF276" s="513" t="n"/>
      <c r="AG276" s="336">
        <f>IFERROR(IF(VLOOKUP(功能_33[[#This Row],[功能代號]],E:Q,11,FALSE)=0,"",VLOOKUP(功能_33[[#This Row],[功能代號]],E:Q,11,FALSE)),"")</f>
        <v/>
      </c>
      <c r="AH276" s="336" t="n"/>
      <c r="AI276" s="336" t="n"/>
      <c r="AJ276" s="344" t="n"/>
      <c r="AK276" s="336" t="n"/>
      <c r="AN276" s="344">
        <f>VLOOKUP(功能_33[[#This Row],[功能代號]],工作表2!A:A,1,FALSE)</f>
        <v/>
      </c>
    </row>
    <row r="277" hidden="1" ht="14.25" customHeight="1" s="453">
      <c r="A277" s="333" t="n">
        <v>312</v>
      </c>
      <c r="B27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44" t="inlineStr">
        <is>
          <t>6.共同作業</t>
        </is>
      </c>
      <c r="D277" s="344" t="inlineStr">
        <is>
          <t>商品參數2</t>
        </is>
      </c>
      <c r="E277" s="372" t="inlineStr">
        <is>
          <t>L6302</t>
        </is>
      </c>
      <c r="F277" s="344" t="inlineStr">
        <is>
          <t>指標利率登錄/維護</t>
        </is>
      </c>
      <c r="G277" s="344" t="n"/>
      <c r="H277" s="372" t="inlineStr">
        <is>
          <t>賴文育</t>
        </is>
      </c>
      <c r="I277" s="372" t="inlineStr">
        <is>
          <t>楊智誠</t>
        </is>
      </c>
      <c r="J277" s="347" t="n"/>
      <c r="K277" s="336" t="n">
        <v>44489</v>
      </c>
      <c r="L277" s="336" t="n">
        <v>44489</v>
      </c>
      <c r="M277" s="336">
        <f>IFERROR(IF(VLOOKUP(功能_33[[#This Row],[功能代號]],討論項目!A:H,8,FALSE)=0,"",VLOOKUP(功能_33[[#This Row],[功能代號]],討論項目!A:H,8,FALSE)),"")</f>
        <v/>
      </c>
      <c r="N277" s="372" t="inlineStr">
        <is>
          <t>涂宇欣</t>
        </is>
      </c>
      <c r="O277" s="372" t="inlineStr">
        <is>
          <t>陳政皓</t>
        </is>
      </c>
      <c r="P277" s="449" t="n"/>
      <c r="Q277" s="372" t="n"/>
      <c r="R277" s="372" t="n"/>
      <c r="S277" s="372" t="n"/>
      <c r="T277" s="372" t="n"/>
      <c r="U277" s="372" t="n"/>
      <c r="V277" s="372" t="n"/>
      <c r="W277" s="372" t="n"/>
      <c r="X277" s="344">
        <f>VLOOKUP(功能_33[[#This Row],[User]],SKL放款!A:G,7,FALSE)</f>
        <v/>
      </c>
      <c r="Y277" s="343">
        <f>IF(功能_33[[#This Row],[實際展示]]="","",功能_33[[#This Row],[實際展示]]+14)</f>
        <v/>
      </c>
      <c r="Z277" s="343" t="n"/>
      <c r="AA277" s="336">
        <f>IF(功能_33[[#This Row],[URS交二審]]=0,"",功能_33[[#This Row],[URS交二審]]+7)</f>
        <v/>
      </c>
      <c r="AB277" s="336" t="n"/>
      <c r="AC277" s="336" t="n"/>
      <c r="AD277" s="336" t="n"/>
      <c r="AE277" s="336" t="n"/>
      <c r="AF277" s="513" t="n"/>
      <c r="AG277" s="336">
        <f>IFERROR(IF(VLOOKUP(功能_33[[#This Row],[功能代號]],E:Q,11,FALSE)=0,"",VLOOKUP(功能_33[[#This Row],[功能代號]],E:Q,11,FALSE)),"")</f>
        <v/>
      </c>
      <c r="AH277" s="336" t="n"/>
      <c r="AI277" s="336" t="n"/>
      <c r="AJ277" s="344" t="n"/>
      <c r="AK277" s="336" t="n"/>
      <c r="AN277" s="344">
        <f>VLOOKUP(功能_33[[#This Row],[功能代號]],工作表2!A:A,1,FALSE)</f>
        <v/>
      </c>
    </row>
    <row r="278" hidden="1" ht="14.25" customHeight="1" s="453">
      <c r="A278" s="333" t="n"/>
      <c r="B27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344" t="inlineStr">
        <is>
          <t>2.業務作業</t>
        </is>
      </c>
      <c r="D278" s="364" t="n"/>
      <c r="E278" s="372" t="inlineStr">
        <is>
          <t>L2036</t>
        </is>
      </c>
      <c r="F278" s="344" t="inlineStr">
        <is>
          <t>借款戶關係人/關係企業明細查詢</t>
        </is>
      </c>
      <c r="G278" s="344" t="inlineStr">
        <is>
          <t>審後新增2021/10/19</t>
        </is>
      </c>
      <c r="H278" s="372" t="inlineStr">
        <is>
          <t>賴文育</t>
        </is>
      </c>
      <c r="I278" s="348" t="inlineStr">
        <is>
          <t>陳昱衡</t>
        </is>
      </c>
      <c r="J278" s="422" t="n"/>
      <c r="K278" s="336" t="n">
        <v>44494</v>
      </c>
      <c r="L278" s="336" t="n">
        <v>44494</v>
      </c>
      <c r="M278" s="336" t="n"/>
      <c r="N278" s="372" t="inlineStr">
        <is>
          <t>涂宇欣</t>
        </is>
      </c>
      <c r="O278" s="372" t="inlineStr">
        <is>
          <t>張舜雯</t>
        </is>
      </c>
      <c r="P278" s="449" t="inlineStr">
        <is>
          <t>施美娟、李珮君、陳俞辛(企金)</t>
        </is>
      </c>
      <c r="Q278" s="372" t="n"/>
      <c r="R278" s="372" t="n"/>
      <c r="S278" s="372" t="n"/>
      <c r="T278" s="372" t="n"/>
      <c r="U278" s="372" t="n"/>
      <c r="V278" s="372" t="n"/>
      <c r="W278" s="372" t="n"/>
      <c r="X278" s="344" t="n"/>
      <c r="Y278" s="343" t="n"/>
      <c r="Z278" s="343" t="n"/>
      <c r="AA278" s="336" t="n"/>
      <c r="AB278" s="336" t="n"/>
      <c r="AC278" s="336" t="n"/>
      <c r="AD278" s="336" t="n"/>
      <c r="AE278" s="336" t="n"/>
      <c r="AF278" s="513" t="n"/>
      <c r="AG278" s="336">
        <f>IFERROR(IF(VLOOKUP(功能_33[[#This Row],[功能代號]],E:Q,11,FALSE)=0,"",VLOOKUP(功能_33[[#This Row],[功能代號]],E:Q,11,FALSE)),"")</f>
        <v/>
      </c>
      <c r="AH278" s="336" t="n"/>
      <c r="AI278" s="336" t="n"/>
      <c r="AJ278" s="344" t="n"/>
      <c r="AK278" s="343" t="n"/>
      <c r="AN278" s="344">
        <f>VLOOKUP(功能_33[[#This Row],[功能代號]],工作表2!A:A,1,FALSE)</f>
        <v/>
      </c>
    </row>
    <row r="279" hidden="1" ht="14.25" customHeight="1" s="453">
      <c r="A279" s="333" t="n">
        <v>30</v>
      </c>
      <c r="B27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344" t="inlineStr">
        <is>
          <t>2.業務作業</t>
        </is>
      </c>
      <c r="D279" s="344" t="inlineStr">
        <is>
          <t>貸前作業關聯戶2</t>
        </is>
      </c>
      <c r="E279" s="372" t="inlineStr">
        <is>
          <t>L2035</t>
        </is>
      </c>
      <c r="F279" s="327" t="inlineStr">
        <is>
          <t>借款戶關係人/關係企業查詢</t>
        </is>
      </c>
      <c r="G279" s="344" t="inlineStr">
        <is>
          <t>由L1906併入 2021/7/26</t>
        </is>
      </c>
      <c r="H279" s="372" t="inlineStr">
        <is>
          <t>賴文育</t>
        </is>
      </c>
      <c r="I279" s="348" t="inlineStr">
        <is>
          <t>陳昱衡</t>
        </is>
      </c>
      <c r="J279" s="422" t="inlineStr">
        <is>
          <t>PJ201800012_URS_2業務作業_V1.2.doc</t>
        </is>
      </c>
      <c r="K279" s="336" t="n">
        <v>44494</v>
      </c>
      <c r="L279" s="336" t="n">
        <v>44494</v>
      </c>
      <c r="M279" s="336">
        <f>IFERROR(IF(VLOOKUP(功能_33[[#This Row],[功能代號]],討論項目!A:H,8,FALSE)=0,"",VLOOKUP(功能_33[[#This Row],[功能代號]],討論項目!A:H,8,FALSE)),"")</f>
        <v/>
      </c>
      <c r="N279" s="372" t="inlineStr">
        <is>
          <t>涂宇欣</t>
        </is>
      </c>
      <c r="O279" s="372" t="inlineStr">
        <is>
          <t>張舜雯</t>
        </is>
      </c>
      <c r="P279" s="449" t="inlineStr">
        <is>
          <t>施美娟、李珮君、陳俞辛(企金)</t>
        </is>
      </c>
      <c r="Q279" s="372" t="n"/>
      <c r="R279" s="372" t="n"/>
      <c r="S279" s="372" t="n"/>
      <c r="T279" s="372" t="n"/>
      <c r="U279" s="372" t="n"/>
      <c r="V279" s="372" t="n"/>
      <c r="W279" s="372" t="n"/>
      <c r="X279" s="344">
        <f>VLOOKUP(功能_33[[#This Row],[User]],SKL放款!A:G,7,FALSE)</f>
        <v/>
      </c>
      <c r="Y279" s="343">
        <f>IF(功能_33[[#This Row],[實際展示]]="","",功能_33[[#This Row],[實際展示]]+14)</f>
        <v/>
      </c>
      <c r="Z279" s="343" t="n">
        <v>44470</v>
      </c>
      <c r="AA279" s="336">
        <f>IF(功能_33[[#This Row],[URS交二審]]=0,"",功能_33[[#This Row],[URS交二審]]+7)</f>
        <v/>
      </c>
      <c r="AB279" s="368">
        <f>IF(功能_33[[#This Row],[URS交二審]]=0,"",功能_33[[#This Row],[URS交二審]]+7)</f>
        <v/>
      </c>
      <c r="AC279" s="336" t="n"/>
      <c r="AD279" s="336" t="n"/>
      <c r="AE279" s="336" t="n"/>
      <c r="AF279" s="513" t="n"/>
      <c r="AG279" s="336">
        <f>IFERROR(IF(VLOOKUP(功能_33[[#This Row],[功能代號]],E:Q,11,FALSE)=0,"",VLOOKUP(功能_33[[#This Row],[功能代號]],E:Q,11,FALSE)),"")</f>
        <v/>
      </c>
      <c r="AH279" s="336" t="n"/>
      <c r="AI279" s="336" t="n"/>
      <c r="AJ279" s="344" t="n"/>
      <c r="AN279" s="344">
        <f>VLOOKUP(功能_33[[#This Row],[功能代號]],工作表2!A:A,1,FALSE)</f>
        <v/>
      </c>
    </row>
    <row r="280" hidden="1" ht="14.25" customHeight="1" s="453">
      <c r="A280" s="333" t="n"/>
      <c r="B28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344" t="inlineStr">
        <is>
          <t>2.業務作業</t>
        </is>
      </c>
      <c r="D280" s="364" t="n"/>
      <c r="E280" s="372" t="inlineStr">
        <is>
          <t>L2305</t>
        </is>
      </c>
      <c r="F280" s="344" t="inlineStr">
        <is>
          <t xml:space="preserve">借款戶關係人/關係企業維護(整批)         </t>
        </is>
      </c>
      <c r="G280" s="344" t="inlineStr">
        <is>
          <t>審後新增2021/10/19</t>
        </is>
      </c>
      <c r="H280" s="372" t="inlineStr">
        <is>
          <t>賴文育</t>
        </is>
      </c>
      <c r="I280" s="348" t="inlineStr">
        <is>
          <t>陳昱衡</t>
        </is>
      </c>
      <c r="J280" s="422" t="n"/>
      <c r="K280" s="336" t="n">
        <v>44494</v>
      </c>
      <c r="L280" s="336" t="n">
        <v>44494</v>
      </c>
      <c r="M280" s="336">
        <f>IFERROR(IF(VLOOKUP(功能_33[[#This Row],[功能代號]],討論項目!A:H,8,FALSE)=0,"",VLOOKUP(功能_33[[#This Row],[功能代號]],討論項目!A:H,8,FALSE)),"")</f>
        <v/>
      </c>
      <c r="N280" s="372" t="inlineStr">
        <is>
          <t>涂宇欣</t>
        </is>
      </c>
      <c r="O280" s="372" t="inlineStr">
        <is>
          <t>張舜雯</t>
        </is>
      </c>
      <c r="P280" s="449" t="inlineStr">
        <is>
          <t>施美娟、李珮君、陳俞辛(企金)</t>
        </is>
      </c>
      <c r="Q280" s="372" t="n"/>
      <c r="R280" s="372" t="n"/>
      <c r="S280" s="372" t="n"/>
      <c r="T280" s="372" t="n"/>
      <c r="U280" s="372" t="n"/>
      <c r="V280" s="372" t="n"/>
      <c r="W280" s="372" t="n"/>
      <c r="X280" s="344">
        <f>VLOOKUP(功能_33[[#This Row],[User]],SKL放款!A:G,7,FALSE)</f>
        <v/>
      </c>
      <c r="Y280" s="343">
        <f>IF(功能_33[[#This Row],[實際展示]]="","",功能_33[[#This Row],[實際展示]]+14)</f>
        <v/>
      </c>
      <c r="Z280" s="343" t="n"/>
      <c r="AA280" s="336" t="n"/>
      <c r="AB280" s="336" t="n"/>
      <c r="AC280" s="336" t="n"/>
      <c r="AD280" s="336" t="n"/>
      <c r="AE280" s="336" t="n"/>
      <c r="AF280" s="513" t="n"/>
      <c r="AG280" s="336">
        <f>IFERROR(IF(VLOOKUP(功能_33[[#This Row],[功能代號]],E:Q,11,FALSE)=0,"",VLOOKUP(功能_33[[#This Row],[功能代號]],E:Q,11,FALSE)),"")</f>
        <v/>
      </c>
      <c r="AH280" s="336" t="n"/>
      <c r="AI280" s="336" t="n"/>
      <c r="AJ280" s="344" t="n"/>
      <c r="AN280" s="344">
        <f>VLOOKUP(功能_33[[#This Row],[功能代號]],工作表2!A:A,1,FALSE)</f>
        <v/>
      </c>
    </row>
    <row r="281" hidden="1" ht="14.25" customHeight="1" s="453">
      <c r="A281" s="333" t="n">
        <v>31</v>
      </c>
      <c r="B28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344" t="inlineStr">
        <is>
          <t>2.業務作業</t>
        </is>
      </c>
      <c r="D281" s="344" t="inlineStr">
        <is>
          <t>貸前作業關聯戶2</t>
        </is>
      </c>
      <c r="E281" s="372" t="inlineStr">
        <is>
          <t>L2306</t>
        </is>
      </c>
      <c r="F281" s="344" t="inlineStr">
        <is>
          <t xml:space="preserve">借款戶關係人/關係企業維護           </t>
        </is>
      </c>
      <c r="G281" s="344" t="inlineStr">
        <is>
          <t>由L1106併入 2021/7/26</t>
        </is>
      </c>
      <c r="H281" s="372" t="inlineStr">
        <is>
          <t>賴文育</t>
        </is>
      </c>
      <c r="I281" s="348" t="inlineStr">
        <is>
          <t>陳昱衡</t>
        </is>
      </c>
      <c r="J281" s="422" t="inlineStr">
        <is>
          <t>PJ201800012_URS_2業務作業_V1.2.doc</t>
        </is>
      </c>
      <c r="K281" s="336" t="n">
        <v>44494</v>
      </c>
      <c r="L281" s="336" t="n">
        <v>44494</v>
      </c>
      <c r="M281" s="336">
        <f>IFERROR(IF(VLOOKUP(功能_33[[#This Row],[功能代號]],討論項目!A:H,8,FALSE)=0,"",VLOOKUP(功能_33[[#This Row],[功能代號]],討論項目!A:H,8,FALSE)),"")</f>
        <v/>
      </c>
      <c r="N281" s="372" t="inlineStr">
        <is>
          <t>涂宇欣</t>
        </is>
      </c>
      <c r="O281" s="372" t="inlineStr">
        <is>
          <t>張舜雯</t>
        </is>
      </c>
      <c r="P281" s="449" t="inlineStr">
        <is>
          <t>施美娟、李珮君、陳俞辛(企金)</t>
        </is>
      </c>
      <c r="Q281" s="372" t="n"/>
      <c r="R281" s="372" t="n"/>
      <c r="S281" s="372" t="n"/>
      <c r="T281" s="372" t="n"/>
      <c r="U281" s="372" t="n"/>
      <c r="V281" s="372" t="n"/>
      <c r="W281" s="372" t="n"/>
      <c r="X281" s="344">
        <f>VLOOKUP(功能_33[[#This Row],[User]],SKL放款!A:G,7,FALSE)</f>
        <v/>
      </c>
      <c r="Y281" s="343">
        <f>IF(功能_33[[#This Row],[實際展示]]="","",功能_33[[#This Row],[實際展示]]+14)</f>
        <v/>
      </c>
      <c r="Z281" s="343" t="n">
        <v>44470</v>
      </c>
      <c r="AA281" s="336">
        <f>IF(功能_33[[#This Row],[URS交二審]]=0,"",功能_33[[#This Row],[URS交二審]]+7)</f>
        <v/>
      </c>
      <c r="AB281" s="368">
        <f>IF(功能_33[[#This Row],[URS交二審]]=0,"",功能_33[[#This Row],[URS交二審]]+7)</f>
        <v/>
      </c>
      <c r="AC281" s="336" t="n"/>
      <c r="AD281" s="336" t="n"/>
      <c r="AE281" s="336" t="n"/>
      <c r="AF281" s="513" t="n"/>
      <c r="AG281" s="336">
        <f>IFERROR(IF(VLOOKUP(功能_33[[#This Row],[功能代號]],E:Q,11,FALSE)=0,"",VLOOKUP(功能_33[[#This Row],[功能代號]],E:Q,11,FALSE)),"")</f>
        <v/>
      </c>
      <c r="AH281" s="336" t="n"/>
      <c r="AI281" s="336" t="n"/>
      <c r="AJ281" s="344" t="n"/>
      <c r="AN281" s="344">
        <f>VLOOKUP(功能_33[[#This Row],[功能代號]],工作表2!A:A,1,FALSE)</f>
        <v/>
      </c>
    </row>
    <row r="282" hidden="1" ht="14.25" customHeight="1" s="453">
      <c r="A282" s="333" t="n"/>
      <c r="B28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344" t="inlineStr">
        <is>
          <t>2.業務作業</t>
        </is>
      </c>
      <c r="D282" s="364" t="n"/>
      <c r="E282" s="372" t="inlineStr">
        <is>
          <t>L2022</t>
        </is>
      </c>
      <c r="F282" s="344" t="inlineStr">
        <is>
          <t>所有關係人資料查詢</t>
        </is>
      </c>
      <c r="G282" s="344" t="inlineStr">
        <is>
          <t>審後新增2021/10/19</t>
        </is>
      </c>
      <c r="H282" s="372" t="inlineStr">
        <is>
          <t>張金龍</t>
        </is>
      </c>
      <c r="I282" s="348" t="inlineStr">
        <is>
          <t>陳昱衡</t>
        </is>
      </c>
      <c r="J282" s="422" t="n"/>
      <c r="K282" s="336" t="n">
        <v>44494</v>
      </c>
      <c r="L282" s="336" t="n">
        <v>44494</v>
      </c>
      <c r="M282" s="336">
        <f>IFERROR(IF(VLOOKUP(功能_33[[#This Row],[功能代號]],討論項目!A:H,8,FALSE)=0,"",VLOOKUP(功能_33[[#This Row],[功能代號]],討論項目!A:H,8,FALSE)),"")</f>
        <v/>
      </c>
      <c r="N282" s="372" t="inlineStr">
        <is>
          <t>涂宇欣</t>
        </is>
      </c>
      <c r="O282" s="372" t="inlineStr">
        <is>
          <t>張舜雯</t>
        </is>
      </c>
      <c r="P282" s="449" t="inlineStr">
        <is>
          <t>施美娟、李珮君、陳俞辛(企金)</t>
        </is>
      </c>
      <c r="Q282" s="372" t="n"/>
      <c r="R282" s="372" t="n"/>
      <c r="S282" s="372" t="n"/>
      <c r="T282" s="372" t="n"/>
      <c r="U282" s="372" t="n"/>
      <c r="V282" s="372" t="n"/>
      <c r="W282" s="372" t="n"/>
      <c r="X282" s="344">
        <f>VLOOKUP(功能_33[[#This Row],[User]],SKL放款!A:G,7,FALSE)</f>
        <v/>
      </c>
      <c r="Y282" s="343">
        <f>IF(功能_33[[#This Row],[實際展示]]="","",功能_33[[#This Row],[實際展示]]+14)</f>
        <v/>
      </c>
      <c r="Z282" s="343" t="n"/>
      <c r="AA282" s="336" t="n"/>
      <c r="AB282" s="336" t="n"/>
      <c r="AC282" s="336" t="n"/>
      <c r="AD282" s="336" t="n"/>
      <c r="AE282" s="336" t="n"/>
      <c r="AF282" s="513" t="n"/>
      <c r="AG282" s="336">
        <f>IFERROR(IF(VLOOKUP(功能_33[[#This Row],[功能代號]],E:Q,11,FALSE)=0,"",VLOOKUP(功能_33[[#This Row],[功能代號]],E:Q,11,FALSE)),"")</f>
        <v/>
      </c>
      <c r="AH282" s="336" t="n"/>
      <c r="AI282" s="336" t="n"/>
      <c r="AJ282" s="344" t="n"/>
      <c r="AK282" s="343" t="n"/>
      <c r="AN282" s="344">
        <f>VLOOKUP(功能_33[[#This Row],[功能代號]],工作表2!A:A,1,FALSE)</f>
        <v/>
      </c>
    </row>
    <row r="283" hidden="1" ht="14.25" customHeight="1" s="453">
      <c r="A283" s="333" t="n"/>
      <c r="B28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3" s="344" t="inlineStr">
        <is>
          <t>2.業務作業</t>
        </is>
      </c>
      <c r="D283" s="364" t="n"/>
      <c r="E283" s="372" t="inlineStr">
        <is>
          <t>L2023</t>
        </is>
      </c>
      <c r="F283" s="344" t="inlineStr">
        <is>
          <t>ID所有人案件關係查詢</t>
        </is>
      </c>
      <c r="G283" s="344" t="inlineStr">
        <is>
          <t>審後新增2021/10/25</t>
        </is>
      </c>
      <c r="H283" s="372" t="inlineStr">
        <is>
          <t>張金龍</t>
        </is>
      </c>
      <c r="I283" s="348" t="inlineStr">
        <is>
          <t>陳昱衡</t>
        </is>
      </c>
      <c r="J283" s="422" t="n"/>
      <c r="K283" s="336" t="n">
        <v>44494</v>
      </c>
      <c r="L283" s="336" t="n">
        <v>44494</v>
      </c>
      <c r="M283" s="336">
        <f>IFERROR(IF(VLOOKUP(功能_33[[#This Row],[功能代號]],討論項目!A:H,8,FALSE)=0,"",VLOOKUP(功能_33[[#This Row],[功能代號]],討論項目!A:H,8,FALSE)),"")</f>
        <v/>
      </c>
      <c r="N283" s="372" t="inlineStr">
        <is>
          <t>涂宇欣</t>
        </is>
      </c>
      <c r="O283" s="372" t="inlineStr">
        <is>
          <t>張舜雯</t>
        </is>
      </c>
      <c r="P283" s="449" t="inlineStr">
        <is>
          <t>施美娟、李珮君、陳俞辛(企金)</t>
        </is>
      </c>
      <c r="Q283" s="372" t="n"/>
      <c r="R283" s="372" t="n"/>
      <c r="S283" s="372" t="n"/>
      <c r="T283" s="372" t="n"/>
      <c r="U283" s="372" t="n"/>
      <c r="V283" s="372" t="n"/>
      <c r="W283" s="372" t="n"/>
      <c r="X283" s="344">
        <f>VLOOKUP(功能_33[[#This Row],[User]],SKL放款!A:G,7,FALSE)</f>
        <v/>
      </c>
      <c r="Y283" s="343">
        <f>IF(功能_33[[#This Row],[實際展示]]="","",功能_33[[#This Row],[實際展示]]+14)</f>
        <v/>
      </c>
      <c r="Z283" s="343" t="n"/>
      <c r="AA283" s="336" t="n">
        <v>44516</v>
      </c>
      <c r="AB283" s="336" t="inlineStr">
        <is>
          <t>需二審</t>
        </is>
      </c>
      <c r="AC283" s="336" t="n"/>
      <c r="AD283" s="336" t="n"/>
      <c r="AE283" s="336" t="n"/>
      <c r="AF283" s="513" t="n"/>
      <c r="AG283" s="336">
        <f>IFERROR(IF(VLOOKUP(功能_33[[#This Row],[功能代號]],E:Q,11,FALSE)=0,"",VLOOKUP(功能_33[[#This Row],[功能代號]],E:Q,11,FALSE)),"")</f>
        <v/>
      </c>
      <c r="AH283" s="336" t="n"/>
      <c r="AI283" s="336" t="n"/>
      <c r="AJ283" s="344" t="n"/>
      <c r="AK283" s="343" t="n"/>
      <c r="AN283" s="344">
        <f>VLOOKUP(功能_33[[#This Row],[功能代號]],工作表2!A:A,1,FALSE)</f>
        <v/>
      </c>
    </row>
    <row r="284" hidden="1" ht="14.25" customHeight="1" s="453">
      <c r="A284" s="333" t="n"/>
      <c r="B28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344" t="inlineStr">
        <is>
          <t>2.業務作業</t>
        </is>
      </c>
      <c r="D284" s="364" t="n"/>
      <c r="E284" s="372" t="inlineStr">
        <is>
          <t>L2222</t>
        </is>
      </c>
      <c r="F284" s="327" t="inlineStr">
        <is>
          <t>與授信戶關係登錄</t>
        </is>
      </c>
      <c r="G284" s="344" t="inlineStr">
        <is>
          <t>審後新增2021/10/19</t>
        </is>
      </c>
      <c r="H284" s="372" t="inlineStr">
        <is>
          <t>張金龍</t>
        </is>
      </c>
      <c r="I284" s="348" t="inlineStr">
        <is>
          <t>陳昱衡</t>
        </is>
      </c>
      <c r="J284" s="422" t="n"/>
      <c r="K284" s="336" t="n">
        <v>44494</v>
      </c>
      <c r="L284" s="336" t="n">
        <v>44494</v>
      </c>
      <c r="M284" s="336">
        <f>IFERROR(IF(VLOOKUP(功能_33[[#This Row],[功能代號]],討論項目!A:H,8,FALSE)=0,"",VLOOKUP(功能_33[[#This Row],[功能代號]],討論項目!A:H,8,FALSE)),"")</f>
        <v/>
      </c>
      <c r="N284" s="372" t="inlineStr">
        <is>
          <t>涂宇欣</t>
        </is>
      </c>
      <c r="O284" s="372" t="inlineStr">
        <is>
          <t>李珮君</t>
        </is>
      </c>
      <c r="P284" s="449" t="inlineStr">
        <is>
          <t>陳俞辛(企金)</t>
        </is>
      </c>
      <c r="Q284" s="372" t="n"/>
      <c r="R284" s="372" t="n"/>
      <c r="S284" s="372" t="n"/>
      <c r="T284" s="372" t="n"/>
      <c r="U284" s="372" t="n"/>
      <c r="V284" s="372" t="n"/>
      <c r="W284" s="372" t="n"/>
      <c r="X284" s="344">
        <f>VLOOKUP(功能_33[[#This Row],[User]],SKL放款!A:G,7,FALSE)</f>
        <v/>
      </c>
      <c r="Y284" s="343">
        <f>IF(功能_33[[#This Row],[實際展示]]="","",功能_33[[#This Row],[實際展示]]+14)</f>
        <v/>
      </c>
      <c r="Z284" s="343" t="n"/>
      <c r="AA284" s="336" t="n">
        <v>44516</v>
      </c>
      <c r="AB284" s="336" t="inlineStr">
        <is>
          <t>需二審</t>
        </is>
      </c>
      <c r="AC284" s="336" t="n"/>
      <c r="AD284" s="336" t="n"/>
      <c r="AE284" s="336" t="n"/>
      <c r="AF284" s="513" t="n"/>
      <c r="AG284" s="336">
        <f>IFERROR(IF(VLOOKUP(功能_33[[#This Row],[功能代號]],E:Q,11,FALSE)=0,"",VLOOKUP(功能_33[[#This Row],[功能代號]],E:Q,11,FALSE)),"")</f>
        <v/>
      </c>
      <c r="AH284" s="336" t="n"/>
      <c r="AI284" s="336" t="n"/>
      <c r="AJ284" s="344" t="n"/>
      <c r="AK284" s="343" t="n"/>
      <c r="AN284" s="344">
        <f>VLOOKUP(功能_33[[#This Row],[功能代號]],工作表2!A:A,1,FALSE)</f>
        <v/>
      </c>
    </row>
    <row r="285" hidden="1" ht="14.25" customFormat="1" customHeight="1" s="356">
      <c r="A285" s="361" t="n">
        <v>169</v>
      </c>
      <c r="B28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356" t="inlineStr">
        <is>
          <t>2.業務作業</t>
        </is>
      </c>
      <c r="D285" s="356" t="n"/>
      <c r="E285" s="353" t="inlineStr">
        <is>
          <t>L2903</t>
        </is>
      </c>
      <c r="F285" s="356" t="inlineStr">
        <is>
          <t xml:space="preserve">關聯戶放款資料查詢                              </t>
        </is>
      </c>
      <c r="H285" s="353" t="inlineStr">
        <is>
          <t>賴文育</t>
        </is>
      </c>
      <c r="I285" s="353" t="inlineStr">
        <is>
          <t>陳昱衡</t>
        </is>
      </c>
      <c r="J285" s="354" t="n"/>
      <c r="K285" s="336" t="n">
        <v>44494</v>
      </c>
      <c r="L285" s="336" t="n">
        <v>44494</v>
      </c>
      <c r="M285" s="368">
        <f>IFERROR(IF(VLOOKUP(功能_33[[#This Row],[功能代號]],討論項目!A:H,8,FALSE)=0,"",VLOOKUP(功能_33[[#This Row],[功能代號]],討論項目!A:H,8,FALSE)),"")</f>
        <v/>
      </c>
      <c r="N285" s="372" t="inlineStr">
        <is>
          <t>吳承憲</t>
        </is>
      </c>
      <c r="O285" s="372" t="inlineStr">
        <is>
          <t>李珮君</t>
        </is>
      </c>
      <c r="P285" s="449" t="n"/>
      <c r="Q285" s="353" t="n"/>
      <c r="R285" s="353" t="n"/>
      <c r="S285" s="353" t="n"/>
      <c r="T285" s="353" t="n"/>
      <c r="U285" s="353" t="n"/>
      <c r="V285" s="353" t="n"/>
      <c r="W285" s="353" t="n"/>
      <c r="X285" s="356">
        <f>VLOOKUP(功能_33[[#This Row],[User]],SKL放款!A:G,7,FALSE)</f>
        <v/>
      </c>
      <c r="Y285" s="345">
        <f>IF(功能_33[[#This Row],[實際展示]]="","",功能_33[[#This Row],[實際展示]]+14)</f>
        <v/>
      </c>
      <c r="Z285" s="343" t="n"/>
      <c r="AA285" s="336">
        <f>IF(功能_33[[#This Row],[URS交二審]]=0,"",功能_33[[#This Row],[URS交二審]]+7)</f>
        <v/>
      </c>
      <c r="AB285" s="336" t="n"/>
      <c r="AC285" s="368" t="n"/>
      <c r="AD285" s="368" t="n"/>
      <c r="AE285" s="368" t="n"/>
      <c r="AF285" s="513" t="n"/>
      <c r="AG285" s="368">
        <f>IFERROR(IF(VLOOKUP(功能_33[[#This Row],[功能代號]],E:Q,11,FALSE)=0,"",VLOOKUP(功能_33[[#This Row],[功能代號]],E:Q,11,FALSE)),"")</f>
        <v/>
      </c>
      <c r="AH285" s="368" t="n"/>
      <c r="AI285" s="368" t="n"/>
      <c r="AJ285" s="356" t="n"/>
      <c r="AK285" s="368" t="n"/>
      <c r="AL285" s="372" t="n"/>
      <c r="AM285" s="344" t="n"/>
      <c r="AN285" s="344">
        <f>VLOOKUP(功能_33[[#This Row],[功能代號]],工作表2!A:A,1,FALSE)</f>
        <v/>
      </c>
    </row>
    <row r="286" hidden="1" ht="14.25" customHeight="1" s="453">
      <c r="A286" s="333" t="n">
        <v>187</v>
      </c>
      <c r="B28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6" s="344" t="inlineStr">
        <is>
          <t>2.業務作業</t>
        </is>
      </c>
      <c r="D286" s="344" t="n"/>
      <c r="E286" s="372" t="inlineStr">
        <is>
          <t>L2980</t>
        </is>
      </c>
      <c r="F286" s="371" t="inlineStr">
        <is>
          <t>個人房貸調整作業</t>
        </is>
      </c>
      <c r="G286" s="371" t="n"/>
      <c r="H286" s="372" t="inlineStr">
        <is>
          <t>賴文育</t>
        </is>
      </c>
      <c r="I286" s="372" t="inlineStr">
        <is>
          <t>陳昱衡</t>
        </is>
      </c>
      <c r="J286" s="347" t="n"/>
      <c r="K286" s="336" t="n">
        <v>44494</v>
      </c>
      <c r="L286" s="336" t="n">
        <v>44490</v>
      </c>
      <c r="M286" s="336">
        <f>IFERROR(IF(VLOOKUP(功能_33[[#This Row],[功能代號]],討論項目!A:H,8,FALSE)=0,"",VLOOKUP(功能_33[[#This Row],[功能代號]],討論項目!A:H,8,FALSE)),"")</f>
        <v/>
      </c>
      <c r="N286" s="372" t="inlineStr">
        <is>
          <t>林清河</t>
        </is>
      </c>
      <c r="O286" s="372" t="inlineStr">
        <is>
          <t>陳政皓</t>
        </is>
      </c>
      <c r="P286" s="449" t="n"/>
      <c r="Q286" s="372" t="n"/>
      <c r="R286" s="372" t="n"/>
      <c r="S286" s="372" t="n"/>
      <c r="T286" s="372" t="n"/>
      <c r="U286" s="372" t="n"/>
      <c r="V286" s="372" t="n"/>
      <c r="W286" s="372" t="n"/>
      <c r="X286" s="344">
        <f>VLOOKUP(功能_33[[#This Row],[User]],SKL放款!A:G,7,FALSE)</f>
        <v/>
      </c>
      <c r="Y286" s="343">
        <f>IF(功能_33[[#This Row],[實際展示]]="","",功能_33[[#This Row],[實際展示]]+14)</f>
        <v/>
      </c>
      <c r="Z286" s="343" t="n"/>
      <c r="AA286" s="336" t="n">
        <v>44516</v>
      </c>
      <c r="AB286" s="336" t="inlineStr">
        <is>
          <t>需二審</t>
        </is>
      </c>
      <c r="AC286" s="336" t="n"/>
      <c r="AD286" s="336" t="n"/>
      <c r="AE286" s="336" t="n"/>
      <c r="AF286" s="513" t="n"/>
      <c r="AG286" s="336">
        <f>IFERROR(IF(VLOOKUP(功能_33[[#This Row],[功能代號]],E:Q,11,FALSE)=0,"",VLOOKUP(功能_33[[#This Row],[功能代號]],E:Q,11,FALSE)),"")</f>
        <v/>
      </c>
      <c r="AH286" s="336" t="n"/>
      <c r="AI286" s="336" t="n"/>
      <c r="AJ286" s="344" t="n"/>
      <c r="AK286" s="336" t="n"/>
      <c r="AN286" s="344">
        <f>VLOOKUP(功能_33[[#This Row],[功能代號]],工作表2!A:A,1,FALSE)</f>
        <v/>
      </c>
    </row>
    <row r="287" hidden="1" ht="14.25" customHeight="1" s="453">
      <c r="A287" s="333" t="n">
        <v>188</v>
      </c>
      <c r="B28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344" t="inlineStr">
        <is>
          <t>2.業務作業</t>
        </is>
      </c>
      <c r="D287" s="344" t="inlineStr">
        <is>
          <t>客戶作業3</t>
        </is>
      </c>
      <c r="E287" s="372" t="inlineStr">
        <is>
          <t>L2073</t>
        </is>
      </c>
      <c r="F287" s="344" t="inlineStr">
        <is>
          <t>結清客戶申請個人資料控管查詢</t>
        </is>
      </c>
      <c r="G287" s="344" t="n"/>
      <c r="H287" s="372" t="inlineStr">
        <is>
          <t>賴文育</t>
        </is>
      </c>
      <c r="I287" s="348" t="inlineStr">
        <is>
          <t>陳昱衡</t>
        </is>
      </c>
      <c r="J287" s="422" t="n"/>
      <c r="K287" s="336" t="n">
        <v>44494</v>
      </c>
      <c r="L287" s="336" t="n">
        <v>44494</v>
      </c>
      <c r="M287" s="336">
        <f>IFERROR(IF(VLOOKUP(功能_33[[#This Row],[功能代號]],討論項目!A:H,8,FALSE)=0,"",VLOOKUP(功能_33[[#This Row],[功能代號]],討論項目!A:H,8,FALSE)),"")</f>
        <v/>
      </c>
      <c r="N287" s="372" t="inlineStr">
        <is>
          <t>涂宇欣</t>
        </is>
      </c>
      <c r="O287" s="372" t="inlineStr">
        <is>
          <t>陳政皓</t>
        </is>
      </c>
      <c r="P287" s="449" t="n"/>
      <c r="Q287" s="372" t="n"/>
      <c r="R287" s="372" t="n"/>
      <c r="S287" s="372" t="n"/>
      <c r="T287" s="372" t="n"/>
      <c r="U287" s="372" t="n"/>
      <c r="V287" s="372" t="n"/>
      <c r="W287" s="372" t="n"/>
      <c r="X287" s="344">
        <f>VLOOKUP(功能_33[[#This Row],[User]],SKL放款!A:G,7,FALSE)</f>
        <v/>
      </c>
      <c r="Y287" s="343">
        <f>IF(功能_33[[#This Row],[實際展示]]="","",功能_33[[#This Row],[實際展示]]+14)</f>
        <v/>
      </c>
      <c r="Z287" s="343" t="n"/>
      <c r="AA287" s="336">
        <f>IF(功能_33[[#This Row],[URS交二審]]=0,"",功能_33[[#This Row],[URS交二審]]+7)</f>
        <v/>
      </c>
      <c r="AB287" s="336" t="n"/>
      <c r="AC287" s="336" t="n"/>
      <c r="AD287" s="336" t="n"/>
      <c r="AE287" s="336" t="n"/>
      <c r="AF287" s="513" t="n"/>
      <c r="AG287" s="336">
        <f>IFERROR(IF(VLOOKUP(功能_33[[#This Row],[功能代號]],E:Q,11,FALSE)=0,"",VLOOKUP(功能_33[[#This Row],[功能代號]],E:Q,11,FALSE)),"")</f>
        <v/>
      </c>
      <c r="AH287" s="336" t="n"/>
      <c r="AI287" s="336" t="n"/>
      <c r="AJ287" s="344" t="n"/>
      <c r="AK287" s="366" t="n"/>
      <c r="AN287" s="344">
        <f>VLOOKUP(功能_33[[#This Row],[功能代號]],工作表2!A:A,1,FALSE)</f>
        <v/>
      </c>
    </row>
    <row r="288" hidden="1" ht="14.25" customHeight="1" s="453">
      <c r="A288" s="333" t="n">
        <v>189</v>
      </c>
      <c r="B28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344" t="inlineStr">
        <is>
          <t>2.業務作業</t>
        </is>
      </c>
      <c r="D288" s="344" t="inlineStr">
        <is>
          <t>客戶作業3</t>
        </is>
      </c>
      <c r="E288" s="372" t="inlineStr">
        <is>
          <t>L2703</t>
        </is>
      </c>
      <c r="F288" s="344" t="inlineStr">
        <is>
          <t>結清客戶申請個人資料控管維護</t>
        </is>
      </c>
      <c r="G288" s="344" t="n"/>
      <c r="H288" s="372" t="inlineStr">
        <is>
          <t>賴文育</t>
        </is>
      </c>
      <c r="I288" s="348" t="inlineStr">
        <is>
          <t>陳昱衡</t>
        </is>
      </c>
      <c r="J288" s="422" t="n"/>
      <c r="K288" s="336" t="n">
        <v>44494</v>
      </c>
      <c r="L288" s="336" t="n">
        <v>44494</v>
      </c>
      <c r="M288" s="336">
        <f>IFERROR(IF(VLOOKUP(功能_33[[#This Row],[功能代號]],討論項目!A:H,8,FALSE)=0,"",VLOOKUP(功能_33[[#This Row],[功能代號]],討論項目!A:H,8,FALSE)),"")</f>
        <v/>
      </c>
      <c r="N288" s="372" t="inlineStr">
        <is>
          <t>涂宇欣</t>
        </is>
      </c>
      <c r="O288" s="372" t="inlineStr">
        <is>
          <t>陳政皓</t>
        </is>
      </c>
      <c r="P288" s="449" t="n"/>
      <c r="Q288" s="372" t="n"/>
      <c r="R288" s="372" t="n"/>
      <c r="S288" s="372" t="n"/>
      <c r="T288" s="372" t="n"/>
      <c r="U288" s="372" t="n"/>
      <c r="V288" s="372" t="n"/>
      <c r="W288" s="372" t="n"/>
      <c r="X288" s="344">
        <f>VLOOKUP(功能_33[[#This Row],[User]],SKL放款!A:G,7,FALSE)</f>
        <v/>
      </c>
      <c r="Y288" s="343">
        <f>IF(功能_33[[#This Row],[實際展示]]="","",功能_33[[#This Row],[實際展示]]+14)</f>
        <v/>
      </c>
      <c r="Z288" s="343" t="n"/>
      <c r="AA288" s="336" t="n">
        <v>44516</v>
      </c>
      <c r="AB288" s="336" t="inlineStr">
        <is>
          <t>需二審</t>
        </is>
      </c>
      <c r="AC288" s="336" t="n"/>
      <c r="AD288" s="336" t="n"/>
      <c r="AE288" s="336" t="n"/>
      <c r="AF288" s="513" t="n"/>
      <c r="AG288" s="336">
        <f>IFERROR(IF(VLOOKUP(功能_33[[#This Row],[功能代號]],E:Q,11,FALSE)=0,"",VLOOKUP(功能_33[[#This Row],[功能代號]],E:Q,11,FALSE)),"")</f>
        <v/>
      </c>
      <c r="AH288" s="336" t="n"/>
      <c r="AI288" s="336" t="n"/>
      <c r="AJ288" s="344" t="n"/>
      <c r="AK288" s="366" t="n"/>
      <c r="AN288" s="344">
        <f>VLOOKUP(功能_33[[#This Row],[功能代號]],工作表2!A:A,1,FALSE)</f>
        <v/>
      </c>
    </row>
    <row r="289" hidden="1" ht="14.25" customHeight="1" s="453">
      <c r="A289" s="333" t="n">
        <v>170</v>
      </c>
      <c r="B28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44" t="inlineStr">
        <is>
          <t>2.業務作業</t>
        </is>
      </c>
      <c r="D289" s="344" t="inlineStr">
        <is>
          <t>擔保品3</t>
        </is>
      </c>
      <c r="E289" s="372" t="inlineStr">
        <is>
          <t>L2039</t>
        </is>
      </c>
      <c r="F289" s="344" t="inlineStr">
        <is>
          <t xml:space="preserve">擔保品重評明細資料查詢                  </t>
        </is>
      </c>
      <c r="G289" s="344" t="n"/>
      <c r="H289" s="372" t="inlineStr">
        <is>
          <t>賴文育</t>
        </is>
      </c>
      <c r="I289" s="348" t="inlineStr">
        <is>
          <t>陳昱衡</t>
        </is>
      </c>
      <c r="J289" s="422" t="n"/>
      <c r="K289" s="336" t="n">
        <v>44494</v>
      </c>
      <c r="L289" s="336" t="n">
        <v>44494</v>
      </c>
      <c r="M289" s="336">
        <f>IFERROR(IF(VLOOKUP(功能_33[[#This Row],[功能代號]],討論項目!A:H,8,FALSE)=0,"",VLOOKUP(功能_33[[#This Row],[功能代號]],討論項目!A:H,8,FALSE)),"")</f>
        <v/>
      </c>
      <c r="N289" s="372" t="inlineStr">
        <is>
          <t>吳承憲</t>
        </is>
      </c>
      <c r="O289" s="372" t="inlineStr">
        <is>
          <t>邱怡婷</t>
        </is>
      </c>
      <c r="P289" s="449" t="inlineStr">
        <is>
          <t>陳俞辛(企金)</t>
        </is>
      </c>
      <c r="Q289" s="372" t="n"/>
      <c r="R289" s="372" t="n"/>
      <c r="S289" s="372" t="n"/>
      <c r="T289" s="372" t="n"/>
      <c r="U289" s="372" t="n"/>
      <c r="V289" s="372" t="n"/>
      <c r="W289" s="372" t="n"/>
      <c r="X289" s="344">
        <f>VLOOKUP(功能_33[[#This Row],[User]],SKL放款!A:G,7,FALSE)</f>
        <v/>
      </c>
      <c r="Y289" s="343">
        <f>IF(功能_33[[#This Row],[實際展示]]="","",功能_33[[#This Row],[實際展示]]+14)</f>
        <v/>
      </c>
      <c r="Z289" s="343" t="n"/>
      <c r="AA289" s="336" t="n">
        <v>44516</v>
      </c>
      <c r="AB289" s="336" t="inlineStr">
        <is>
          <t>需二審</t>
        </is>
      </c>
      <c r="AC289" s="336" t="n"/>
      <c r="AD289" s="336" t="n"/>
      <c r="AE289" s="336" t="n"/>
      <c r="AF289" s="513" t="n"/>
      <c r="AG289" s="336">
        <f>IFERROR(IF(VLOOKUP(功能_33[[#This Row],[功能代號]],E:Q,11,FALSE)=0,"",VLOOKUP(功能_33[[#This Row],[功能代號]],E:Q,11,FALSE)),"")</f>
        <v/>
      </c>
      <c r="AH289" s="336" t="n"/>
      <c r="AI289" s="336" t="n"/>
      <c r="AJ289" s="344" t="n"/>
      <c r="AK289" s="368" t="n"/>
      <c r="AN289" s="344">
        <f>VLOOKUP(功能_33[[#This Row],[功能代號]],工作表2!A:A,1,FALSE)</f>
        <v/>
      </c>
    </row>
    <row r="290" hidden="1" ht="14.25" customHeight="1" s="453">
      <c r="A290" s="333" t="n">
        <v>171</v>
      </c>
      <c r="B29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344" t="inlineStr">
        <is>
          <t>2.業務作業</t>
        </is>
      </c>
      <c r="D290" s="344" t="inlineStr">
        <is>
          <t>擔保品3,額度控管2</t>
        </is>
      </c>
      <c r="E290" s="372" t="inlineStr">
        <is>
          <t>L2480</t>
        </is>
      </c>
      <c r="F290" s="344" t="inlineStr">
        <is>
          <t xml:space="preserve">擔保品重評資料登錄                      </t>
        </is>
      </c>
      <c r="G290" s="344" t="n"/>
      <c r="H290" s="372" t="inlineStr">
        <is>
          <t>賴文育</t>
        </is>
      </c>
      <c r="I290" s="348" t="inlineStr">
        <is>
          <t>陳昱衡</t>
        </is>
      </c>
      <c r="J290" s="422" t="n"/>
      <c r="K290" s="336" t="n">
        <v>44494</v>
      </c>
      <c r="L290" s="336" t="n">
        <v>44494</v>
      </c>
      <c r="M290" s="336">
        <f>IFERROR(IF(VLOOKUP(功能_33[[#This Row],[功能代號]],討論項目!A:H,8,FALSE)=0,"",VLOOKUP(功能_33[[#This Row],[功能代號]],討論項目!A:H,8,FALSE)),"")</f>
        <v/>
      </c>
      <c r="N290" s="372" t="inlineStr">
        <is>
          <t>吳承憲</t>
        </is>
      </c>
      <c r="O290" s="372" t="inlineStr">
        <is>
          <t>邱怡婷</t>
        </is>
      </c>
      <c r="P290" s="449" t="inlineStr">
        <is>
          <t>陳俞辛(企金)</t>
        </is>
      </c>
      <c r="Q290" s="372" t="n"/>
      <c r="R290" s="372" t="n"/>
      <c r="S290" s="372" t="n"/>
      <c r="T290" s="372" t="n"/>
      <c r="U290" s="372" t="n"/>
      <c r="V290" s="372" t="n"/>
      <c r="W290" s="372" t="n"/>
      <c r="X290" s="344">
        <f>VLOOKUP(功能_33[[#This Row],[User]],SKL放款!A:G,7,FALSE)</f>
        <v/>
      </c>
      <c r="Y290" s="343">
        <f>IF(功能_33[[#This Row],[實際展示]]="","",功能_33[[#This Row],[實際展示]]+14)</f>
        <v/>
      </c>
      <c r="Z290" s="343" t="n"/>
      <c r="AA290" s="336" t="n">
        <v>44516</v>
      </c>
      <c r="AB290" s="336" t="inlineStr">
        <is>
          <t>需二審</t>
        </is>
      </c>
      <c r="AC290" s="336" t="n"/>
      <c r="AD290" s="336" t="n"/>
      <c r="AE290" s="336" t="n"/>
      <c r="AF290" s="513" t="n"/>
      <c r="AG290" s="336">
        <f>IFERROR(IF(VLOOKUP(功能_33[[#This Row],[功能代號]],E:Q,11,FALSE)=0,"",VLOOKUP(功能_33[[#This Row],[功能代號]],E:Q,11,FALSE)),"")</f>
        <v/>
      </c>
      <c r="AH290" s="336" t="n"/>
      <c r="AI290" s="336" t="n"/>
      <c r="AJ290" s="344" t="n"/>
      <c r="AK290" s="368" t="n"/>
      <c r="AN290" s="344">
        <f>VLOOKUP(功能_33[[#This Row],[功能代號]],工作表2!A:A,1,FALSE)</f>
        <v/>
      </c>
    </row>
    <row r="291" hidden="1" ht="14.25" customHeight="1" s="453">
      <c r="A291" s="333" t="n">
        <v>260</v>
      </c>
      <c r="B29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44" t="inlineStr">
        <is>
          <t xml:space="preserve">5.管理性作業 </t>
        </is>
      </c>
      <c r="D291" s="344" t="inlineStr">
        <is>
          <t>法催</t>
        </is>
      </c>
      <c r="E291" s="372" t="inlineStr">
        <is>
          <t>L5060</t>
        </is>
      </c>
      <c r="F291" s="344" t="inlineStr">
        <is>
          <t xml:space="preserve">案件處理清單         </t>
        </is>
      </c>
      <c r="G291" s="344" t="n"/>
      <c r="H291" s="372" t="inlineStr">
        <is>
          <t>蘇曉玲</t>
        </is>
      </c>
      <c r="I291" s="372" t="inlineStr">
        <is>
          <t>蘇曉玲</t>
        </is>
      </c>
      <c r="J291" s="347" t="n"/>
      <c r="K291" s="336" t="n">
        <v>44496</v>
      </c>
      <c r="L291" s="336" t="n">
        <v>44496</v>
      </c>
      <c r="M291" s="336">
        <f>IFERROR(IF(VLOOKUP(功能_33[[#This Row],[功能代號]],討論項目!A:H,8,FALSE)=0,"",VLOOKUP(功能_33[[#This Row],[功能代號]],討論項目!A:H,8,FALSE)),"")</f>
        <v/>
      </c>
      <c r="N291" s="372" t="inlineStr">
        <is>
          <t>林清河</t>
        </is>
      </c>
      <c r="O291" s="372" t="inlineStr">
        <is>
          <t>張舜雯</t>
        </is>
      </c>
      <c r="P291" s="449" t="n"/>
      <c r="Q291" s="372" t="n"/>
      <c r="R291" s="372" t="n"/>
      <c r="S291" s="372" t="n"/>
      <c r="T291" s="372" t="n"/>
      <c r="U291" s="372" t="n"/>
      <c r="V291" s="372" t="n"/>
      <c r="W291" s="372" t="n"/>
      <c r="X291" s="344">
        <f>VLOOKUP(功能_33[[#This Row],[User]],SKL放款!A:G,7,FALSE)</f>
        <v/>
      </c>
      <c r="Y291" s="343">
        <f>IF(功能_33[[#This Row],[實際展示]]="","",功能_33[[#This Row],[實際展示]]+14)</f>
        <v/>
      </c>
      <c r="Z291" s="343" t="n"/>
      <c r="AA291" s="336">
        <f>IF(功能_33[[#This Row],[URS交二審]]=0,"",功能_33[[#This Row],[URS交二審]]+7)</f>
        <v/>
      </c>
      <c r="AB291" s="336" t="n"/>
      <c r="AC291" s="336" t="n"/>
      <c r="AD291" s="336" t="n"/>
      <c r="AE291" s="336" t="n"/>
      <c r="AF291" s="513" t="n"/>
      <c r="AG291" s="336">
        <f>IFERROR(IF(VLOOKUP(功能_33[[#This Row],[功能代號]],E:Q,11,FALSE)=0,"",VLOOKUP(功能_33[[#This Row],[功能代號]],E:Q,11,FALSE)),"")</f>
        <v/>
      </c>
      <c r="AH291" s="336" t="n"/>
      <c r="AI291" s="336" t="n"/>
      <c r="AJ291" s="344" t="n"/>
      <c r="AK291" s="335" t="n">
        <v>44488</v>
      </c>
      <c r="AN291" s="344">
        <f>VLOOKUP(功能_33[[#This Row],[功能代號]],工作表2!A:A,1,FALSE)</f>
        <v/>
      </c>
    </row>
    <row r="292" hidden="1" ht="14.25" customHeight="1" s="453">
      <c r="A292" s="333" t="n">
        <v>261</v>
      </c>
      <c r="B29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44" t="inlineStr">
        <is>
          <t xml:space="preserve">5.管理性作業 </t>
        </is>
      </c>
      <c r="D292" s="344" t="inlineStr">
        <is>
          <t>法催</t>
        </is>
      </c>
      <c r="E292" s="372" t="inlineStr">
        <is>
          <t>L5960</t>
        </is>
      </c>
      <c r="F292" s="344" t="inlineStr">
        <is>
          <t xml:space="preserve">案件資料查詢         </t>
        </is>
      </c>
      <c r="G292" s="344" t="n"/>
      <c r="H292" s="372" t="inlineStr">
        <is>
          <t>蘇曉玲</t>
        </is>
      </c>
      <c r="I292" s="372" t="inlineStr">
        <is>
          <t>蘇曉玲</t>
        </is>
      </c>
      <c r="J292" s="347" t="n"/>
      <c r="K292" s="336" t="n">
        <v>44496</v>
      </c>
      <c r="L292" s="336" t="n">
        <v>44496</v>
      </c>
      <c r="M292" s="336">
        <f>IFERROR(IF(VLOOKUP(功能_33[[#This Row],[功能代號]],討論項目!A:H,8,FALSE)=0,"",VLOOKUP(功能_33[[#This Row],[功能代號]],討論項目!A:H,8,FALSE)),"")</f>
        <v/>
      </c>
      <c r="N292" s="372" t="inlineStr">
        <is>
          <t>林清河</t>
        </is>
      </c>
      <c r="O292" s="372" t="inlineStr">
        <is>
          <t>張舜雯</t>
        </is>
      </c>
      <c r="P292" s="449" t="n"/>
      <c r="Q292" s="372" t="n"/>
      <c r="R292" s="372" t="n"/>
      <c r="S292" s="372" t="n"/>
      <c r="T292" s="372" t="n"/>
      <c r="U292" s="372" t="n"/>
      <c r="V292" s="372" t="n"/>
      <c r="W292" s="372" t="n"/>
      <c r="X292" s="344">
        <f>VLOOKUP(功能_33[[#This Row],[User]],SKL放款!A:G,7,FALSE)</f>
        <v/>
      </c>
      <c r="Y292" s="343">
        <f>IF(功能_33[[#This Row],[實際展示]]="","",功能_33[[#This Row],[實際展示]]+14)</f>
        <v/>
      </c>
      <c r="Z292" s="343" t="n"/>
      <c r="AA292" s="336">
        <f>IF(功能_33[[#This Row],[URS交二審]]=0,"",功能_33[[#This Row],[URS交二審]]+7)</f>
        <v/>
      </c>
      <c r="AB292" s="336" t="n"/>
      <c r="AC292" s="336" t="n"/>
      <c r="AD292" s="336" t="n"/>
      <c r="AE292" s="336" t="n"/>
      <c r="AF292" s="513" t="n"/>
      <c r="AG292" s="336">
        <f>IFERROR(IF(VLOOKUP(功能_33[[#This Row],[功能代號]],E:Q,11,FALSE)=0,"",VLOOKUP(功能_33[[#This Row],[功能代號]],E:Q,11,FALSE)),"")</f>
        <v/>
      </c>
      <c r="AH292" s="336" t="n"/>
      <c r="AI292" s="336" t="n"/>
      <c r="AJ292" s="344" t="n"/>
      <c r="AK292" s="336" t="n"/>
      <c r="AN292" s="344">
        <f>VLOOKUP(功能_33[[#This Row],[功能代號]],工作表2!A:A,1,FALSE)</f>
        <v/>
      </c>
    </row>
    <row r="293" hidden="1" ht="14.25" customHeight="1" s="453">
      <c r="A293" s="333" t="n">
        <v>262</v>
      </c>
      <c r="B29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44" t="inlineStr">
        <is>
          <t xml:space="preserve">5.管理性作業 </t>
        </is>
      </c>
      <c r="D293" s="344" t="inlineStr">
        <is>
          <t>法催</t>
        </is>
      </c>
      <c r="E293" s="372" t="inlineStr">
        <is>
          <t>L5961</t>
        </is>
      </c>
      <c r="F293" s="344" t="inlineStr">
        <is>
          <t xml:space="preserve">電催明細資料查詢     </t>
        </is>
      </c>
      <c r="G293" s="344" t="n"/>
      <c r="H293" s="372" t="inlineStr">
        <is>
          <t>蘇曉玲</t>
        </is>
      </c>
      <c r="I293" s="372" t="inlineStr">
        <is>
          <t>蘇曉玲</t>
        </is>
      </c>
      <c r="J293" s="347" t="n"/>
      <c r="K293" s="336" t="n">
        <v>44496</v>
      </c>
      <c r="L293" s="336" t="n">
        <v>44496</v>
      </c>
      <c r="M293" s="336">
        <f>IFERROR(IF(VLOOKUP(功能_33[[#This Row],[功能代號]],討論項目!A:H,8,FALSE)=0,"",VLOOKUP(功能_33[[#This Row],[功能代號]],討論項目!A:H,8,FALSE)),"")</f>
        <v/>
      </c>
      <c r="N293" s="372" t="inlineStr">
        <is>
          <t>林清河</t>
        </is>
      </c>
      <c r="O293" s="372" t="inlineStr">
        <is>
          <t>張舜雯</t>
        </is>
      </c>
      <c r="P293" s="449" t="n"/>
      <c r="Q293" s="372" t="n"/>
      <c r="R293" s="372" t="n"/>
      <c r="S293" s="372" t="n"/>
      <c r="T293" s="372" t="n"/>
      <c r="U293" s="372" t="n"/>
      <c r="V293" s="372" t="n"/>
      <c r="W293" s="372" t="n"/>
      <c r="X293" s="344">
        <f>VLOOKUP(功能_33[[#This Row],[User]],SKL放款!A:G,7,FALSE)</f>
        <v/>
      </c>
      <c r="Y293" s="343">
        <f>IF(功能_33[[#This Row],[實際展示]]="","",功能_33[[#This Row],[實際展示]]+14)</f>
        <v/>
      </c>
      <c r="Z293" s="343" t="n"/>
      <c r="AA293" s="336">
        <f>IF(功能_33[[#This Row],[URS交二審]]=0,"",功能_33[[#This Row],[URS交二審]]+7)</f>
        <v/>
      </c>
      <c r="AB293" s="336" t="n"/>
      <c r="AC293" s="336" t="n"/>
      <c r="AD293" s="336" t="n"/>
      <c r="AE293" s="336" t="n"/>
      <c r="AF293" s="513" t="n"/>
      <c r="AG293" s="336">
        <f>IFERROR(IF(VLOOKUP(功能_33[[#This Row],[功能代號]],E:Q,11,FALSE)=0,"",VLOOKUP(功能_33[[#This Row],[功能代號]],E:Q,11,FALSE)),"")</f>
        <v/>
      </c>
      <c r="AH293" s="336" t="n"/>
      <c r="AI293" s="336" t="n"/>
      <c r="AJ293" s="344" t="n"/>
      <c r="AK293" s="336" t="n"/>
      <c r="AN293" s="344">
        <f>VLOOKUP(功能_33[[#This Row],[功能代號]],工作表2!A:A,1,FALSE)</f>
        <v/>
      </c>
    </row>
    <row r="294" hidden="1" ht="14.25" customHeight="1" s="453">
      <c r="A294" s="333" t="n">
        <v>263</v>
      </c>
      <c r="B29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44" t="inlineStr">
        <is>
          <t xml:space="preserve">5.管理性作業 </t>
        </is>
      </c>
      <c r="D294" s="344" t="inlineStr">
        <is>
          <t>法催</t>
        </is>
      </c>
      <c r="E294" s="372" t="inlineStr">
        <is>
          <t>L5601</t>
        </is>
      </c>
      <c r="F294" s="344" t="inlineStr">
        <is>
          <t xml:space="preserve">電催登錄             </t>
        </is>
      </c>
      <c r="G294" s="344" t="n"/>
      <c r="H294" s="372" t="inlineStr">
        <is>
          <t>蘇曉玲</t>
        </is>
      </c>
      <c r="I294" s="372" t="inlineStr">
        <is>
          <t>蘇曉玲</t>
        </is>
      </c>
      <c r="J294" s="347" t="n"/>
      <c r="K294" s="336" t="n">
        <v>44496</v>
      </c>
      <c r="L294" s="336" t="n">
        <v>44496</v>
      </c>
      <c r="M294" s="336">
        <f>IFERROR(IF(VLOOKUP(功能_33[[#This Row],[功能代號]],討論項目!A:H,8,FALSE)=0,"",VLOOKUP(功能_33[[#This Row],[功能代號]],討論項目!A:H,8,FALSE)),"")</f>
        <v/>
      </c>
      <c r="N294" s="372" t="inlineStr">
        <is>
          <t>林清河</t>
        </is>
      </c>
      <c r="O294" s="372" t="inlineStr">
        <is>
          <t>張舜雯</t>
        </is>
      </c>
      <c r="P294" s="449" t="n"/>
      <c r="Q294" s="372" t="n"/>
      <c r="R294" s="372" t="n"/>
      <c r="S294" s="372" t="n"/>
      <c r="T294" s="372" t="n"/>
      <c r="U294" s="372" t="n"/>
      <c r="V294" s="372" t="n"/>
      <c r="W294" s="372" t="n"/>
      <c r="X294" s="344">
        <f>VLOOKUP(功能_33[[#This Row],[User]],SKL放款!A:G,7,FALSE)</f>
        <v/>
      </c>
      <c r="Y294" s="343">
        <f>IF(功能_33[[#This Row],[實際展示]]="","",功能_33[[#This Row],[實際展示]]+14)</f>
        <v/>
      </c>
      <c r="Z294" s="343" t="n"/>
      <c r="AA294" s="336">
        <f>IF(功能_33[[#This Row],[URS交二審]]=0,"",功能_33[[#This Row],[URS交二審]]+7)</f>
        <v/>
      </c>
      <c r="AB294" s="336" t="n"/>
      <c r="AC294" s="336" t="n"/>
      <c r="AD294" s="336" t="n"/>
      <c r="AE294" s="336" t="n"/>
      <c r="AF294" s="513" t="n"/>
      <c r="AG294" s="336">
        <f>IFERROR(IF(VLOOKUP(功能_33[[#This Row],[功能代號]],E:Q,11,FALSE)=0,"",VLOOKUP(功能_33[[#This Row],[功能代號]],E:Q,11,FALSE)),"")</f>
        <v/>
      </c>
      <c r="AH294" s="336" t="n"/>
      <c r="AI294" s="336" t="n"/>
      <c r="AJ294" s="344" t="n"/>
      <c r="AK294" s="336" t="n"/>
      <c r="AN294" s="344">
        <f>VLOOKUP(功能_33[[#This Row],[功能代號]],工作表2!A:A,1,FALSE)</f>
        <v/>
      </c>
    </row>
    <row r="295" hidden="1" ht="14.25" customHeight="1" s="453">
      <c r="A295" s="333" t="n">
        <v>264</v>
      </c>
      <c r="B29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44" t="inlineStr">
        <is>
          <t xml:space="preserve">5.管理性作業 </t>
        </is>
      </c>
      <c r="D295" s="344" t="inlineStr">
        <is>
          <t>法催</t>
        </is>
      </c>
      <c r="E295" s="372" t="inlineStr">
        <is>
          <t>L5962</t>
        </is>
      </c>
      <c r="F295" s="344" t="inlineStr">
        <is>
          <t xml:space="preserve">面催明細資料查詢     </t>
        </is>
      </c>
      <c r="G295" s="344" t="n"/>
      <c r="H295" s="372" t="inlineStr">
        <is>
          <t>蘇曉玲</t>
        </is>
      </c>
      <c r="I295" s="372" t="inlineStr">
        <is>
          <t>蘇曉玲</t>
        </is>
      </c>
      <c r="J295" s="347" t="n"/>
      <c r="K295" s="336" t="n">
        <v>44496</v>
      </c>
      <c r="L295" s="336" t="n">
        <v>44496</v>
      </c>
      <c r="M295" s="336">
        <f>IFERROR(IF(VLOOKUP(功能_33[[#This Row],[功能代號]],討論項目!A:H,8,FALSE)=0,"",VLOOKUP(功能_33[[#This Row],[功能代號]],討論項目!A:H,8,FALSE)),"")</f>
        <v/>
      </c>
      <c r="N295" s="372" t="inlineStr">
        <is>
          <t>林清河</t>
        </is>
      </c>
      <c r="O295" s="372" t="inlineStr">
        <is>
          <t>張舜雯</t>
        </is>
      </c>
      <c r="P295" s="449" t="n"/>
      <c r="Q295" s="372" t="n"/>
      <c r="R295" s="372" t="n"/>
      <c r="S295" s="372" t="n"/>
      <c r="T295" s="372" t="n"/>
      <c r="U295" s="372" t="n"/>
      <c r="V295" s="372" t="n"/>
      <c r="W295" s="372" t="n"/>
      <c r="X295" s="344">
        <f>VLOOKUP(功能_33[[#This Row],[User]],SKL放款!A:G,7,FALSE)</f>
        <v/>
      </c>
      <c r="Y295" s="343">
        <f>IF(功能_33[[#This Row],[實際展示]]="","",功能_33[[#This Row],[實際展示]]+14)</f>
        <v/>
      </c>
      <c r="Z295" s="343" t="n"/>
      <c r="AA295" s="336">
        <f>IF(功能_33[[#This Row],[URS交二審]]=0,"",功能_33[[#This Row],[URS交二審]]+7)</f>
        <v/>
      </c>
      <c r="AB295" s="336" t="n"/>
      <c r="AC295" s="336" t="n"/>
      <c r="AD295" s="336" t="n"/>
      <c r="AE295" s="336" t="n"/>
      <c r="AF295" s="513" t="n"/>
      <c r="AG295" s="336">
        <f>IFERROR(IF(VLOOKUP(功能_33[[#This Row],[功能代號]],E:Q,11,FALSE)=0,"",VLOOKUP(功能_33[[#This Row],[功能代號]],E:Q,11,FALSE)),"")</f>
        <v/>
      </c>
      <c r="AH295" s="336" t="n"/>
      <c r="AI295" s="336" t="n"/>
      <c r="AJ295" s="344" t="n"/>
      <c r="AK295" s="336" t="n"/>
      <c r="AN295" s="344">
        <f>VLOOKUP(功能_33[[#This Row],[功能代號]],工作表2!A:A,1,FALSE)</f>
        <v/>
      </c>
    </row>
    <row r="296" hidden="1" ht="14.25" customHeight="1" s="453">
      <c r="A296" s="333" t="n">
        <v>265</v>
      </c>
      <c r="B29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44" t="inlineStr">
        <is>
          <t xml:space="preserve">5.管理性作業 </t>
        </is>
      </c>
      <c r="D296" s="344" t="inlineStr">
        <is>
          <t>法催</t>
        </is>
      </c>
      <c r="E296" s="372" t="inlineStr">
        <is>
          <t>L5602</t>
        </is>
      </c>
      <c r="F296" s="344" t="inlineStr">
        <is>
          <t xml:space="preserve">面催登錄             </t>
        </is>
      </c>
      <c r="G296" s="344" t="n"/>
      <c r="H296" s="372" t="inlineStr">
        <is>
          <t>蘇曉玲</t>
        </is>
      </c>
      <c r="I296" s="372" t="inlineStr">
        <is>
          <t>蘇曉玲</t>
        </is>
      </c>
      <c r="J296" s="347" t="n"/>
      <c r="K296" s="336" t="n">
        <v>44496</v>
      </c>
      <c r="L296" s="336" t="n">
        <v>44496</v>
      </c>
      <c r="M296" s="336">
        <f>IFERROR(IF(VLOOKUP(功能_33[[#This Row],[功能代號]],討論項目!A:H,8,FALSE)=0,"",VLOOKUP(功能_33[[#This Row],[功能代號]],討論項目!A:H,8,FALSE)),"")</f>
        <v/>
      </c>
      <c r="N296" s="372" t="inlineStr">
        <is>
          <t>林清河</t>
        </is>
      </c>
      <c r="O296" s="372" t="inlineStr">
        <is>
          <t>張舜雯</t>
        </is>
      </c>
      <c r="P296" s="449" t="n"/>
      <c r="Q296" s="372" t="n"/>
      <c r="R296" s="372" t="n"/>
      <c r="S296" s="372" t="n"/>
      <c r="T296" s="372" t="n"/>
      <c r="U296" s="372" t="n"/>
      <c r="V296" s="372" t="n"/>
      <c r="W296" s="372" t="n"/>
      <c r="X296" s="344">
        <f>VLOOKUP(功能_33[[#This Row],[User]],SKL放款!A:G,7,FALSE)</f>
        <v/>
      </c>
      <c r="Y296" s="343">
        <f>IF(功能_33[[#This Row],[實際展示]]="","",功能_33[[#This Row],[實際展示]]+14)</f>
        <v/>
      </c>
      <c r="Z296" s="343" t="n"/>
      <c r="AA296" s="336">
        <f>IF(功能_33[[#This Row],[URS交二審]]=0,"",功能_33[[#This Row],[URS交二審]]+7)</f>
        <v/>
      </c>
      <c r="AB296" s="336" t="n"/>
      <c r="AC296" s="336" t="n"/>
      <c r="AD296" s="336" t="n"/>
      <c r="AE296" s="336" t="n"/>
      <c r="AF296" s="513" t="n"/>
      <c r="AG296" s="336">
        <f>IFERROR(IF(VLOOKUP(功能_33[[#This Row],[功能代號]],E:Q,11,FALSE)=0,"",VLOOKUP(功能_33[[#This Row],[功能代號]],E:Q,11,FALSE)),"")</f>
        <v/>
      </c>
      <c r="AH296" s="336" t="n"/>
      <c r="AI296" s="336" t="n"/>
      <c r="AJ296" s="344" t="n"/>
      <c r="AK296" s="336" t="n"/>
      <c r="AN296" s="344">
        <f>VLOOKUP(功能_33[[#This Row],[功能代號]],工作表2!A:A,1,FALSE)</f>
        <v/>
      </c>
    </row>
    <row r="297" hidden="1" ht="14.25" customHeight="1" s="453">
      <c r="A297" s="333" t="n">
        <v>266</v>
      </c>
      <c r="B29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44" t="inlineStr">
        <is>
          <t xml:space="preserve">5.管理性作業 </t>
        </is>
      </c>
      <c r="D297" s="344" t="inlineStr">
        <is>
          <t>法催</t>
        </is>
      </c>
      <c r="E297" s="372" t="inlineStr">
        <is>
          <t>L5963</t>
        </is>
      </c>
      <c r="F297" s="344" t="inlineStr">
        <is>
          <t xml:space="preserve">函催明細資料查詢     </t>
        </is>
      </c>
      <c r="G297" s="344" t="n"/>
      <c r="H297" s="372" t="inlineStr">
        <is>
          <t>蘇曉玲</t>
        </is>
      </c>
      <c r="I297" s="372" t="inlineStr">
        <is>
          <t>蘇曉玲</t>
        </is>
      </c>
      <c r="J297" s="347" t="n"/>
      <c r="K297" s="336" t="n">
        <v>44496</v>
      </c>
      <c r="L297" s="336" t="n">
        <v>44496</v>
      </c>
      <c r="M297" s="336">
        <f>IFERROR(IF(VLOOKUP(功能_33[[#This Row],[功能代號]],討論項目!A:H,8,FALSE)=0,"",VLOOKUP(功能_33[[#This Row],[功能代號]],討論項目!A:H,8,FALSE)),"")</f>
        <v/>
      </c>
      <c r="N297" s="372" t="inlineStr">
        <is>
          <t>林清河</t>
        </is>
      </c>
      <c r="O297" s="372" t="inlineStr">
        <is>
          <t>張舜雯</t>
        </is>
      </c>
      <c r="P297" s="449" t="n"/>
      <c r="Q297" s="372" t="n"/>
      <c r="R297" s="372" t="n"/>
      <c r="S297" s="372" t="n"/>
      <c r="T297" s="372" t="n"/>
      <c r="U297" s="372" t="n"/>
      <c r="V297" s="372" t="n"/>
      <c r="W297" s="372" t="n"/>
      <c r="X297" s="344">
        <f>VLOOKUP(功能_33[[#This Row],[User]],SKL放款!A:G,7,FALSE)</f>
        <v/>
      </c>
      <c r="Y297" s="343">
        <f>IF(功能_33[[#This Row],[實際展示]]="","",功能_33[[#This Row],[實際展示]]+14)</f>
        <v/>
      </c>
      <c r="Z297" s="343" t="n"/>
      <c r="AA297" s="336">
        <f>IF(功能_33[[#This Row],[URS交二審]]=0,"",功能_33[[#This Row],[URS交二審]]+7)</f>
        <v/>
      </c>
      <c r="AB297" s="336" t="n"/>
      <c r="AC297" s="336" t="n"/>
      <c r="AD297" s="336" t="n"/>
      <c r="AE297" s="336" t="n"/>
      <c r="AF297" s="513" t="n"/>
      <c r="AG297" s="336">
        <f>IFERROR(IF(VLOOKUP(功能_33[[#This Row],[功能代號]],E:Q,11,FALSE)=0,"",VLOOKUP(功能_33[[#This Row],[功能代號]],E:Q,11,FALSE)),"")</f>
        <v/>
      </c>
      <c r="AH297" s="336" t="n"/>
      <c r="AI297" s="336" t="n"/>
      <c r="AJ297" s="344" t="n"/>
      <c r="AK297" s="336" t="n"/>
      <c r="AN297" s="344">
        <f>VLOOKUP(功能_33[[#This Row],[功能代號]],工作表2!A:A,1,FALSE)</f>
        <v/>
      </c>
    </row>
    <row r="298" hidden="1" ht="14.25" customHeight="1" s="453">
      <c r="A298" s="333" t="n">
        <v>267</v>
      </c>
      <c r="B29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344" t="inlineStr">
        <is>
          <t xml:space="preserve">5.管理性作業 </t>
        </is>
      </c>
      <c r="D298" s="344" t="inlineStr">
        <is>
          <t>法催</t>
        </is>
      </c>
      <c r="E298" s="372" t="inlineStr">
        <is>
          <t>L5603</t>
        </is>
      </c>
      <c r="F298" s="344" t="inlineStr">
        <is>
          <t xml:space="preserve">函催登錄             </t>
        </is>
      </c>
      <c r="G298" s="344" t="n"/>
      <c r="H298" s="372" t="inlineStr">
        <is>
          <t>蘇曉玲</t>
        </is>
      </c>
      <c r="I298" s="372" t="inlineStr">
        <is>
          <t>蘇曉玲</t>
        </is>
      </c>
      <c r="J298" s="347" t="n"/>
      <c r="K298" s="336" t="n">
        <v>44496</v>
      </c>
      <c r="L298" s="336" t="n">
        <v>44496</v>
      </c>
      <c r="M298" s="336">
        <f>IFERROR(IF(VLOOKUP(功能_33[[#This Row],[功能代號]],討論項目!A:H,8,FALSE)=0,"",VLOOKUP(功能_33[[#This Row],[功能代號]],討論項目!A:H,8,FALSE)),"")</f>
        <v/>
      </c>
      <c r="N298" s="372" t="inlineStr">
        <is>
          <t>林清河</t>
        </is>
      </c>
      <c r="O298" s="372" t="inlineStr">
        <is>
          <t>張舜雯</t>
        </is>
      </c>
      <c r="P298" s="449" t="n"/>
      <c r="Q298" s="372" t="n"/>
      <c r="R298" s="372" t="n"/>
      <c r="S298" s="372" t="n"/>
      <c r="T298" s="372" t="n"/>
      <c r="U298" s="372" t="n"/>
      <c r="V298" s="372" t="n"/>
      <c r="W298" s="372" t="n"/>
      <c r="X298" s="344">
        <f>VLOOKUP(功能_33[[#This Row],[User]],SKL放款!A:G,7,FALSE)</f>
        <v/>
      </c>
      <c r="Y298" s="343">
        <f>IF(功能_33[[#This Row],[實際展示]]="","",功能_33[[#This Row],[實際展示]]+14)</f>
        <v/>
      </c>
      <c r="Z298" s="343" t="n"/>
      <c r="AA298" s="336">
        <f>IF(功能_33[[#This Row],[URS交二審]]=0,"",功能_33[[#This Row],[URS交二審]]+7)</f>
        <v/>
      </c>
      <c r="AB298" s="336" t="n"/>
      <c r="AC298" s="336" t="n"/>
      <c r="AD298" s="336" t="n"/>
      <c r="AE298" s="336" t="n"/>
      <c r="AF298" s="513" t="n"/>
      <c r="AG298" s="336">
        <f>IFERROR(IF(VLOOKUP(功能_33[[#This Row],[功能代號]],E:Q,11,FALSE)=0,"",VLOOKUP(功能_33[[#This Row],[功能代號]],E:Q,11,FALSE)),"")</f>
        <v/>
      </c>
      <c r="AH298" s="336" t="n"/>
      <c r="AI298" s="336" t="n"/>
      <c r="AJ298" s="344" t="n"/>
      <c r="AK298" s="336" t="n"/>
      <c r="AN298" s="344">
        <f>VLOOKUP(功能_33[[#This Row],[功能代號]],工作表2!A:A,1,FALSE)</f>
        <v/>
      </c>
    </row>
    <row r="299" hidden="1" ht="14.25" customHeight="1" s="453">
      <c r="A299" s="333" t="n">
        <v>268</v>
      </c>
      <c r="B29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44" t="inlineStr">
        <is>
          <t xml:space="preserve">5.管理性作業 </t>
        </is>
      </c>
      <c r="D299" s="344" t="inlineStr">
        <is>
          <t>法催</t>
        </is>
      </c>
      <c r="E299" s="372" t="inlineStr">
        <is>
          <t>L5964</t>
        </is>
      </c>
      <c r="F299" s="344" t="inlineStr">
        <is>
          <t xml:space="preserve">法務進度明細資料查詢 </t>
        </is>
      </c>
      <c r="G299" s="344" t="n"/>
      <c r="H299" s="372" t="inlineStr">
        <is>
          <t>蘇曉玲</t>
        </is>
      </c>
      <c r="I299" s="372" t="inlineStr">
        <is>
          <t>蘇曉玲</t>
        </is>
      </c>
      <c r="J299" s="347" t="n"/>
      <c r="K299" s="336" t="n">
        <v>44497</v>
      </c>
      <c r="L299" s="336" t="n">
        <v>44496</v>
      </c>
      <c r="M299" s="336">
        <f>IFERROR(IF(VLOOKUP(功能_33[[#This Row],[功能代號]],討論項目!A:H,8,FALSE)=0,"",VLOOKUP(功能_33[[#This Row],[功能代號]],討論項目!A:H,8,FALSE)),"")</f>
        <v/>
      </c>
      <c r="N299" s="372" t="inlineStr">
        <is>
          <t>林清河</t>
        </is>
      </c>
      <c r="O299" s="372" t="inlineStr">
        <is>
          <t>張舜雯</t>
        </is>
      </c>
      <c r="P299" s="449" t="n"/>
      <c r="Q299" s="372" t="n"/>
      <c r="R299" s="372" t="n"/>
      <c r="S299" s="372" t="n"/>
      <c r="T299" s="372" t="n"/>
      <c r="U299" s="372" t="n"/>
      <c r="V299" s="372" t="n"/>
      <c r="W299" s="372" t="n"/>
      <c r="X299" s="344">
        <f>VLOOKUP(功能_33[[#This Row],[User]],SKL放款!A:G,7,FALSE)</f>
        <v/>
      </c>
      <c r="Y299" s="343">
        <f>IF(功能_33[[#This Row],[實際展示]]="","",功能_33[[#This Row],[實際展示]]+14)</f>
        <v/>
      </c>
      <c r="Z299" s="343" t="n"/>
      <c r="AA299" s="336">
        <f>IF(功能_33[[#This Row],[URS交二審]]=0,"",功能_33[[#This Row],[URS交二審]]+7)</f>
        <v/>
      </c>
      <c r="AB299" s="336" t="n"/>
      <c r="AC299" s="336" t="n"/>
      <c r="AD299" s="336" t="n"/>
      <c r="AE299" s="336" t="n"/>
      <c r="AF299" s="513" t="n"/>
      <c r="AG299" s="336">
        <f>IFERROR(IF(VLOOKUP(功能_33[[#This Row],[功能代號]],E:Q,11,FALSE)=0,"",VLOOKUP(功能_33[[#This Row],[功能代號]],E:Q,11,FALSE)),"")</f>
        <v/>
      </c>
      <c r="AH299" s="336" t="n"/>
      <c r="AI299" s="336" t="n"/>
      <c r="AJ299" s="344" t="n"/>
      <c r="AK299" s="336" t="n"/>
      <c r="AN299" s="344">
        <f>VLOOKUP(功能_33[[#This Row],[功能代號]],工作表2!A:A,1,FALSE)</f>
        <v/>
      </c>
    </row>
    <row r="300" hidden="1" ht="14.25" customHeight="1" s="453">
      <c r="A300" s="333" t="n">
        <v>269</v>
      </c>
      <c r="B30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344" t="inlineStr">
        <is>
          <t xml:space="preserve">5.管理性作業 </t>
        </is>
      </c>
      <c r="D300" s="344" t="inlineStr">
        <is>
          <t>法催</t>
        </is>
      </c>
      <c r="E300" s="372" t="inlineStr">
        <is>
          <t>L5604</t>
        </is>
      </c>
      <c r="F300" s="344" t="inlineStr">
        <is>
          <t xml:space="preserve">法務進度登錄         </t>
        </is>
      </c>
      <c r="G300" s="344" t="n"/>
      <c r="H300" s="372" t="inlineStr">
        <is>
          <t>蘇曉玲</t>
        </is>
      </c>
      <c r="I300" s="372" t="inlineStr">
        <is>
          <t>蘇曉玲</t>
        </is>
      </c>
      <c r="J300" s="347" t="n"/>
      <c r="K300" s="336" t="n">
        <v>44497</v>
      </c>
      <c r="L300" s="336" t="n">
        <v>44496</v>
      </c>
      <c r="M300" s="336">
        <f>IFERROR(IF(VLOOKUP(功能_33[[#This Row],[功能代號]],討論項目!A:H,8,FALSE)=0,"",VLOOKUP(功能_33[[#This Row],[功能代號]],討論項目!A:H,8,FALSE)),"")</f>
        <v/>
      </c>
      <c r="N300" s="372" t="inlineStr">
        <is>
          <t>林清河</t>
        </is>
      </c>
      <c r="O300" s="372" t="inlineStr">
        <is>
          <t>張舜雯</t>
        </is>
      </c>
      <c r="P300" s="449" t="n"/>
      <c r="Q300" s="372" t="n"/>
      <c r="R300" s="372" t="n"/>
      <c r="S300" s="372" t="n"/>
      <c r="T300" s="372" t="n"/>
      <c r="U300" s="372" t="n"/>
      <c r="V300" s="372" t="n"/>
      <c r="W300" s="372" t="n"/>
      <c r="X300" s="344">
        <f>VLOOKUP(功能_33[[#This Row],[User]],SKL放款!A:G,7,FALSE)</f>
        <v/>
      </c>
      <c r="Y300" s="343">
        <f>IF(功能_33[[#This Row],[實際展示]]="","",功能_33[[#This Row],[實際展示]]+14)</f>
        <v/>
      </c>
      <c r="Z300" s="343" t="n"/>
      <c r="AA300" s="336">
        <f>IF(功能_33[[#This Row],[URS交二審]]=0,"",功能_33[[#This Row],[URS交二審]]+7)</f>
        <v/>
      </c>
      <c r="AB300" s="336" t="n"/>
      <c r="AC300" s="336" t="n"/>
      <c r="AD300" s="336" t="n"/>
      <c r="AE300" s="336" t="n"/>
      <c r="AF300" s="513" t="n"/>
      <c r="AG300" s="336">
        <f>IFERROR(IF(VLOOKUP(功能_33[[#This Row],[功能代號]],E:Q,11,FALSE)=0,"",VLOOKUP(功能_33[[#This Row],[功能代號]],E:Q,11,FALSE)),"")</f>
        <v/>
      </c>
      <c r="AH300" s="336" t="n"/>
      <c r="AI300" s="336" t="n"/>
      <c r="AJ300" s="344" t="n"/>
      <c r="AK300" s="336" t="n"/>
      <c r="AN300" s="344">
        <f>VLOOKUP(功能_33[[#This Row],[功能代號]],工作表2!A:A,1,FALSE)</f>
        <v/>
      </c>
    </row>
    <row r="301" hidden="1" ht="14.25" customHeight="1" s="453">
      <c r="A301" s="333" t="n">
        <v>270</v>
      </c>
      <c r="B30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344" t="inlineStr">
        <is>
          <t xml:space="preserve">5.管理性作業 </t>
        </is>
      </c>
      <c r="D301" s="344" t="inlineStr">
        <is>
          <t>法催</t>
        </is>
      </c>
      <c r="E301" s="372" t="inlineStr">
        <is>
          <t>L5965</t>
        </is>
      </c>
      <c r="F301" s="344" t="inlineStr">
        <is>
          <t xml:space="preserve">提醒事項查詢         </t>
        </is>
      </c>
      <c r="G301" s="344" t="n"/>
      <c r="H301" s="372" t="inlineStr">
        <is>
          <t>蘇曉玲</t>
        </is>
      </c>
      <c r="I301" s="372" t="inlineStr">
        <is>
          <t>蘇曉玲</t>
        </is>
      </c>
      <c r="J301" s="347" t="n"/>
      <c r="K301" s="336" t="n">
        <v>44497</v>
      </c>
      <c r="L301" s="336" t="n">
        <v>44496</v>
      </c>
      <c r="M301" s="336">
        <f>IFERROR(IF(VLOOKUP(功能_33[[#This Row],[功能代號]],討論項目!A:H,8,FALSE)=0,"",VLOOKUP(功能_33[[#This Row],[功能代號]],討論項目!A:H,8,FALSE)),"")</f>
        <v/>
      </c>
      <c r="N301" s="372" t="inlineStr">
        <is>
          <t>林清河</t>
        </is>
      </c>
      <c r="O301" s="372" t="inlineStr">
        <is>
          <t>張舜雯</t>
        </is>
      </c>
      <c r="P301" s="449" t="n"/>
      <c r="Q301" s="372" t="n"/>
      <c r="R301" s="372" t="n"/>
      <c r="S301" s="372" t="n"/>
      <c r="T301" s="372" t="n"/>
      <c r="U301" s="372" t="n"/>
      <c r="V301" s="372" t="n"/>
      <c r="W301" s="372" t="n"/>
      <c r="X301" s="344">
        <f>VLOOKUP(功能_33[[#This Row],[User]],SKL放款!A:G,7,FALSE)</f>
        <v/>
      </c>
      <c r="Y301" s="343">
        <f>IF(功能_33[[#This Row],[實際展示]]="","",功能_33[[#This Row],[實際展示]]+14)</f>
        <v/>
      </c>
      <c r="Z301" s="343" t="n"/>
      <c r="AA301" s="336">
        <f>IF(功能_33[[#This Row],[URS交二審]]=0,"",功能_33[[#This Row],[URS交二審]]+7)</f>
        <v/>
      </c>
      <c r="AB301" s="336" t="n"/>
      <c r="AC301" s="336" t="n"/>
      <c r="AD301" s="336" t="n"/>
      <c r="AE301" s="336" t="n"/>
      <c r="AF301" s="513" t="n"/>
      <c r="AG301" s="336">
        <f>IFERROR(IF(VLOOKUP(功能_33[[#This Row],[功能代號]],E:Q,11,FALSE)=0,"",VLOOKUP(功能_33[[#This Row],[功能代號]],E:Q,11,FALSE)),"")</f>
        <v/>
      </c>
      <c r="AH301" s="336" t="n"/>
      <c r="AI301" s="336" t="n"/>
      <c r="AJ301" s="344" t="n"/>
      <c r="AK301" s="336" t="n"/>
      <c r="AN301" s="344">
        <f>VLOOKUP(功能_33[[#This Row],[功能代號]],工作表2!A:A,1,FALSE)</f>
        <v/>
      </c>
    </row>
    <row r="302" hidden="1" ht="14.25" customHeight="1" s="453">
      <c r="A302" s="333" t="n">
        <v>271</v>
      </c>
      <c r="B30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344" t="inlineStr">
        <is>
          <t xml:space="preserve">5.管理性作業 </t>
        </is>
      </c>
      <c r="D302" s="344" t="inlineStr">
        <is>
          <t>法催</t>
        </is>
      </c>
      <c r="E302" s="372" t="inlineStr">
        <is>
          <t>L5605</t>
        </is>
      </c>
      <c r="F302" s="344" t="inlineStr">
        <is>
          <t xml:space="preserve">提醒事項登錄         </t>
        </is>
      </c>
      <c r="G302" s="344" t="n"/>
      <c r="H302" s="372" t="inlineStr">
        <is>
          <t>蘇曉玲</t>
        </is>
      </c>
      <c r="I302" s="372" t="inlineStr">
        <is>
          <t>蘇曉玲</t>
        </is>
      </c>
      <c r="J302" s="347" t="n"/>
      <c r="K302" s="336" t="n">
        <v>44497</v>
      </c>
      <c r="L302" s="336" t="n">
        <v>44496</v>
      </c>
      <c r="M302" s="336">
        <f>IFERROR(IF(VLOOKUP(功能_33[[#This Row],[功能代號]],討論項目!A:H,8,FALSE)=0,"",VLOOKUP(功能_33[[#This Row],[功能代號]],討論項目!A:H,8,FALSE)),"")</f>
        <v/>
      </c>
      <c r="N302" s="372" t="inlineStr">
        <is>
          <t>林清河</t>
        </is>
      </c>
      <c r="O302" s="372" t="inlineStr">
        <is>
          <t>張舜雯</t>
        </is>
      </c>
      <c r="P302" s="449" t="n"/>
      <c r="Q302" s="372" t="n"/>
      <c r="R302" s="372" t="n"/>
      <c r="S302" s="372" t="n"/>
      <c r="T302" s="372" t="n"/>
      <c r="U302" s="372" t="n"/>
      <c r="V302" s="372" t="n"/>
      <c r="W302" s="372" t="n"/>
      <c r="X302" s="344">
        <f>VLOOKUP(功能_33[[#This Row],[User]],SKL放款!A:G,7,FALSE)</f>
        <v/>
      </c>
      <c r="Y302" s="343">
        <f>IF(功能_33[[#This Row],[實際展示]]="","",功能_33[[#This Row],[實際展示]]+14)</f>
        <v/>
      </c>
      <c r="Z302" s="343" t="n"/>
      <c r="AA302" s="336">
        <f>IF(功能_33[[#This Row],[URS交二審]]=0,"",功能_33[[#This Row],[URS交二審]]+7)</f>
        <v/>
      </c>
      <c r="AB302" s="336" t="n"/>
      <c r="AC302" s="336" t="n"/>
      <c r="AD302" s="336" t="n"/>
      <c r="AE302" s="336" t="n"/>
      <c r="AF302" s="513" t="n"/>
      <c r="AG302" s="336">
        <f>IFERROR(IF(VLOOKUP(功能_33[[#This Row],[功能代號]],E:Q,11,FALSE)=0,"",VLOOKUP(功能_33[[#This Row],[功能代號]],E:Q,11,FALSE)),"")</f>
        <v/>
      </c>
      <c r="AH302" s="336" t="n"/>
      <c r="AI302" s="336" t="n"/>
      <c r="AJ302" s="344" t="n"/>
      <c r="AK302" s="336" t="n"/>
      <c r="AN302" s="344">
        <f>VLOOKUP(功能_33[[#This Row],[功能代號]],工作表2!A:A,1,FALSE)</f>
        <v/>
      </c>
    </row>
    <row r="303" hidden="1" ht="14.25" customHeight="1" s="453">
      <c r="A303" s="333" t="n">
        <v>272</v>
      </c>
      <c r="B30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344" t="inlineStr">
        <is>
          <t xml:space="preserve">5.管理性作業 </t>
        </is>
      </c>
      <c r="D303" s="344" t="inlineStr">
        <is>
          <t>法催</t>
        </is>
      </c>
      <c r="E303" s="372" t="inlineStr">
        <is>
          <t>L5061</t>
        </is>
      </c>
      <c r="F303" s="344" t="inlineStr">
        <is>
          <t>催收催繳明細</t>
        </is>
      </c>
      <c r="G303" s="344" t="n"/>
      <c r="H303" s="372" t="inlineStr">
        <is>
          <t>蘇曉玲</t>
        </is>
      </c>
      <c r="I303" s="372" t="inlineStr">
        <is>
          <t>蘇曉玲</t>
        </is>
      </c>
      <c r="J303" s="347" t="n"/>
      <c r="K303" s="336" t="n">
        <v>44497</v>
      </c>
      <c r="L303" s="336" t="n">
        <v>44496</v>
      </c>
      <c r="M303" s="336">
        <f>IFERROR(IF(VLOOKUP(功能_33[[#This Row],[功能代號]],討論項目!A:H,8,FALSE)=0,"",VLOOKUP(功能_33[[#This Row],[功能代號]],討論項目!A:H,8,FALSE)),"")</f>
        <v/>
      </c>
      <c r="N303" s="372" t="inlineStr">
        <is>
          <t>林清河</t>
        </is>
      </c>
      <c r="O303" s="372" t="inlineStr">
        <is>
          <t>張舜雯</t>
        </is>
      </c>
      <c r="P303" s="449" t="n"/>
      <c r="Q303" s="372" t="n"/>
      <c r="R303" s="372" t="n"/>
      <c r="S303" s="372" t="n"/>
      <c r="T303" s="372" t="n"/>
      <c r="U303" s="372" t="n"/>
      <c r="V303" s="372" t="n"/>
      <c r="W303" s="372" t="n"/>
      <c r="X303" s="344">
        <f>VLOOKUP(功能_33[[#This Row],[User]],SKL放款!A:G,7,FALSE)</f>
        <v/>
      </c>
      <c r="Y303" s="343">
        <f>IF(功能_33[[#This Row],[實際展示]]="","",功能_33[[#This Row],[實際展示]]+14)</f>
        <v/>
      </c>
      <c r="Z303" s="343" t="n"/>
      <c r="AA303" s="336">
        <f>IF(功能_33[[#This Row],[URS交二審]]=0,"",功能_33[[#This Row],[URS交二審]]+7)</f>
        <v/>
      </c>
      <c r="AB303" s="336" t="n"/>
      <c r="AC303" s="336" t="n"/>
      <c r="AD303" s="336" t="n"/>
      <c r="AE303" s="336" t="n"/>
      <c r="AF303" s="513" t="n"/>
      <c r="AG303" s="336">
        <f>IFERROR(IF(VLOOKUP(功能_33[[#This Row],[功能代號]],E:Q,11,FALSE)=0,"",VLOOKUP(功能_33[[#This Row],[功能代號]],E:Q,11,FALSE)),"")</f>
        <v/>
      </c>
      <c r="AH303" s="336" t="n"/>
      <c r="AI303" s="336" t="n"/>
      <c r="AJ303" s="344" t="n"/>
      <c r="AK303" s="336" t="n"/>
      <c r="AN303" s="344">
        <f>VLOOKUP(功能_33[[#This Row],[功能代號]],工作表2!A:A,1,FALSE)</f>
        <v/>
      </c>
    </row>
    <row r="304" hidden="1" ht="14.25" customHeight="1" s="453">
      <c r="A304" s="333" t="n">
        <v>271</v>
      </c>
      <c r="B30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344" t="inlineStr">
        <is>
          <t xml:space="preserve">5.管理性作業 </t>
        </is>
      </c>
      <c r="D304" s="344" t="inlineStr">
        <is>
          <t>法催</t>
        </is>
      </c>
      <c r="E304" s="372" t="inlineStr">
        <is>
          <t>L5062</t>
        </is>
      </c>
      <c r="F304" s="344" t="inlineStr">
        <is>
          <t>法務催收人員查詢</t>
        </is>
      </c>
      <c r="G304" s="344" t="inlineStr">
        <is>
          <t>審後新增2021/10/28</t>
        </is>
      </c>
      <c r="H304" s="372" t="inlineStr">
        <is>
          <t>蘇曉玲</t>
        </is>
      </c>
      <c r="I304" s="372" t="inlineStr">
        <is>
          <t>蘇曉玲</t>
        </is>
      </c>
      <c r="J304" s="347" t="n"/>
      <c r="K304" s="336" t="n">
        <v>44497</v>
      </c>
      <c r="L304" s="336" t="n">
        <v>44496</v>
      </c>
      <c r="M304" s="336">
        <f>IFERROR(IF(VLOOKUP(功能_33[[#This Row],[功能代號]],討論項目!A:H,8,FALSE)=0,"",VLOOKUP(功能_33[[#This Row],[功能代號]],討論項目!A:H,8,FALSE)),"")</f>
        <v/>
      </c>
      <c r="N304" s="372" t="inlineStr">
        <is>
          <t>林清河</t>
        </is>
      </c>
      <c r="O304" s="372" t="inlineStr">
        <is>
          <t>張舜雯</t>
        </is>
      </c>
      <c r="P304" s="449" t="n"/>
      <c r="Q304" s="372" t="n"/>
      <c r="R304" s="372" t="n"/>
      <c r="S304" s="372" t="n"/>
      <c r="T304" s="372" t="n"/>
      <c r="U304" s="372" t="n"/>
      <c r="V304" s="372" t="n"/>
      <c r="W304" s="372" t="n"/>
      <c r="X304" s="344">
        <f>VLOOKUP(功能_33[[#This Row],[User]],SKL放款!A:G,7,FALSE)</f>
        <v/>
      </c>
      <c r="Y304" s="343">
        <f>IF(功能_33[[#This Row],[實際展示]]="","",功能_33[[#This Row],[實際展示]]+14)</f>
        <v/>
      </c>
      <c r="Z304" s="343" t="n"/>
      <c r="AA304" s="336">
        <f>IF(功能_33[[#This Row],[URS交二審]]=0,"",功能_33[[#This Row],[URS交二審]]+7)</f>
        <v/>
      </c>
      <c r="AB304" s="336" t="n"/>
      <c r="AC304" s="336" t="n"/>
      <c r="AD304" s="336" t="n"/>
      <c r="AE304" s="336" t="n"/>
      <c r="AF304" s="513" t="n"/>
      <c r="AG304" s="336">
        <f>IFERROR(IF(VLOOKUP(功能_33[[#This Row],[功能代號]],E:Q,11,FALSE)=0,"",VLOOKUP(功能_33[[#This Row],[功能代號]],E:Q,11,FALSE)),"")</f>
        <v/>
      </c>
      <c r="AH304" s="336" t="n"/>
      <c r="AI304" s="336" t="n"/>
      <c r="AJ304" s="344" t="n"/>
      <c r="AK304" s="336" t="n"/>
      <c r="AN304" s="344">
        <f>VLOOKUP(功能_33[[#This Row],[功能代號]],工作表2!A:A,1,FALSE)</f>
        <v/>
      </c>
    </row>
    <row r="305" hidden="1" ht="14.25" customHeight="1" s="453">
      <c r="A305" s="333" t="n">
        <v>272</v>
      </c>
      <c r="B30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344" t="inlineStr">
        <is>
          <t xml:space="preserve">5.管理性作業 </t>
        </is>
      </c>
      <c r="D305" s="344" t="inlineStr">
        <is>
          <t>法催</t>
        </is>
      </c>
      <c r="E305" s="372" t="inlineStr">
        <is>
          <t>L5606</t>
        </is>
      </c>
      <c r="F305" s="344" t="inlineStr">
        <is>
          <t>法務催收人員維護</t>
        </is>
      </c>
      <c r="G305" s="344" t="inlineStr">
        <is>
          <t>審後新增2021/10/28</t>
        </is>
      </c>
      <c r="H305" s="372" t="inlineStr">
        <is>
          <t>蘇曉玲</t>
        </is>
      </c>
      <c r="I305" s="372" t="inlineStr">
        <is>
          <t>蘇曉玲</t>
        </is>
      </c>
      <c r="J305" s="347" t="n"/>
      <c r="K305" s="336" t="n">
        <v>44497</v>
      </c>
      <c r="L305" s="336" t="n">
        <v>44496</v>
      </c>
      <c r="M305" s="336">
        <f>IFERROR(IF(VLOOKUP(功能_33[[#This Row],[功能代號]],討論項目!A:H,8,FALSE)=0,"",VLOOKUP(功能_33[[#This Row],[功能代號]],討論項目!A:H,8,FALSE)),"")</f>
        <v/>
      </c>
      <c r="N305" s="372" t="inlineStr">
        <is>
          <t>林清河</t>
        </is>
      </c>
      <c r="O305" s="372" t="inlineStr">
        <is>
          <t>張舜雯</t>
        </is>
      </c>
      <c r="P305" s="449" t="n"/>
      <c r="Q305" s="372" t="n"/>
      <c r="R305" s="372" t="n"/>
      <c r="S305" s="372" t="n"/>
      <c r="T305" s="372" t="n"/>
      <c r="U305" s="372" t="n"/>
      <c r="V305" s="372" t="n"/>
      <c r="W305" s="372" t="n"/>
      <c r="X305" s="344">
        <f>VLOOKUP(功能_33[[#This Row],[User]],SKL放款!A:G,7,FALSE)</f>
        <v/>
      </c>
      <c r="Y305" s="343">
        <f>IF(功能_33[[#This Row],[實際展示]]="","",功能_33[[#This Row],[實際展示]]+14)</f>
        <v/>
      </c>
      <c r="Z305" s="343" t="n"/>
      <c r="AA305" s="336">
        <f>IF(功能_33[[#This Row],[URS交二審]]=0,"",功能_33[[#This Row],[URS交二審]]+7)</f>
        <v/>
      </c>
      <c r="AB305" s="336" t="n"/>
      <c r="AC305" s="336" t="n"/>
      <c r="AD305" s="336" t="n"/>
      <c r="AE305" s="336" t="n"/>
      <c r="AF305" s="513" t="n"/>
      <c r="AG305" s="336">
        <f>IFERROR(IF(VLOOKUP(功能_33[[#This Row],[功能代號]],E:Q,11,FALSE)=0,"",VLOOKUP(功能_33[[#This Row],[功能代號]],E:Q,11,FALSE)),"")</f>
        <v/>
      </c>
      <c r="AH305" s="336" t="n"/>
      <c r="AI305" s="336" t="n"/>
      <c r="AJ305" s="344" t="n"/>
      <c r="AK305" s="336" t="n"/>
      <c r="AN305" s="344">
        <f>VLOOKUP(功能_33[[#This Row],[功能代號]],工作表2!A:A,1,FALSE)</f>
        <v/>
      </c>
    </row>
    <row r="306" hidden="1" ht="14.25" customFormat="1" customHeight="1" s="340">
      <c r="A306" s="333" t="n">
        <v>362</v>
      </c>
      <c r="B30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344" t="inlineStr">
        <is>
          <t>8.遵循法令作業</t>
        </is>
      </c>
      <c r="D306" s="344" t="n"/>
      <c r="E306" s="372" t="inlineStr">
        <is>
          <t>L8080</t>
        </is>
      </c>
      <c r="F306" s="344" t="inlineStr">
        <is>
          <t>AML姓名檢核查詢</t>
        </is>
      </c>
      <c r="G306" s="344" t="n"/>
      <c r="H306" s="372" t="inlineStr">
        <is>
          <t>張金龍</t>
        </is>
      </c>
      <c r="I306" s="372" t="inlineStr">
        <is>
          <t>楊智誠</t>
        </is>
      </c>
      <c r="J306" s="347" t="n"/>
      <c r="K306" s="336" t="n">
        <v>44502</v>
      </c>
      <c r="L306" s="336" t="n">
        <v>44503</v>
      </c>
      <c r="M306" s="336">
        <f>IFERROR(IF(VLOOKUP(功能_33[[#This Row],[功能代號]],討論項目!A:H,8,FALSE)=0,"",VLOOKUP(功能_33[[#This Row],[功能代號]],討論項目!A:H,8,FALSE)),"")</f>
        <v/>
      </c>
      <c r="N306" s="372" t="inlineStr">
        <is>
          <t>林清河</t>
        </is>
      </c>
      <c r="O306" s="372" t="inlineStr">
        <is>
          <t>施美娟</t>
        </is>
      </c>
      <c r="P306" s="449" t="inlineStr">
        <is>
          <t>王薏涵、鄧雪美</t>
        </is>
      </c>
      <c r="Q306" s="372" t="n"/>
      <c r="R306" s="372" t="n"/>
      <c r="S306" s="372" t="n"/>
      <c r="T306" s="372" t="n"/>
      <c r="U306" s="372" t="n"/>
      <c r="V306" s="372" t="n"/>
      <c r="W306" s="372" t="n"/>
      <c r="X306" s="344">
        <f>VLOOKUP(功能_33[[#This Row],[User]],SKL放款!A:G,7,FALSE)</f>
        <v/>
      </c>
      <c r="Y306" s="343">
        <f>IF(功能_33[[#This Row],[實際展示]]="","",功能_33[[#This Row],[實際展示]]+14)</f>
        <v/>
      </c>
      <c r="Z306" s="343" t="n"/>
      <c r="AA306" s="336">
        <f>IF(功能_33[[#This Row],[URS交二審]]=0,"",功能_33[[#This Row],[URS交二審]]+7)</f>
        <v/>
      </c>
      <c r="AB306" s="336" t="n"/>
      <c r="AC306" s="336" t="n"/>
      <c r="AD306" s="336" t="n"/>
      <c r="AE306" s="336" t="n"/>
      <c r="AF306" s="513" t="n"/>
      <c r="AG306" s="336">
        <f>IFERROR(IF(VLOOKUP(功能_33[[#This Row],[功能代號]],E:Q,11,FALSE)=0,"",VLOOKUP(功能_33[[#This Row],[功能代號]],E:Q,11,FALSE)),"")</f>
        <v/>
      </c>
      <c r="AH306" s="336" t="n"/>
      <c r="AI306" s="336" t="n"/>
      <c r="AJ306" s="344" t="n"/>
      <c r="AK306" s="336" t="n">
        <v>44438</v>
      </c>
      <c r="AL306" s="372" t="n"/>
      <c r="AM306" s="344" t="n"/>
      <c r="AN306" s="344">
        <f>VLOOKUP(功能_33[[#This Row],[功能代號]],工作表2!A:A,1,FALSE)</f>
        <v/>
      </c>
    </row>
    <row r="307" hidden="1" ht="14.25" customFormat="1" customHeight="1" s="340">
      <c r="A307" s="333" t="n">
        <v>363</v>
      </c>
      <c r="B30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7" s="344" t="inlineStr">
        <is>
          <t>8.遵循法令作業</t>
        </is>
      </c>
      <c r="D307" s="344" t="n"/>
      <c r="E307" s="372" t="inlineStr">
        <is>
          <t>L8100</t>
        </is>
      </c>
      <c r="F307" s="344" t="inlineStr">
        <is>
          <t>AML姓名檢核</t>
        </is>
      </c>
      <c r="G307" s="344" t="n"/>
      <c r="H307" s="372" t="inlineStr">
        <is>
          <t>張金龍</t>
        </is>
      </c>
      <c r="I307" s="372" t="inlineStr">
        <is>
          <t>楊智誠</t>
        </is>
      </c>
      <c r="J307" s="347" t="n"/>
      <c r="K307" s="336" t="n">
        <v>44502</v>
      </c>
      <c r="L307" s="336" t="n">
        <v>44503</v>
      </c>
      <c r="M307" s="336">
        <f>IFERROR(IF(VLOOKUP(功能_33[[#This Row],[功能代號]],討論項目!A:H,8,FALSE)=0,"",VLOOKUP(功能_33[[#This Row],[功能代號]],討論項目!A:H,8,FALSE)),"")</f>
        <v/>
      </c>
      <c r="N307" s="372" t="inlineStr">
        <is>
          <t>林清河</t>
        </is>
      </c>
      <c r="O307" s="372" t="inlineStr">
        <is>
          <t>施美娟</t>
        </is>
      </c>
      <c r="P307" s="449" t="inlineStr">
        <is>
          <t>王薏涵、鄧雪美</t>
        </is>
      </c>
      <c r="Q307" s="372" t="n"/>
      <c r="R307" s="372" t="n"/>
      <c r="S307" s="372" t="n"/>
      <c r="T307" s="372" t="n"/>
      <c r="U307" s="372" t="n"/>
      <c r="V307" s="372" t="n"/>
      <c r="W307" s="372" t="n"/>
      <c r="X307" s="344">
        <f>VLOOKUP(功能_33[[#This Row],[User]],SKL放款!A:G,7,FALSE)</f>
        <v/>
      </c>
      <c r="Y307" s="343">
        <f>IF(功能_33[[#This Row],[實際展示]]="","",功能_33[[#This Row],[實際展示]]+14)</f>
        <v/>
      </c>
      <c r="Z307" s="343" t="n"/>
      <c r="AA307" s="336">
        <f>IF(功能_33[[#This Row],[URS交二審]]=0,"",功能_33[[#This Row],[URS交二審]]+7)</f>
        <v/>
      </c>
      <c r="AB307" s="336" t="n"/>
      <c r="AC307" s="336" t="n"/>
      <c r="AD307" s="336" t="n"/>
      <c r="AE307" s="336" t="n"/>
      <c r="AF307" s="513" t="n"/>
      <c r="AG307" s="336">
        <f>IFERROR(IF(VLOOKUP(功能_33[[#This Row],[功能代號]],E:Q,11,FALSE)=0,"",VLOOKUP(功能_33[[#This Row],[功能代號]],E:Q,11,FALSE)),"")</f>
        <v/>
      </c>
      <c r="AH307" s="336" t="n"/>
      <c r="AI307" s="336" t="n"/>
      <c r="AJ307" s="344" t="n"/>
      <c r="AK307" s="336" t="n"/>
      <c r="AL307" s="372" t="n"/>
      <c r="AM307" s="344" t="n"/>
      <c r="AN307" s="344">
        <f>VLOOKUP(功能_33[[#This Row],[功能代號]],工作表2!A:A,1,FALSE)</f>
        <v/>
      </c>
    </row>
    <row r="308" hidden="1" ht="14.25" customFormat="1" customHeight="1" s="340">
      <c r="A308" s="333" t="n">
        <v>364</v>
      </c>
      <c r="B30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344" t="inlineStr">
        <is>
          <t>8.遵循法令作業</t>
        </is>
      </c>
      <c r="D308" s="344" t="n"/>
      <c r="E308" s="372" t="inlineStr">
        <is>
          <t>L8081</t>
        </is>
      </c>
      <c r="F308" s="344" t="inlineStr">
        <is>
          <t>AML定審資料查詢</t>
        </is>
      </c>
      <c r="G308" s="344" t="n"/>
      <c r="H308" s="372" t="inlineStr">
        <is>
          <t>張金龍</t>
        </is>
      </c>
      <c r="I308" s="372" t="inlineStr">
        <is>
          <t>楊智誠</t>
        </is>
      </c>
      <c r="J308" s="347" t="n"/>
      <c r="K308" s="368" t="n">
        <v>44522</v>
      </c>
      <c r="L308" s="336" t="n"/>
      <c r="M308" s="336">
        <f>IFERROR(IF(VLOOKUP(功能_33[[#This Row],[功能代號]],討論項目!A:H,8,FALSE)=0,"",VLOOKUP(功能_33[[#This Row],[功能代號]],討論項目!A:H,8,FALSE)),"")</f>
        <v/>
      </c>
      <c r="N308" s="372" t="inlineStr">
        <is>
          <t>林清河</t>
        </is>
      </c>
      <c r="O308" s="372" t="inlineStr">
        <is>
          <t>施美娟</t>
        </is>
      </c>
      <c r="P308" s="449" t="inlineStr">
        <is>
          <t>王薏涵、鄧雪美</t>
        </is>
      </c>
      <c r="Q308" s="372" t="n"/>
      <c r="R308" s="372" t="n"/>
      <c r="S308" s="372" t="n"/>
      <c r="T308" s="372" t="n"/>
      <c r="U308" s="372" t="n"/>
      <c r="V308" s="372" t="n"/>
      <c r="W308" s="372" t="n"/>
      <c r="X308" s="344">
        <f>VLOOKUP(功能_33[[#This Row],[User]],SKL放款!A:G,7,FALSE)</f>
        <v/>
      </c>
      <c r="Y308" s="343">
        <f>IF(功能_33[[#This Row],[實際展示]]="","",功能_33[[#This Row],[實際展示]]+14)</f>
        <v/>
      </c>
      <c r="Z308" s="343" t="n"/>
      <c r="AA308" s="336">
        <f>IF(功能_33[[#This Row],[URS交二審]]=0,"",功能_33[[#This Row],[URS交二審]]+7)</f>
        <v/>
      </c>
      <c r="AB308" s="336" t="n"/>
      <c r="AC308" s="336" t="n"/>
      <c r="AD308" s="336" t="n"/>
      <c r="AE308" s="336" t="n"/>
      <c r="AF308" s="513" t="n"/>
      <c r="AG308" s="336">
        <f>IFERROR(IF(VLOOKUP(功能_33[[#This Row],[功能代號]],E:Q,11,FALSE)=0,"",VLOOKUP(功能_33[[#This Row],[功能代號]],E:Q,11,FALSE)),"")</f>
        <v/>
      </c>
      <c r="AH308" s="336" t="n"/>
      <c r="AI308" s="336" t="n"/>
      <c r="AJ308" s="344" t="n"/>
      <c r="AK308" s="336" t="n"/>
      <c r="AL308" s="372" t="n"/>
      <c r="AM308" s="344" t="n"/>
      <c r="AN308" s="344">
        <f>VLOOKUP(功能_33[[#This Row],[功能代號]],工作表2!A:A,1,FALSE)</f>
        <v/>
      </c>
    </row>
    <row r="309" hidden="1" ht="14.25" customFormat="1" customHeight="1" s="340">
      <c r="A309" s="333" t="n">
        <v>365</v>
      </c>
      <c r="B30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344" t="inlineStr">
        <is>
          <t>8.遵循法令作業</t>
        </is>
      </c>
      <c r="D309" s="344" t="n"/>
      <c r="E309" s="372" t="inlineStr">
        <is>
          <t>L8101</t>
        </is>
      </c>
      <c r="F309" s="344" t="inlineStr">
        <is>
          <t>AML定審通知處理</t>
        </is>
      </c>
      <c r="G309" s="344" t="n"/>
      <c r="H309" s="372" t="inlineStr">
        <is>
          <t>張金龍</t>
        </is>
      </c>
      <c r="I309" s="372" t="inlineStr">
        <is>
          <t>楊智誠</t>
        </is>
      </c>
      <c r="J309" s="347" t="n"/>
      <c r="K309" s="368" t="n">
        <v>44522</v>
      </c>
      <c r="L309" s="336" t="n"/>
      <c r="M309" s="336">
        <f>IFERROR(IF(VLOOKUP(功能_33[[#This Row],[功能代號]],討論項目!A:H,8,FALSE)=0,"",VLOOKUP(功能_33[[#This Row],[功能代號]],討論項目!A:H,8,FALSE)),"")</f>
        <v/>
      </c>
      <c r="N309" s="372" t="inlineStr">
        <is>
          <t>林清河</t>
        </is>
      </c>
      <c r="O309" s="372" t="inlineStr">
        <is>
          <t>施美娟</t>
        </is>
      </c>
      <c r="P309" s="449" t="inlineStr">
        <is>
          <t>王薏涵、鄧雪美</t>
        </is>
      </c>
      <c r="Q309" s="372" t="n"/>
      <c r="R309" s="372" t="n"/>
      <c r="S309" s="372" t="n"/>
      <c r="T309" s="372" t="n"/>
      <c r="U309" s="372" t="n"/>
      <c r="V309" s="372" t="n"/>
      <c r="W309" s="372" t="n"/>
      <c r="X309" s="344">
        <f>VLOOKUP(功能_33[[#This Row],[User]],SKL放款!A:G,7,FALSE)</f>
        <v/>
      </c>
      <c r="Y309" s="343">
        <f>IF(功能_33[[#This Row],[實際展示]]="","",功能_33[[#This Row],[實際展示]]+14)</f>
        <v/>
      </c>
      <c r="Z309" s="343" t="n"/>
      <c r="AA309" s="336">
        <f>IF(功能_33[[#This Row],[URS交二審]]=0,"",功能_33[[#This Row],[URS交二審]]+7)</f>
        <v/>
      </c>
      <c r="AB309" s="336" t="n"/>
      <c r="AC309" s="336" t="n"/>
      <c r="AD309" s="336" t="n"/>
      <c r="AE309" s="336" t="n"/>
      <c r="AF309" s="513" t="n"/>
      <c r="AG309" s="336">
        <f>IFERROR(IF(VLOOKUP(功能_33[[#This Row],[功能代號]],E:Q,11,FALSE)=0,"",VLOOKUP(功能_33[[#This Row],[功能代號]],E:Q,11,FALSE)),"")</f>
        <v/>
      </c>
      <c r="AH309" s="336" t="n"/>
      <c r="AI309" s="336" t="n"/>
      <c r="AJ309" s="344" t="n"/>
      <c r="AK309" s="336" t="n"/>
      <c r="AL309" s="372" t="n"/>
      <c r="AM309" s="344" t="n"/>
      <c r="AN309" s="344">
        <f>VLOOKUP(功能_33[[#This Row],[功能代號]],工作表2!A:A,1,FALSE)</f>
        <v/>
      </c>
    </row>
    <row r="310" hidden="1" ht="14.25" customFormat="1" customHeight="1" s="340">
      <c r="A310" s="333" t="n">
        <v>365</v>
      </c>
      <c r="B31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344" t="inlineStr">
        <is>
          <t>8.遵循法令作業</t>
        </is>
      </c>
      <c r="D310" s="344" t="n"/>
      <c r="E310" s="372" t="inlineStr">
        <is>
          <t>L8082</t>
        </is>
      </c>
      <c r="F310" s="344" t="inlineStr">
        <is>
          <t>AML定審通知查詢</t>
        </is>
      </c>
      <c r="G310" s="344" t="inlineStr">
        <is>
          <t>新增2021/11/2</t>
        </is>
      </c>
      <c r="H310" s="372" t="inlineStr">
        <is>
          <t>張金龍</t>
        </is>
      </c>
      <c r="I310" s="372" t="inlineStr">
        <is>
          <t>楊智誠</t>
        </is>
      </c>
      <c r="J310" s="347" t="n"/>
      <c r="K310" s="368" t="n">
        <v>44522</v>
      </c>
      <c r="L310" s="336" t="n"/>
      <c r="M310" s="336">
        <f>IFERROR(IF(VLOOKUP(功能_33[[#This Row],[功能代號]],討論項目!A:H,8,FALSE)=0,"",VLOOKUP(功能_33[[#This Row],[功能代號]],討論項目!A:H,8,FALSE)),"")</f>
        <v/>
      </c>
      <c r="N310" s="372" t="inlineStr">
        <is>
          <t>林清河</t>
        </is>
      </c>
      <c r="O310" s="372" t="inlineStr">
        <is>
          <t>施美娟</t>
        </is>
      </c>
      <c r="P310" s="449" t="inlineStr">
        <is>
          <t>王薏涵、鄧雪美</t>
        </is>
      </c>
      <c r="Q310" s="372" t="n"/>
      <c r="R310" s="372" t="n"/>
      <c r="S310" s="372" t="n"/>
      <c r="T310" s="372" t="n"/>
      <c r="U310" s="372" t="n"/>
      <c r="V310" s="372" t="n"/>
      <c r="W310" s="372" t="n"/>
      <c r="X310" s="344">
        <f>VLOOKUP(功能_33[[#This Row],[User]],SKL放款!A:G,7,FALSE)</f>
        <v/>
      </c>
      <c r="Y310" s="343">
        <f>IF(功能_33[[#This Row],[實際展示]]="","",功能_33[[#This Row],[實際展示]]+14)</f>
        <v/>
      </c>
      <c r="Z310" s="343" t="n"/>
      <c r="AA310" s="336">
        <f>IF(功能_33[[#This Row],[URS交二審]]=0,"",功能_33[[#This Row],[URS交二審]]+7)</f>
        <v/>
      </c>
      <c r="AB310" s="336" t="n"/>
      <c r="AC310" s="336" t="n"/>
      <c r="AD310" s="336" t="n"/>
      <c r="AE310" s="336" t="n"/>
      <c r="AF310" s="513" t="n"/>
      <c r="AG310" s="336">
        <f>IFERROR(IF(VLOOKUP(功能_33[[#This Row],[功能代號]],E:Q,11,FALSE)=0,"",VLOOKUP(功能_33[[#This Row],[功能代號]],E:Q,11,FALSE)),"")</f>
        <v/>
      </c>
      <c r="AH310" s="336" t="n"/>
      <c r="AI310" s="336" t="n"/>
      <c r="AJ310" s="344" t="n"/>
      <c r="AK310" s="336" t="n"/>
      <c r="AL310" s="372" t="n"/>
      <c r="AM310" s="344" t="n"/>
      <c r="AN310" s="344">
        <f>VLOOKUP(功能_33[[#This Row],[功能代號]],工作表2!A:A,1,FALSE)</f>
        <v/>
      </c>
    </row>
    <row r="311" hidden="1" ht="14.25" customFormat="1" customHeight="1" s="340">
      <c r="A311" s="333" t="n">
        <v>367</v>
      </c>
      <c r="B31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344" t="inlineStr">
        <is>
          <t>8.遵循法令作業</t>
        </is>
      </c>
      <c r="D311" s="344" t="n"/>
      <c r="E311" s="372" t="inlineStr">
        <is>
          <t>L8112</t>
        </is>
      </c>
      <c r="F311" s="344" t="inlineStr">
        <is>
          <t>金檢查核放款餘額資料Q53撈件</t>
        </is>
      </c>
      <c r="G311" s="344" t="n"/>
      <c r="H311" s="372" t="inlineStr">
        <is>
          <t>賴文育</t>
        </is>
      </c>
      <c r="I311" s="372" t="inlineStr">
        <is>
          <t>楊智誠</t>
        </is>
      </c>
      <c r="J311" s="347" t="n"/>
      <c r="K311" s="368" t="n">
        <v>44526</v>
      </c>
      <c r="L311" s="336" t="n"/>
      <c r="M311" s="336">
        <f>IFERROR(IF(VLOOKUP(功能_33[[#This Row],[功能代號]],討論項目!A:H,8,FALSE)=0,"",VLOOKUP(功能_33[[#This Row],[功能代號]],討論項目!A:H,8,FALSE)),"")</f>
        <v/>
      </c>
      <c r="N311" s="372" t="inlineStr">
        <is>
          <t>林清河</t>
        </is>
      </c>
      <c r="O311" s="372" t="inlineStr">
        <is>
          <t>蔡珮瑜</t>
        </is>
      </c>
      <c r="P311" s="449" t="n"/>
      <c r="Q311" s="372" t="n"/>
      <c r="R311" s="372" t="n"/>
      <c r="S311" s="372" t="n"/>
      <c r="T311" s="372" t="n"/>
      <c r="U311" s="372" t="n"/>
      <c r="V311" s="372" t="n"/>
      <c r="W311" s="372" t="n"/>
      <c r="X311" s="344">
        <f>VLOOKUP(功能_33[[#This Row],[User]],SKL放款!A:G,7,FALSE)</f>
        <v/>
      </c>
      <c r="Y311" s="343">
        <f>IF(功能_33[[#This Row],[實際展示]]="","",功能_33[[#This Row],[實際展示]]+14)</f>
        <v/>
      </c>
      <c r="Z311" s="343" t="n"/>
      <c r="AA311" s="336">
        <f>IF(功能_33[[#This Row],[URS交二審]]=0,"",功能_33[[#This Row],[URS交二審]]+7)</f>
        <v/>
      </c>
      <c r="AB311" s="336" t="n"/>
      <c r="AC311" s="336" t="n"/>
      <c r="AD311" s="336" t="n"/>
      <c r="AE311" s="336" t="n"/>
      <c r="AF311" s="513" t="n"/>
      <c r="AG311" s="336">
        <f>IFERROR(IF(VLOOKUP(功能_33[[#This Row],[功能代號]],E:Q,11,FALSE)=0,"",VLOOKUP(功能_33[[#This Row],[功能代號]],E:Q,11,FALSE)),"")</f>
        <v/>
      </c>
      <c r="AH311" s="336" t="n"/>
      <c r="AI311" s="336" t="n"/>
      <c r="AJ311" s="344" t="n"/>
      <c r="AK311" s="336" t="n"/>
      <c r="AL311" s="372" t="n"/>
      <c r="AM311" s="344" t="n"/>
      <c r="AN311" s="344">
        <f>VLOOKUP(功能_33[[#This Row],[功能代號]],工作表2!A:A,1,FALSE)</f>
        <v/>
      </c>
    </row>
    <row r="312" hidden="1" ht="14.25" customHeight="1" s="453">
      <c r="A312" s="333" t="n">
        <v>376</v>
      </c>
      <c r="B31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344" t="inlineStr">
        <is>
          <t>8.遵循法令作業</t>
        </is>
      </c>
      <c r="D312" s="344" t="n"/>
      <c r="E312" s="372" t="inlineStr">
        <is>
          <t>L8701</t>
        </is>
      </c>
      <c r="F312" s="344" t="inlineStr">
        <is>
          <t>產製公務人員報送資料</t>
        </is>
      </c>
      <c r="G312" s="344" t="n"/>
      <c r="H312" s="372" t="inlineStr">
        <is>
          <t>賴文育</t>
        </is>
      </c>
      <c r="I312" s="372" t="inlineStr">
        <is>
          <t>楊智誠</t>
        </is>
      </c>
      <c r="J312" s="347" t="n"/>
      <c r="K312" s="336" t="n">
        <v>44503</v>
      </c>
      <c r="L312" s="336" t="n"/>
      <c r="M312" s="336">
        <f>IFERROR(IF(VLOOKUP(功能_33[[#This Row],[功能代號]],討論項目!A:H,8,FALSE)=0,"",VLOOKUP(功能_33[[#This Row],[功能代號]],討論項目!A:H,8,FALSE)),"")</f>
        <v/>
      </c>
      <c r="N312" s="372" t="inlineStr">
        <is>
          <t>林清河</t>
        </is>
      </c>
      <c r="O312" s="372" t="inlineStr">
        <is>
          <t>許慧玉</t>
        </is>
      </c>
      <c r="P312" s="449" t="n"/>
      <c r="Q312" s="372" t="n"/>
      <c r="R312" s="372" t="n"/>
      <c r="S312" s="372" t="n"/>
      <c r="T312" s="372" t="n"/>
      <c r="U312" s="372" t="n"/>
      <c r="V312" s="372" t="n"/>
      <c r="W312" s="372" t="n"/>
      <c r="X312" s="344">
        <f>VLOOKUP(功能_33[[#This Row],[User]],SKL放款!A:G,7,FALSE)</f>
        <v/>
      </c>
      <c r="Y312" s="343">
        <f>IF(功能_33[[#This Row],[實際展示]]="","",功能_33[[#This Row],[實際展示]]+14)</f>
        <v/>
      </c>
      <c r="Z312" s="343" t="n"/>
      <c r="AA312" s="336">
        <f>IF(功能_33[[#This Row],[URS交二審]]=0,"",功能_33[[#This Row],[URS交二審]]+7)</f>
        <v/>
      </c>
      <c r="AB312" s="336" t="n"/>
      <c r="AC312" s="336" t="n"/>
      <c r="AD312" s="336" t="n"/>
      <c r="AE312" s="336" t="n"/>
      <c r="AF312" s="513" t="n"/>
      <c r="AG312" s="336">
        <f>IFERROR(IF(VLOOKUP(功能_33[[#This Row],[功能代號]],E:Q,11,FALSE)=0,"",VLOOKUP(功能_33[[#This Row],[功能代號]],E:Q,11,FALSE)),"")</f>
        <v/>
      </c>
      <c r="AH312" s="336" t="n"/>
      <c r="AI312" s="336" t="n"/>
      <c r="AJ312" s="344" t="n"/>
      <c r="AK312" s="336" t="n"/>
      <c r="AN312" s="344">
        <f>VLOOKUP(功能_33[[#This Row],[功能代號]],工作表2!A:A,1,FALSE)</f>
        <v/>
      </c>
    </row>
    <row r="313" hidden="1" ht="14.25" customHeight="1" s="453">
      <c r="A313" s="333" t="n">
        <v>368</v>
      </c>
      <c r="B31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344" t="inlineStr">
        <is>
          <t>8.遵循法令作業</t>
        </is>
      </c>
      <c r="D313" s="344" t="n"/>
      <c r="E313" s="372" t="inlineStr">
        <is>
          <t>L8921</t>
        </is>
      </c>
      <c r="F313" s="344" t="inlineStr">
        <is>
          <t>疑似洗錢樣態檢核查詢</t>
        </is>
      </c>
      <c r="G313" s="344" t="n"/>
      <c r="H313" s="372" t="inlineStr">
        <is>
          <t>賴文育</t>
        </is>
      </c>
      <c r="I313" s="372" t="inlineStr">
        <is>
          <t>楊智誠</t>
        </is>
      </c>
      <c r="J313" s="347" t="n"/>
      <c r="K313" s="336" t="n">
        <v>44498</v>
      </c>
      <c r="L313" s="336" t="n">
        <v>44498</v>
      </c>
      <c r="M313" s="336">
        <f>IFERROR(IF(VLOOKUP(功能_33[[#This Row],[功能代號]],討論項目!A:H,8,FALSE)=0,"",VLOOKUP(功能_33[[#This Row],[功能代號]],討論項目!A:H,8,FALSE)),"")</f>
        <v/>
      </c>
      <c r="N313" s="372" t="inlineStr">
        <is>
          <t>林清河</t>
        </is>
      </c>
      <c r="O313" s="372" t="inlineStr">
        <is>
          <t>邵淑微</t>
        </is>
      </c>
      <c r="P313" s="449" t="n"/>
      <c r="Q313" s="372" t="n"/>
      <c r="R313" s="372" t="n"/>
      <c r="S313" s="372" t="n"/>
      <c r="T313" s="372" t="n"/>
      <c r="U313" s="372" t="n"/>
      <c r="V313" s="372" t="n"/>
      <c r="W313" s="372" t="n"/>
      <c r="X313" s="344">
        <f>VLOOKUP(功能_33[[#This Row],[User]],SKL放款!A:G,7,FALSE)</f>
        <v/>
      </c>
      <c r="Y313" s="343">
        <f>IF(功能_33[[#This Row],[實際展示]]="","",功能_33[[#This Row],[實際展示]]+14)</f>
        <v/>
      </c>
      <c r="Z313" s="343" t="n"/>
      <c r="AA313" s="336">
        <f>IF(功能_33[[#This Row],[URS交二審]]=0,"",功能_33[[#This Row],[URS交二審]]+7)</f>
        <v/>
      </c>
      <c r="AB313" s="336" t="n"/>
      <c r="AC313" s="336" t="n"/>
      <c r="AD313" s="336" t="n"/>
      <c r="AE313" s="336" t="n"/>
      <c r="AF313" s="513" t="n"/>
      <c r="AG313" s="336">
        <f>IFERROR(IF(VLOOKUP(功能_33[[#This Row],[功能代號]],E:Q,11,FALSE)=0,"",VLOOKUP(功能_33[[#This Row],[功能代號]],E:Q,11,FALSE)),"")</f>
        <v/>
      </c>
      <c r="AH313" s="336" t="n"/>
      <c r="AI313" s="336" t="n"/>
      <c r="AJ313" s="344" t="n"/>
      <c r="AK313" s="336" t="n"/>
      <c r="AN313" s="344">
        <f>VLOOKUP(功能_33[[#This Row],[功能代號]],工作表2!A:A,1,FALSE)</f>
        <v/>
      </c>
    </row>
    <row r="314" hidden="1" ht="14.25" customHeight="1" s="453">
      <c r="A314" s="333" t="n">
        <v>369</v>
      </c>
      <c r="B31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344" t="inlineStr">
        <is>
          <t>8.遵循法令作業</t>
        </is>
      </c>
      <c r="D314" s="344" t="n"/>
      <c r="E314" s="372" t="inlineStr">
        <is>
          <t>L8201</t>
        </is>
      </c>
      <c r="F314" s="344" t="inlineStr">
        <is>
          <t>疑似洗錢樣態條件設定</t>
        </is>
      </c>
      <c r="G314" s="344" t="n"/>
      <c r="H314" s="372" t="inlineStr">
        <is>
          <t>賴文育</t>
        </is>
      </c>
      <c r="I314" s="372" t="inlineStr">
        <is>
          <t>楊智誠</t>
        </is>
      </c>
      <c r="J314" s="347" t="n"/>
      <c r="K314" s="336" t="n">
        <v>44498</v>
      </c>
      <c r="L314" s="336" t="n">
        <v>44498</v>
      </c>
      <c r="M314" s="336">
        <f>IFERROR(IF(VLOOKUP(功能_33[[#This Row],[功能代號]],討論項目!A:H,8,FALSE)=0,"",VLOOKUP(功能_33[[#This Row],[功能代號]],討論項目!A:H,8,FALSE)),"")</f>
        <v/>
      </c>
      <c r="N314" s="372" t="inlineStr">
        <is>
          <t>涂宇欣</t>
        </is>
      </c>
      <c r="O314" s="372" t="inlineStr">
        <is>
          <t>邵淑微</t>
        </is>
      </c>
      <c r="P314" s="449" t="n"/>
      <c r="Q314" s="372" t="n"/>
      <c r="R314" s="372" t="n"/>
      <c r="S314" s="372" t="n"/>
      <c r="T314" s="372" t="n"/>
      <c r="U314" s="372" t="n"/>
      <c r="V314" s="372" t="n"/>
      <c r="W314" s="372" t="n"/>
      <c r="X314" s="344">
        <f>VLOOKUP(功能_33[[#This Row],[User]],SKL放款!A:G,7,FALSE)</f>
        <v/>
      </c>
      <c r="Y314" s="343">
        <f>IF(功能_33[[#This Row],[實際展示]]="","",功能_33[[#This Row],[實際展示]]+14)</f>
        <v/>
      </c>
      <c r="Z314" s="343" t="n"/>
      <c r="AA314" s="336">
        <f>IF(功能_33[[#This Row],[URS交二審]]=0,"",功能_33[[#This Row],[URS交二審]]+7)</f>
        <v/>
      </c>
      <c r="AB314" s="336" t="n"/>
      <c r="AC314" s="336" t="n"/>
      <c r="AD314" s="336" t="n"/>
      <c r="AE314" s="336" t="n"/>
      <c r="AF314" s="513" t="n"/>
      <c r="AG314" s="336">
        <f>IFERROR(IF(VLOOKUP(功能_33[[#This Row],[功能代號]],E:Q,11,FALSE)=0,"",VLOOKUP(功能_33[[#This Row],[功能代號]],E:Q,11,FALSE)),"")</f>
        <v/>
      </c>
      <c r="AH314" s="336" t="n"/>
      <c r="AI314" s="336" t="n"/>
      <c r="AJ314" s="344" t="n"/>
      <c r="AK314" s="336" t="n"/>
      <c r="AN314" s="344">
        <f>VLOOKUP(功能_33[[#This Row],[功能代號]],工作表2!A:A,1,FALSE)</f>
        <v/>
      </c>
    </row>
    <row r="315" hidden="1" ht="14.25" customHeight="1" s="453">
      <c r="A315" s="333" t="n">
        <v>370</v>
      </c>
      <c r="B31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344" t="inlineStr">
        <is>
          <t>8.遵循法令作業</t>
        </is>
      </c>
      <c r="D315" s="344" t="n"/>
      <c r="E315" s="372" t="inlineStr">
        <is>
          <t>L8924</t>
        </is>
      </c>
      <c r="F315" s="344" t="inlineStr">
        <is>
          <t>疑似洗錢資料變更查詢</t>
        </is>
      </c>
      <c r="G315" s="344" t="n"/>
      <c r="H315" s="372" t="inlineStr">
        <is>
          <t>賴文育</t>
        </is>
      </c>
      <c r="I315" s="372" t="inlineStr">
        <is>
          <t>楊智誠</t>
        </is>
      </c>
      <c r="J315" s="347" t="n"/>
      <c r="K315" s="336" t="n">
        <v>44498</v>
      </c>
      <c r="L315" s="336" t="n">
        <v>44498</v>
      </c>
      <c r="M315" s="336">
        <f>IFERROR(IF(VLOOKUP(功能_33[[#This Row],[功能代號]],討論項目!A:H,8,FALSE)=0,"",VLOOKUP(功能_33[[#This Row],[功能代號]],討論項目!A:H,8,FALSE)),"")</f>
        <v/>
      </c>
      <c r="N315" s="372" t="inlineStr">
        <is>
          <t>林清河</t>
        </is>
      </c>
      <c r="O315" s="372" t="inlineStr">
        <is>
          <t>邵淑微</t>
        </is>
      </c>
      <c r="P315" s="449" t="n"/>
      <c r="Q315" s="372" t="n"/>
      <c r="R315" s="372" t="n"/>
      <c r="S315" s="372" t="n"/>
      <c r="T315" s="372" t="n"/>
      <c r="U315" s="372" t="n"/>
      <c r="V315" s="372" t="n"/>
      <c r="W315" s="372" t="n"/>
      <c r="X315" s="344">
        <f>VLOOKUP(功能_33[[#This Row],[User]],SKL放款!A:G,7,FALSE)</f>
        <v/>
      </c>
      <c r="Y315" s="343">
        <f>IF(功能_33[[#This Row],[實際展示]]="","",功能_33[[#This Row],[實際展示]]+14)</f>
        <v/>
      </c>
      <c r="Z315" s="343" t="n"/>
      <c r="AA315" s="336">
        <f>IF(功能_33[[#This Row],[URS交二審]]=0,"",功能_33[[#This Row],[URS交二審]]+7)</f>
        <v/>
      </c>
      <c r="AB315" s="336" t="n"/>
      <c r="AC315" s="336" t="n"/>
      <c r="AD315" s="336" t="n"/>
      <c r="AE315" s="336" t="n"/>
      <c r="AF315" s="513" t="n"/>
      <c r="AG315" s="336">
        <f>IFERROR(IF(VLOOKUP(功能_33[[#This Row],[功能代號]],E:Q,11,FALSE)=0,"",VLOOKUP(功能_33[[#This Row],[功能代號]],E:Q,11,FALSE)),"")</f>
        <v/>
      </c>
      <c r="AH315" s="336" t="n"/>
      <c r="AI315" s="336" t="n"/>
      <c r="AJ315" s="344" t="n"/>
      <c r="AK315" s="336" t="n"/>
      <c r="AN315" s="344">
        <f>VLOOKUP(功能_33[[#This Row],[功能代號]],工作表2!A:A,1,FALSE)</f>
        <v/>
      </c>
    </row>
    <row r="316" hidden="1" ht="14.25" customHeight="1" s="453">
      <c r="A316" s="333" t="n">
        <v>371</v>
      </c>
      <c r="B31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344" t="inlineStr">
        <is>
          <t>8.遵循法令作業</t>
        </is>
      </c>
      <c r="D316" s="344" t="n"/>
      <c r="E316" s="372" t="inlineStr">
        <is>
          <t>L8202</t>
        </is>
      </c>
      <c r="F316" s="344" t="inlineStr">
        <is>
          <t>疑似洗錢樣態資料產生</t>
        </is>
      </c>
      <c r="G316" s="344" t="n"/>
      <c r="H316" s="372" t="inlineStr">
        <is>
          <t>賴文育</t>
        </is>
      </c>
      <c r="I316" s="372" t="inlineStr">
        <is>
          <t>楊智誠</t>
        </is>
      </c>
      <c r="J316" s="347" t="n"/>
      <c r="K316" s="336" t="n">
        <v>44498</v>
      </c>
      <c r="L316" s="336" t="n">
        <v>44498</v>
      </c>
      <c r="M316" s="336">
        <f>IFERROR(IF(VLOOKUP(功能_33[[#This Row],[功能代號]],討論項目!A:H,8,FALSE)=0,"",VLOOKUP(功能_33[[#This Row],[功能代號]],討論項目!A:H,8,FALSE)),"")</f>
        <v/>
      </c>
      <c r="N316" s="372" t="inlineStr">
        <is>
          <t>林清河</t>
        </is>
      </c>
      <c r="O316" s="372" t="inlineStr">
        <is>
          <t>邵淑微</t>
        </is>
      </c>
      <c r="P316" s="449" t="n"/>
      <c r="Q316" s="372" t="n"/>
      <c r="R316" s="372" t="n"/>
      <c r="S316" s="372" t="n"/>
      <c r="T316" s="372" t="n"/>
      <c r="U316" s="372" t="n"/>
      <c r="V316" s="372" t="n"/>
      <c r="W316" s="372" t="n"/>
      <c r="X316" s="344">
        <f>VLOOKUP(功能_33[[#This Row],[User]],SKL放款!A:G,7,FALSE)</f>
        <v/>
      </c>
      <c r="Y316" s="343">
        <f>IF(功能_33[[#This Row],[實際展示]]="","",功能_33[[#This Row],[實際展示]]+14)</f>
        <v/>
      </c>
      <c r="Z316" s="343" t="n"/>
      <c r="AA316" s="336">
        <f>IF(功能_33[[#This Row],[URS交二審]]=0,"",功能_33[[#This Row],[URS交二審]]+7)</f>
        <v/>
      </c>
      <c r="AB316" s="336" t="n"/>
      <c r="AC316" s="336" t="n"/>
      <c r="AD316" s="336" t="n"/>
      <c r="AE316" s="336" t="n"/>
      <c r="AF316" s="513" t="n"/>
      <c r="AG316" s="336">
        <f>IFERROR(IF(VLOOKUP(功能_33[[#This Row],[功能代號]],E:Q,11,FALSE)=0,"",VLOOKUP(功能_33[[#This Row],[功能代號]],E:Q,11,FALSE)),"")</f>
        <v/>
      </c>
      <c r="AH316" s="336" t="n"/>
      <c r="AI316" s="336" t="n"/>
      <c r="AJ316" s="344" t="n"/>
      <c r="AK316" s="336" t="n"/>
      <c r="AN316" s="344">
        <f>VLOOKUP(功能_33[[#This Row],[功能代號]],工作表2!A:A,1,FALSE)</f>
        <v/>
      </c>
    </row>
    <row r="317" hidden="1" ht="14.25" customHeight="1" s="453">
      <c r="A317" s="333" t="n">
        <v>372</v>
      </c>
      <c r="B31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7" s="344" t="inlineStr">
        <is>
          <t>8.遵循法令作業</t>
        </is>
      </c>
      <c r="D317" s="344" t="n"/>
      <c r="E317" s="372" t="inlineStr">
        <is>
          <t>L8922</t>
        </is>
      </c>
      <c r="F317" s="344" t="inlineStr">
        <is>
          <t>疑似洗錢交易合理性查詢</t>
        </is>
      </c>
      <c r="G317" s="344" t="n"/>
      <c r="H317" s="372" t="inlineStr">
        <is>
          <t>賴文育</t>
        </is>
      </c>
      <c r="I317" s="372" t="inlineStr">
        <is>
          <t>楊智誠</t>
        </is>
      </c>
      <c r="J317" s="347" t="n"/>
      <c r="K317" s="336" t="n">
        <v>44498</v>
      </c>
      <c r="L317" s="336" t="n">
        <v>44498</v>
      </c>
      <c r="M317" s="336">
        <f>IFERROR(IF(VLOOKUP(功能_33[[#This Row],[功能代號]],討論項目!A:H,8,FALSE)=0,"",VLOOKUP(功能_33[[#This Row],[功能代號]],討論項目!A:H,8,FALSE)),"")</f>
        <v/>
      </c>
      <c r="N317" s="372" t="inlineStr">
        <is>
          <t>涂宇欣</t>
        </is>
      </c>
      <c r="O317" s="372" t="inlineStr">
        <is>
          <t>蔡珮瑜</t>
        </is>
      </c>
      <c r="P317" s="449" t="n"/>
      <c r="Q317" s="372" t="n"/>
      <c r="R317" s="372" t="n"/>
      <c r="S317" s="372" t="n"/>
      <c r="T317" s="372" t="n"/>
      <c r="U317" s="372" t="n"/>
      <c r="V317" s="372" t="n"/>
      <c r="W317" s="372" t="n"/>
      <c r="X317" s="344">
        <f>VLOOKUP(功能_33[[#This Row],[User]],SKL放款!A:G,7,FALSE)</f>
        <v/>
      </c>
      <c r="Y317" s="343">
        <f>IF(功能_33[[#This Row],[實際展示]]="","",功能_33[[#This Row],[實際展示]]+14)</f>
        <v/>
      </c>
      <c r="Z317" s="343" t="n"/>
      <c r="AA317" s="336">
        <f>IF(功能_33[[#This Row],[URS交二審]]=0,"",功能_33[[#This Row],[URS交二審]]+7)</f>
        <v/>
      </c>
      <c r="AB317" s="336" t="n"/>
      <c r="AC317" s="336" t="n"/>
      <c r="AD317" s="336" t="n"/>
      <c r="AE317" s="336" t="n"/>
      <c r="AF317" s="513" t="n"/>
      <c r="AG317" s="336">
        <f>IFERROR(IF(VLOOKUP(功能_33[[#This Row],[功能代號]],E:Q,11,FALSE)=0,"",VLOOKUP(功能_33[[#This Row],[功能代號]],E:Q,11,FALSE)),"")</f>
        <v/>
      </c>
      <c r="AH317" s="336" t="n"/>
      <c r="AI317" s="336" t="n"/>
      <c r="AJ317" s="344" t="n"/>
      <c r="AK317" s="336" t="n"/>
      <c r="AN317" s="344">
        <f>VLOOKUP(功能_33[[#This Row],[功能代號]],工作表2!A:A,1,FALSE)</f>
        <v/>
      </c>
    </row>
    <row r="318" hidden="1" ht="14.25" customHeight="1" s="453">
      <c r="A318" s="333" t="n">
        <v>373</v>
      </c>
      <c r="B31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8" s="344" t="inlineStr">
        <is>
          <t>8.遵循法令作業</t>
        </is>
      </c>
      <c r="D318" s="344" t="n"/>
      <c r="E318" s="372" t="inlineStr">
        <is>
          <t>L8203</t>
        </is>
      </c>
      <c r="F318" s="344" t="inlineStr">
        <is>
          <t>疑似洗錢交易合理性維護</t>
        </is>
      </c>
      <c r="G318" s="344" t="n"/>
      <c r="H318" s="372" t="inlineStr">
        <is>
          <t>賴文育</t>
        </is>
      </c>
      <c r="I318" s="372" t="inlineStr">
        <is>
          <t>楊智誠</t>
        </is>
      </c>
      <c r="J318" s="347" t="n"/>
      <c r="K318" s="336" t="n">
        <v>44498</v>
      </c>
      <c r="L318" s="336" t="n">
        <v>44498</v>
      </c>
      <c r="M318" s="336">
        <f>IFERROR(IF(VLOOKUP(功能_33[[#This Row],[功能代號]],討論項目!A:H,8,FALSE)=0,"",VLOOKUP(功能_33[[#This Row],[功能代號]],討論項目!A:H,8,FALSE)),"")</f>
        <v/>
      </c>
      <c r="N318" s="372" t="inlineStr">
        <is>
          <t>涂宇欣</t>
        </is>
      </c>
      <c r="O318" s="372" t="inlineStr">
        <is>
          <t>邵淑微</t>
        </is>
      </c>
      <c r="P318" s="449" t="n"/>
      <c r="Q318" s="372" t="n"/>
      <c r="R318" s="372" t="n"/>
      <c r="S318" s="372" t="n"/>
      <c r="T318" s="372" t="n"/>
      <c r="U318" s="372" t="n"/>
      <c r="V318" s="372" t="n"/>
      <c r="W318" s="372" t="n"/>
      <c r="X318" s="344">
        <f>VLOOKUP(功能_33[[#This Row],[User]],SKL放款!A:G,7,FALSE)</f>
        <v/>
      </c>
      <c r="Y318" s="343">
        <f>IF(功能_33[[#This Row],[實際展示]]="","",功能_33[[#This Row],[實際展示]]+14)</f>
        <v/>
      </c>
      <c r="Z318" s="343" t="n"/>
      <c r="AA318" s="336">
        <f>IF(功能_33[[#This Row],[URS交二審]]=0,"",功能_33[[#This Row],[URS交二審]]+7)</f>
        <v/>
      </c>
      <c r="AB318" s="336" t="n"/>
      <c r="AC318" s="336" t="n"/>
      <c r="AD318" s="336" t="n"/>
      <c r="AE318" s="336" t="n"/>
      <c r="AF318" s="513" t="n"/>
      <c r="AG318" s="336">
        <f>IFERROR(IF(VLOOKUP(功能_33[[#This Row],[功能代號]],E:Q,11,FALSE)=0,"",VLOOKUP(功能_33[[#This Row],[功能代號]],E:Q,11,FALSE)),"")</f>
        <v/>
      </c>
      <c r="AH318" s="336" t="n"/>
      <c r="AI318" s="336" t="n"/>
      <c r="AJ318" s="344" t="n"/>
      <c r="AK318" s="336" t="n"/>
      <c r="AN318" s="344">
        <f>VLOOKUP(功能_33[[#This Row],[功能代號]],工作表2!A:A,1,FALSE)</f>
        <v/>
      </c>
    </row>
    <row r="319" hidden="1" ht="14.25" customHeight="1" s="453">
      <c r="A319" s="333" t="n">
        <v>374</v>
      </c>
      <c r="B31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9" s="344" t="inlineStr">
        <is>
          <t>8.遵循法令作業</t>
        </is>
      </c>
      <c r="D319" s="344" t="n"/>
      <c r="E319" s="372" t="inlineStr">
        <is>
          <t>L8923</t>
        </is>
      </c>
      <c r="F319" s="344" t="inlineStr">
        <is>
          <t>疑似洗錢交易訪談記錄查詢</t>
        </is>
      </c>
      <c r="G319" s="344" t="n"/>
      <c r="H319" s="372" t="inlineStr">
        <is>
          <t>賴文育</t>
        </is>
      </c>
      <c r="I319" s="372" t="inlineStr">
        <is>
          <t>楊智誠</t>
        </is>
      </c>
      <c r="J319" s="347" t="n"/>
      <c r="K319" s="336" t="n">
        <v>44498</v>
      </c>
      <c r="L319" s="336" t="n">
        <v>44498</v>
      </c>
      <c r="M319" s="336">
        <f>IFERROR(IF(VLOOKUP(功能_33[[#This Row],[功能代號]],討論項目!A:H,8,FALSE)=0,"",VLOOKUP(功能_33[[#This Row],[功能代號]],討論項目!A:H,8,FALSE)),"")</f>
        <v/>
      </c>
      <c r="N319" s="372" t="inlineStr">
        <is>
          <t>涂宇欣</t>
        </is>
      </c>
      <c r="O319" s="372" t="inlineStr">
        <is>
          <t>蔡珮瑜</t>
        </is>
      </c>
      <c r="P319" s="449" t="n"/>
      <c r="Q319" s="372" t="n"/>
      <c r="R319" s="372" t="n"/>
      <c r="S319" s="372" t="n"/>
      <c r="T319" s="372" t="n"/>
      <c r="U319" s="372" t="n"/>
      <c r="V319" s="372" t="n"/>
      <c r="W319" s="372" t="n"/>
      <c r="X319" s="344">
        <f>VLOOKUP(功能_33[[#This Row],[User]],SKL放款!A:G,7,FALSE)</f>
        <v/>
      </c>
      <c r="Y319" s="343">
        <f>IF(功能_33[[#This Row],[實際展示]]="","",功能_33[[#This Row],[實際展示]]+14)</f>
        <v/>
      </c>
      <c r="Z319" s="343" t="n"/>
      <c r="AA319" s="336">
        <f>IF(功能_33[[#This Row],[URS交二審]]=0,"",功能_33[[#This Row],[URS交二審]]+7)</f>
        <v/>
      </c>
      <c r="AB319" s="336" t="n"/>
      <c r="AC319" s="336" t="n"/>
      <c r="AD319" s="336" t="n"/>
      <c r="AE319" s="336" t="n"/>
      <c r="AF319" s="513" t="n"/>
      <c r="AG319" s="336">
        <f>IFERROR(IF(VLOOKUP(功能_33[[#This Row],[功能代號]],E:Q,11,FALSE)=0,"",VLOOKUP(功能_33[[#This Row],[功能代號]],E:Q,11,FALSE)),"")</f>
        <v/>
      </c>
      <c r="AH319" s="336" t="n"/>
      <c r="AI319" s="336" t="n"/>
      <c r="AJ319" s="344" t="n"/>
      <c r="AK319" s="336" t="n"/>
      <c r="AN319" s="344">
        <f>VLOOKUP(功能_33[[#This Row],[功能代號]],工作表2!A:A,1,FALSE)</f>
        <v/>
      </c>
    </row>
    <row r="320" hidden="1" ht="14.25" customHeight="1" s="453">
      <c r="A320" s="333" t="n">
        <v>375</v>
      </c>
      <c r="B32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344" t="inlineStr">
        <is>
          <t>8.遵循法令作業</t>
        </is>
      </c>
      <c r="D320" s="344" t="n"/>
      <c r="E320" s="372" t="inlineStr">
        <is>
          <t>L8204</t>
        </is>
      </c>
      <c r="F320" s="344" t="inlineStr">
        <is>
          <t>疑似洗錢交易訪談記錄維護</t>
        </is>
      </c>
      <c r="G320" s="344" t="n"/>
      <c r="H320" s="372" t="inlineStr">
        <is>
          <t>賴文育</t>
        </is>
      </c>
      <c r="I320" s="372" t="inlineStr">
        <is>
          <t>楊智誠</t>
        </is>
      </c>
      <c r="J320" s="347" t="n"/>
      <c r="K320" s="336" t="n">
        <v>44498</v>
      </c>
      <c r="L320" s="336" t="n">
        <v>44498</v>
      </c>
      <c r="M320" s="336">
        <f>IFERROR(IF(VLOOKUP(功能_33[[#This Row],[功能代號]],討論項目!A:H,8,FALSE)=0,"",VLOOKUP(功能_33[[#This Row],[功能代號]],討論項目!A:H,8,FALSE)),"")</f>
        <v/>
      </c>
      <c r="N320" s="372" t="inlineStr">
        <is>
          <t>涂宇欣</t>
        </is>
      </c>
      <c r="O320" s="372" t="inlineStr">
        <is>
          <t>陳政皓</t>
        </is>
      </c>
      <c r="P320" s="449" t="inlineStr">
        <is>
          <t>張舜雯</t>
        </is>
      </c>
      <c r="Q320" s="372" t="n"/>
      <c r="R320" s="372" t="n"/>
      <c r="S320" s="372" t="n"/>
      <c r="T320" s="372" t="n"/>
      <c r="U320" s="372" t="n"/>
      <c r="V320" s="372" t="n"/>
      <c r="W320" s="372" t="n"/>
      <c r="X320" s="344">
        <f>VLOOKUP(功能_33[[#This Row],[User]],SKL放款!A:G,7,FALSE)</f>
        <v/>
      </c>
      <c r="Y320" s="343">
        <f>IF(功能_33[[#This Row],[實際展示]]="","",功能_33[[#This Row],[實際展示]]+14)</f>
        <v/>
      </c>
      <c r="Z320" s="343" t="n"/>
      <c r="AA320" s="336">
        <f>IF(功能_33[[#This Row],[URS交二審]]=0,"",功能_33[[#This Row],[URS交二審]]+7)</f>
        <v/>
      </c>
      <c r="AB320" s="336" t="n"/>
      <c r="AC320" s="336" t="n"/>
      <c r="AD320" s="336" t="n"/>
      <c r="AE320" s="336" t="n"/>
      <c r="AF320" s="513" t="n"/>
      <c r="AG320" s="336">
        <f>IFERROR(IF(VLOOKUP(功能_33[[#This Row],[功能代號]],E:Q,11,FALSE)=0,"",VLOOKUP(功能_33[[#This Row],[功能代號]],E:Q,11,FALSE)),"")</f>
        <v/>
      </c>
      <c r="AH320" s="336" t="n"/>
      <c r="AI320" s="336" t="n"/>
      <c r="AJ320" s="344" t="n"/>
      <c r="AK320" s="336" t="n">
        <v>44482</v>
      </c>
      <c r="AN320" s="344">
        <f>VLOOKUP(功能_33[[#This Row],[功能代號]],工作表2!A:A,1,FALSE)</f>
        <v/>
      </c>
    </row>
    <row r="321" hidden="1" ht="14.25" customHeight="1" s="453">
      <c r="A321" s="333" t="n">
        <v>243</v>
      </c>
      <c r="B32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1" s="344" t="inlineStr">
        <is>
          <t xml:space="preserve">5.管理性作業 </t>
        </is>
      </c>
      <c r="D321" s="344" t="n"/>
      <c r="E321" s="372" t="inlineStr">
        <is>
          <t>L5801</t>
        </is>
      </c>
      <c r="F321" s="344" t="inlineStr">
        <is>
          <t>補貼息作業</t>
        </is>
      </c>
      <c r="G321" s="344" t="n"/>
      <c r="H321" s="372" t="inlineStr">
        <is>
          <t>賴文育</t>
        </is>
      </c>
      <c r="I321" s="372" t="inlineStr">
        <is>
          <t>陳昱衡</t>
        </is>
      </c>
      <c r="J321" s="347" t="n"/>
      <c r="K321" s="336" t="n">
        <v>44526</v>
      </c>
      <c r="L321" s="336" t="n"/>
      <c r="M321" s="336">
        <f>IFERROR(IF(VLOOKUP(功能_33[[#This Row],[功能代號]],討論項目!A:H,8,FALSE)=0,"",VLOOKUP(功能_33[[#This Row],[功能代號]],討論項目!A:H,8,FALSE)),"")</f>
        <v/>
      </c>
      <c r="N321" s="372" t="inlineStr">
        <is>
          <t>涂宇欣</t>
        </is>
      </c>
      <c r="O321" s="372" t="inlineStr">
        <is>
          <t>邵淑微</t>
        </is>
      </c>
      <c r="P321" s="449" t="n"/>
      <c r="Q321" s="372" t="n"/>
      <c r="R321" s="372" t="n"/>
      <c r="S321" s="372" t="n"/>
      <c r="T321" s="372" t="n"/>
      <c r="U321" s="372" t="n"/>
      <c r="V321" s="372" t="n"/>
      <c r="W321" s="372" t="n"/>
      <c r="X321" s="344">
        <f>VLOOKUP(功能_33[[#This Row],[User]],SKL放款!A:G,7,FALSE)</f>
        <v/>
      </c>
      <c r="Y321" s="343">
        <f>IF(功能_33[[#This Row],[實際展示]]="","",功能_33[[#This Row],[實際展示]]+14)</f>
        <v/>
      </c>
      <c r="Z321" s="343" t="n"/>
      <c r="AA321" s="336">
        <f>IF(功能_33[[#This Row],[URS交二審]]=0,"",功能_33[[#This Row],[URS交二審]]+7)</f>
        <v/>
      </c>
      <c r="AB321" s="336" t="n"/>
      <c r="AC321" s="336" t="n"/>
      <c r="AD321" s="336" t="n"/>
      <c r="AE321" s="336" t="n"/>
      <c r="AF321" s="513" t="n"/>
      <c r="AG321" s="336">
        <f>IFERROR(IF(VLOOKUP(功能_33[[#This Row],[功能代號]],E:Q,11,FALSE)=0,"",VLOOKUP(功能_33[[#This Row],[功能代號]],E:Q,11,FALSE)),"")</f>
        <v/>
      </c>
      <c r="AH321" s="336" t="n"/>
      <c r="AI321" s="336" t="n"/>
      <c r="AJ321" s="344" t="n"/>
      <c r="AK321" s="336" t="n"/>
      <c r="AN321" s="344">
        <f>VLOOKUP(功能_33[[#This Row],[功能代號]],工作表2!A:A,1,FALSE)</f>
        <v/>
      </c>
    </row>
    <row r="322" hidden="1" ht="14.25" customHeight="1" s="453">
      <c r="A322" s="333" t="n">
        <v>244</v>
      </c>
      <c r="B32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344" t="inlineStr">
        <is>
          <t xml:space="preserve">5.管理性作業 </t>
        </is>
      </c>
      <c r="D322" s="344" t="n"/>
      <c r="E322" s="372" t="inlineStr">
        <is>
          <t>L5982</t>
        </is>
      </c>
      <c r="F322" s="371" t="inlineStr">
        <is>
          <t>國稅局申報檔查詢</t>
        </is>
      </c>
      <c r="G322" s="371" t="n"/>
      <c r="H322" s="372" t="inlineStr">
        <is>
          <t>賴文育</t>
        </is>
      </c>
      <c r="I322" s="372" t="inlineStr">
        <is>
          <t>楊智誠</t>
        </is>
      </c>
      <c r="J322" s="347" t="n"/>
      <c r="K322" s="336" t="n">
        <v>44503</v>
      </c>
      <c r="L322" s="336" t="n"/>
      <c r="M322" s="336">
        <f>IFERROR(IF(VLOOKUP(功能_33[[#This Row],[功能代號]],討論項目!A:H,8,FALSE)=0,"",VLOOKUP(功能_33[[#This Row],[功能代號]],討論項目!A:H,8,FALSE)),"")</f>
        <v/>
      </c>
      <c r="N322" s="372" t="inlineStr">
        <is>
          <t>李珮琪</t>
        </is>
      </c>
      <c r="O322" s="372" t="inlineStr">
        <is>
          <t>邵淑微</t>
        </is>
      </c>
      <c r="P322" s="449" t="n"/>
      <c r="Q322" s="372" t="n"/>
      <c r="R322" s="372" t="n"/>
      <c r="S322" s="372" t="n"/>
      <c r="T322" s="372" t="n"/>
      <c r="U322" s="372" t="n"/>
      <c r="V322" s="372" t="n"/>
      <c r="W322" s="372" t="n"/>
      <c r="X322" s="344">
        <f>VLOOKUP(功能_33[[#This Row],[User]],SKL放款!A:G,7,FALSE)</f>
        <v/>
      </c>
      <c r="Y322" s="343">
        <f>IF(功能_33[[#This Row],[實際展示]]="","",功能_33[[#This Row],[實際展示]]+14)</f>
        <v/>
      </c>
      <c r="Z322" s="343" t="n"/>
      <c r="AA322" s="336">
        <f>IF(功能_33[[#This Row],[URS交二審]]=0,"",功能_33[[#This Row],[URS交二審]]+7)</f>
        <v/>
      </c>
      <c r="AB322" s="336" t="n"/>
      <c r="AC322" s="336" t="n"/>
      <c r="AD322" s="336" t="n"/>
      <c r="AE322" s="336" t="n"/>
      <c r="AF322" s="513" t="n"/>
      <c r="AG322" s="336">
        <f>IFERROR(IF(VLOOKUP(功能_33[[#This Row],[功能代號]],E:Q,11,FALSE)=0,"",VLOOKUP(功能_33[[#This Row],[功能代號]],E:Q,11,FALSE)),"")</f>
        <v/>
      </c>
      <c r="AH322" s="336" t="n"/>
      <c r="AI322" s="336" t="n"/>
      <c r="AJ322" s="344" t="n"/>
      <c r="AK322" s="336" t="n"/>
      <c r="AN322" s="344">
        <f>VLOOKUP(功能_33[[#This Row],[功能代號]],工作表2!A:A,1,FALSE)</f>
        <v/>
      </c>
    </row>
    <row r="323" hidden="1" ht="14.25" customHeight="1" s="453">
      <c r="A323" s="333" t="n">
        <v>245</v>
      </c>
      <c r="B32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344" t="inlineStr">
        <is>
          <t xml:space="preserve">5.管理性作業 </t>
        </is>
      </c>
      <c r="D323" s="344" t="n"/>
      <c r="E323" s="372" t="inlineStr">
        <is>
          <t>L5812</t>
        </is>
      </c>
      <c r="F323" s="344" t="inlineStr">
        <is>
          <t>國稅局申報檔維護</t>
        </is>
      </c>
      <c r="G323" s="344" t="n"/>
      <c r="H323" s="372" t="inlineStr">
        <is>
          <t>賴文育</t>
        </is>
      </c>
      <c r="I323" s="372" t="inlineStr">
        <is>
          <t>楊智誠</t>
        </is>
      </c>
      <c r="J323" s="347" t="n"/>
      <c r="K323" s="336" t="n">
        <v>44503</v>
      </c>
      <c r="L323" s="336" t="n"/>
      <c r="M323" s="336">
        <f>IFERROR(IF(VLOOKUP(功能_33[[#This Row],[功能代號]],討論項目!A:H,8,FALSE)=0,"",VLOOKUP(功能_33[[#This Row],[功能代號]],討論項目!A:H,8,FALSE)),"")</f>
        <v/>
      </c>
      <c r="N323" s="372" t="inlineStr">
        <is>
          <t>李珮琪</t>
        </is>
      </c>
      <c r="O323" s="372" t="inlineStr">
        <is>
          <t>邵淑微</t>
        </is>
      </c>
      <c r="P323" s="449" t="n"/>
      <c r="Q323" s="372" t="n"/>
      <c r="R323" s="372" t="n"/>
      <c r="S323" s="372" t="n"/>
      <c r="T323" s="372" t="n"/>
      <c r="U323" s="372" t="n"/>
      <c r="V323" s="372" t="n"/>
      <c r="W323" s="372" t="n"/>
      <c r="X323" s="344">
        <f>VLOOKUP(功能_33[[#This Row],[User]],SKL放款!A:G,7,FALSE)</f>
        <v/>
      </c>
      <c r="Y323" s="343">
        <f>IF(功能_33[[#This Row],[實際展示]]="","",功能_33[[#This Row],[實際展示]]+14)</f>
        <v/>
      </c>
      <c r="Z323" s="343" t="n"/>
      <c r="AA323" s="336">
        <f>IF(功能_33[[#This Row],[URS交二審]]=0,"",功能_33[[#This Row],[URS交二審]]+7)</f>
        <v/>
      </c>
      <c r="AB323" s="336" t="n"/>
      <c r="AC323" s="336" t="n"/>
      <c r="AD323" s="336" t="n"/>
      <c r="AE323" s="336" t="n"/>
      <c r="AF323" s="513" t="n"/>
      <c r="AG323" s="336">
        <f>IFERROR(IF(VLOOKUP(功能_33[[#This Row],[功能代號]],E:Q,11,FALSE)=0,"",VLOOKUP(功能_33[[#This Row],[功能代號]],E:Q,11,FALSE)),"")</f>
        <v/>
      </c>
      <c r="AH323" s="336" t="n"/>
      <c r="AI323" s="336" t="n"/>
      <c r="AJ323" s="344" t="n"/>
      <c r="AK323" s="336" t="n"/>
      <c r="AN323" s="344">
        <f>VLOOKUP(功能_33[[#This Row],[功能代號]],工作表2!A:A,1,FALSE)</f>
        <v/>
      </c>
    </row>
    <row r="324" hidden="1" ht="14.25" customHeight="1" s="453">
      <c r="A324" s="333" t="n">
        <v>246</v>
      </c>
      <c r="B32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4" s="344" t="inlineStr">
        <is>
          <t xml:space="preserve">5.管理性作業 </t>
        </is>
      </c>
      <c r="D324" s="344" t="n"/>
      <c r="E324" s="372" t="inlineStr">
        <is>
          <t>L5811</t>
        </is>
      </c>
      <c r="F324" s="344" t="inlineStr">
        <is>
          <t>產生國稅局申報檢核檔</t>
        </is>
      </c>
      <c r="G324" s="344" t="n"/>
      <c r="H324" s="372" t="inlineStr">
        <is>
          <t>賴文育</t>
        </is>
      </c>
      <c r="I324" s="372" t="inlineStr">
        <is>
          <t>楊智誠</t>
        </is>
      </c>
      <c r="J324" s="347" t="n"/>
      <c r="K324" s="336" t="n">
        <v>44503</v>
      </c>
      <c r="L324" s="336" t="n"/>
      <c r="M324" s="336">
        <f>IFERROR(IF(VLOOKUP(功能_33[[#This Row],[功能代號]],討論項目!A:H,8,FALSE)=0,"",VLOOKUP(功能_33[[#This Row],[功能代號]],討論項目!A:H,8,FALSE)),"")</f>
        <v/>
      </c>
      <c r="N324" s="372" t="inlineStr">
        <is>
          <t>李珮琪</t>
        </is>
      </c>
      <c r="O324" s="372" t="inlineStr">
        <is>
          <t>邵淑微</t>
        </is>
      </c>
      <c r="P324" s="449" t="n"/>
      <c r="Q324" s="372" t="n"/>
      <c r="R324" s="372" t="n"/>
      <c r="S324" s="372" t="n"/>
      <c r="T324" s="372" t="n"/>
      <c r="U324" s="372" t="n"/>
      <c r="V324" s="372" t="n"/>
      <c r="W324" s="372" t="n"/>
      <c r="X324" s="344">
        <f>VLOOKUP(功能_33[[#This Row],[User]],SKL放款!A:G,7,FALSE)</f>
        <v/>
      </c>
      <c r="Y324" s="343">
        <f>IF(功能_33[[#This Row],[實際展示]]="","",功能_33[[#This Row],[實際展示]]+14)</f>
        <v/>
      </c>
      <c r="Z324" s="343" t="n"/>
      <c r="AA324" s="336">
        <f>IF(功能_33[[#This Row],[URS交二審]]=0,"",功能_33[[#This Row],[URS交二審]]+7)</f>
        <v/>
      </c>
      <c r="AB324" s="336" t="n"/>
      <c r="AC324" s="336" t="n"/>
      <c r="AD324" s="336" t="n"/>
      <c r="AE324" s="336" t="n"/>
      <c r="AF324" s="513" t="n"/>
      <c r="AG324" s="336">
        <f>IFERROR(IF(VLOOKUP(功能_33[[#This Row],[功能代號]],E:Q,11,FALSE)=0,"",VLOOKUP(功能_33[[#This Row],[功能代號]],E:Q,11,FALSE)),"")</f>
        <v/>
      </c>
      <c r="AH324" s="336" t="n"/>
      <c r="AI324" s="336" t="n"/>
      <c r="AJ324" s="344" t="n"/>
      <c r="AK324" s="336" t="n"/>
      <c r="AN324" s="344">
        <f>VLOOKUP(功能_33[[#This Row],[功能代號]],工作表2!A:A,1,FALSE)</f>
        <v/>
      </c>
    </row>
    <row r="325" hidden="1" ht="14.25" customHeight="1" s="453">
      <c r="A325" s="333" t="n">
        <v>247</v>
      </c>
      <c r="B32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344" t="inlineStr">
        <is>
          <t xml:space="preserve">5.管理性作業 </t>
        </is>
      </c>
      <c r="D325" s="344" t="n"/>
      <c r="E325" s="372" t="inlineStr">
        <is>
          <t>L5813</t>
        </is>
      </c>
      <c r="F325" s="344" t="inlineStr">
        <is>
          <t>產生國稅局申報媒體檔</t>
        </is>
      </c>
      <c r="G325" s="344" t="n"/>
      <c r="H325" s="372" t="inlineStr">
        <is>
          <t>賴文育</t>
        </is>
      </c>
      <c r="I325" s="372" t="inlineStr">
        <is>
          <t>楊智誠</t>
        </is>
      </c>
      <c r="J325" s="347" t="n"/>
      <c r="K325" s="336" t="n">
        <v>44503</v>
      </c>
      <c r="L325" s="336" t="n"/>
      <c r="M325" s="336">
        <f>IFERROR(IF(VLOOKUP(功能_33[[#This Row],[功能代號]],討論項目!A:H,8,FALSE)=0,"",VLOOKUP(功能_33[[#This Row],[功能代號]],討論項目!A:H,8,FALSE)),"")</f>
        <v/>
      </c>
      <c r="N325" s="372" t="inlineStr">
        <is>
          <t>李珮琪</t>
        </is>
      </c>
      <c r="O325" s="372" t="inlineStr">
        <is>
          <t>邵淑微</t>
        </is>
      </c>
      <c r="P325" s="449" t="n"/>
      <c r="Q325" s="372" t="n"/>
      <c r="R325" s="372" t="n"/>
      <c r="S325" s="372" t="n"/>
      <c r="T325" s="372" t="n"/>
      <c r="U325" s="372" t="n"/>
      <c r="V325" s="372" t="n"/>
      <c r="W325" s="372" t="n"/>
      <c r="X325" s="344">
        <f>VLOOKUP(功能_33[[#This Row],[User]],SKL放款!A:G,7,FALSE)</f>
        <v/>
      </c>
      <c r="Y325" s="343">
        <f>IF(功能_33[[#This Row],[實際展示]]="","",功能_33[[#This Row],[實際展示]]+14)</f>
        <v/>
      </c>
      <c r="Z325" s="343" t="n"/>
      <c r="AA325" s="336">
        <f>IF(功能_33[[#This Row],[URS交二審]]=0,"",功能_33[[#This Row],[URS交二審]]+7)</f>
        <v/>
      </c>
      <c r="AB325" s="336" t="n"/>
      <c r="AC325" s="336" t="n"/>
      <c r="AD325" s="336" t="n"/>
      <c r="AE325" s="336" t="n"/>
      <c r="AF325" s="513" t="n"/>
      <c r="AG325" s="336">
        <f>IFERROR(IF(VLOOKUP(功能_33[[#This Row],[功能代號]],E:Q,11,FALSE)=0,"",VLOOKUP(功能_33[[#This Row],[功能代號]],E:Q,11,FALSE)),"")</f>
        <v/>
      </c>
      <c r="AH325" s="336" t="n"/>
      <c r="AI325" s="336" t="n"/>
      <c r="AJ325" s="344" t="n"/>
      <c r="AK325" s="336" t="n"/>
      <c r="AN325" s="344">
        <f>VLOOKUP(功能_33[[#This Row],[功能代號]],工作表2!A:A,1,FALSE)</f>
        <v/>
      </c>
    </row>
    <row r="326" hidden="1" ht="14.25" customHeight="1" s="453">
      <c r="A326" s="333" t="n">
        <v>248</v>
      </c>
      <c r="B32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344" t="inlineStr">
        <is>
          <t xml:space="preserve">5.管理性作業 </t>
        </is>
      </c>
      <c r="D326" s="344" t="n"/>
      <c r="E326" s="372" t="inlineStr">
        <is>
          <t>L5901</t>
        </is>
      </c>
      <c r="F326" s="344" t="inlineStr">
        <is>
          <t xml:space="preserve">資金運用概況明細資料查詢              </t>
        </is>
      </c>
      <c r="G326" s="344" t="n"/>
      <c r="H326" s="372" t="inlineStr">
        <is>
          <t>賴文育</t>
        </is>
      </c>
      <c r="I326" s="372" t="inlineStr">
        <is>
          <t>楊智誠</t>
        </is>
      </c>
      <c r="J326" s="347" t="n"/>
      <c r="K326" s="430" t="n">
        <v>44504</v>
      </c>
      <c r="L326" s="336" t="n"/>
      <c r="M326" s="336">
        <f>IFERROR(IF(VLOOKUP(功能_33[[#This Row],[功能代號]],討論項目!A:H,8,FALSE)=0,"",VLOOKUP(功能_33[[#This Row],[功能代號]],討論項目!A:H,8,FALSE)),"")</f>
        <v/>
      </c>
      <c r="N326" s="372" t="inlineStr">
        <is>
          <t>李珮琪</t>
        </is>
      </c>
      <c r="O326" s="372" t="inlineStr">
        <is>
          <t>蔡珮瑜</t>
        </is>
      </c>
      <c r="P326" s="449" t="n"/>
      <c r="Q326" s="372" t="n"/>
      <c r="R326" s="372" t="n"/>
      <c r="S326" s="372" t="n"/>
      <c r="T326" s="372" t="n"/>
      <c r="U326" s="372" t="n"/>
      <c r="V326" s="372" t="n"/>
      <c r="W326" s="372" t="n"/>
      <c r="X326" s="344">
        <f>VLOOKUP(功能_33[[#This Row],[User]],SKL放款!A:G,7,FALSE)</f>
        <v/>
      </c>
      <c r="Y326" s="343">
        <f>IF(功能_33[[#This Row],[實際展示]]="","",功能_33[[#This Row],[實際展示]]+14)</f>
        <v/>
      </c>
      <c r="Z326" s="343" t="n"/>
      <c r="AA326" s="336">
        <f>IF(功能_33[[#This Row],[URS交二審]]=0,"",功能_33[[#This Row],[URS交二審]]+7)</f>
        <v/>
      </c>
      <c r="AB326" s="336" t="n"/>
      <c r="AC326" s="336" t="n"/>
      <c r="AD326" s="336" t="n"/>
      <c r="AE326" s="336" t="n"/>
      <c r="AF326" s="513" t="n"/>
      <c r="AG326" s="336">
        <f>IFERROR(IF(VLOOKUP(功能_33[[#This Row],[功能代號]],E:Q,11,FALSE)=0,"",VLOOKUP(功能_33[[#This Row],[功能代號]],E:Q,11,FALSE)),"")</f>
        <v/>
      </c>
      <c r="AH326" s="336" t="n"/>
      <c r="AI326" s="336" t="n"/>
      <c r="AJ326" s="344" t="n"/>
      <c r="AK326" s="336" t="n"/>
      <c r="AN326" s="344">
        <f>VLOOKUP(功能_33[[#This Row],[功能代號]],工作表2!A:A,1,FALSE)</f>
        <v/>
      </c>
    </row>
    <row r="327" hidden="1" ht="14.25" customHeight="1" s="453">
      <c r="A327" s="333" t="n">
        <v>249</v>
      </c>
      <c r="B32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344" t="inlineStr">
        <is>
          <t xml:space="preserve">5.管理性作業 </t>
        </is>
      </c>
      <c r="D327" s="344" t="n"/>
      <c r="E327" s="372" t="inlineStr">
        <is>
          <t>L5101</t>
        </is>
      </c>
      <c r="F327" s="344" t="inlineStr">
        <is>
          <t xml:space="preserve">資金運用概況維護                      </t>
        </is>
      </c>
      <c r="G327" s="344" t="n"/>
      <c r="H327" s="372" t="inlineStr">
        <is>
          <t>賴文育</t>
        </is>
      </c>
      <c r="I327" s="372" t="inlineStr">
        <is>
          <t>楊智誠</t>
        </is>
      </c>
      <c r="J327" s="347" t="n"/>
      <c r="K327" s="430" t="n">
        <v>44504</v>
      </c>
      <c r="L327" s="336" t="n"/>
      <c r="M327" s="336">
        <f>IFERROR(IF(VLOOKUP(功能_33[[#This Row],[功能代號]],討論項目!A:H,8,FALSE)=0,"",VLOOKUP(功能_33[[#This Row],[功能代號]],討論項目!A:H,8,FALSE)),"")</f>
        <v/>
      </c>
      <c r="N327" s="372" t="inlineStr">
        <is>
          <t>李珮琪</t>
        </is>
      </c>
      <c r="O327" s="372" t="inlineStr">
        <is>
          <t>蔡珮瑜</t>
        </is>
      </c>
      <c r="P327" s="449" t="n"/>
      <c r="Q327" s="372" t="n"/>
      <c r="R327" s="372" t="n"/>
      <c r="S327" s="372" t="n"/>
      <c r="T327" s="372" t="n"/>
      <c r="U327" s="372" t="n"/>
      <c r="V327" s="372" t="n"/>
      <c r="W327" s="372" t="n"/>
      <c r="X327" s="344">
        <f>VLOOKUP(功能_33[[#This Row],[User]],SKL放款!A:G,7,FALSE)</f>
        <v/>
      </c>
      <c r="Y327" s="343">
        <f>IF(功能_33[[#This Row],[實際展示]]="","",功能_33[[#This Row],[實際展示]]+14)</f>
        <v/>
      </c>
      <c r="Z327" s="343" t="n"/>
      <c r="AA327" s="336">
        <f>IF(功能_33[[#This Row],[URS交二審]]=0,"",功能_33[[#This Row],[URS交二審]]+7)</f>
        <v/>
      </c>
      <c r="AB327" s="336" t="n"/>
      <c r="AC327" s="336" t="n"/>
      <c r="AD327" s="336" t="n"/>
      <c r="AE327" s="336" t="n"/>
      <c r="AF327" s="513" t="n"/>
      <c r="AG327" s="336">
        <f>IFERROR(IF(VLOOKUP(功能_33[[#This Row],[功能代號]],E:Q,11,FALSE)=0,"",VLOOKUP(功能_33[[#This Row],[功能代號]],E:Q,11,FALSE)),"")</f>
        <v/>
      </c>
      <c r="AH327" s="336" t="n"/>
      <c r="AI327" s="336" t="n"/>
      <c r="AJ327" s="344" t="n"/>
      <c r="AK327" s="336" t="n"/>
      <c r="AN327" s="344">
        <f>VLOOKUP(功能_33[[#This Row],[功能代號]],工作表2!A:A,1,FALSE)</f>
        <v/>
      </c>
    </row>
    <row r="328" hidden="1" ht="14.25" customHeight="1" s="453">
      <c r="A328" s="333" t="n">
        <v>250</v>
      </c>
      <c r="B32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8" s="344" t="inlineStr">
        <is>
          <t xml:space="preserve">5.管理性作業 </t>
        </is>
      </c>
      <c r="D328" s="344" t="inlineStr">
        <is>
          <t>案件申請3</t>
        </is>
      </c>
      <c r="E328" s="372" t="inlineStr">
        <is>
          <t>L5902</t>
        </is>
      </c>
      <c r="F328" s="344" t="inlineStr">
        <is>
          <t>授信審議委員會會議紀錄明細資料查詢</t>
        </is>
      </c>
      <c r="G328" s="344" t="n"/>
      <c r="H328" s="372" t="inlineStr">
        <is>
          <t>賴文育</t>
        </is>
      </c>
      <c r="I328" s="372" t="inlineStr">
        <is>
          <t>楊智誠</t>
        </is>
      </c>
      <c r="J328" s="347" t="n"/>
      <c r="K328" s="430" t="n">
        <v>44504</v>
      </c>
      <c r="L328" s="336" t="n">
        <v>44503</v>
      </c>
      <c r="M328" s="336">
        <f>IFERROR(IF(VLOOKUP(功能_33[[#This Row],[功能代號]],討論項目!A:H,8,FALSE)=0,"",VLOOKUP(功能_33[[#This Row],[功能代號]],討論項目!A:H,8,FALSE)),"")</f>
        <v/>
      </c>
      <c r="N328" s="372" t="inlineStr">
        <is>
          <t>李珮琪</t>
        </is>
      </c>
      <c r="O328" s="372" t="inlineStr">
        <is>
          <t>施美娟</t>
        </is>
      </c>
      <c r="P328" s="449" t="n"/>
      <c r="Q328" s="372" t="n"/>
      <c r="R328" s="372" t="n"/>
      <c r="S328" s="372" t="n"/>
      <c r="T328" s="372" t="n"/>
      <c r="U328" s="372" t="n"/>
      <c r="V328" s="372" t="n"/>
      <c r="W328" s="372" t="n"/>
      <c r="X328" s="344">
        <f>VLOOKUP(功能_33[[#This Row],[User]],SKL放款!A:G,7,FALSE)</f>
        <v/>
      </c>
      <c r="Y328" s="343">
        <f>IF(功能_33[[#This Row],[實際展示]]="","",功能_33[[#This Row],[實際展示]]+14)</f>
        <v/>
      </c>
      <c r="Z328" s="343" t="n"/>
      <c r="AA328" s="336">
        <f>IF(功能_33[[#This Row],[URS交二審]]=0,"",功能_33[[#This Row],[URS交二審]]+7)</f>
        <v/>
      </c>
      <c r="AB328" s="336" t="n"/>
      <c r="AC328" s="336" t="n"/>
      <c r="AD328" s="336" t="n"/>
      <c r="AE328" s="336" t="n"/>
      <c r="AF328" s="513" t="n"/>
      <c r="AG328" s="336">
        <f>IFERROR(IF(VLOOKUP(功能_33[[#This Row],[功能代號]],E:Q,11,FALSE)=0,"",VLOOKUP(功能_33[[#This Row],[功能代號]],E:Q,11,FALSE)),"")</f>
        <v/>
      </c>
      <c r="AH328" s="336" t="n"/>
      <c r="AI328" s="336" t="n"/>
      <c r="AJ328" s="344" t="n"/>
      <c r="AK328" s="336" t="n"/>
      <c r="AN328" s="344">
        <f>VLOOKUP(功能_33[[#This Row],[功能代號]],工作表2!A:A,1,FALSE)</f>
        <v/>
      </c>
    </row>
    <row r="329" hidden="1" ht="14.25" customHeight="1" s="453">
      <c r="A329" s="333" t="n">
        <v>251</v>
      </c>
      <c r="B32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344" t="inlineStr">
        <is>
          <t xml:space="preserve">5.管理性作業 </t>
        </is>
      </c>
      <c r="D329" s="344" t="inlineStr">
        <is>
          <t>案件申請3</t>
        </is>
      </c>
      <c r="E329" s="372" t="inlineStr">
        <is>
          <t>L5102</t>
        </is>
      </c>
      <c r="F329" s="344" t="inlineStr">
        <is>
          <t>授信審議委員會會議紀錄維護</t>
        </is>
      </c>
      <c r="G329" s="344" t="n"/>
      <c r="H329" s="372" t="inlineStr">
        <is>
          <t>賴文育</t>
        </is>
      </c>
      <c r="I329" s="372" t="inlineStr">
        <is>
          <t>楊智誠</t>
        </is>
      </c>
      <c r="J329" s="347" t="n"/>
      <c r="K329" s="430" t="n">
        <v>44504</v>
      </c>
      <c r="L329" s="336" t="n">
        <v>44503</v>
      </c>
      <c r="M329" s="336">
        <f>IFERROR(IF(VLOOKUP(功能_33[[#This Row],[功能代號]],討論項目!A:H,8,FALSE)=0,"",VLOOKUP(功能_33[[#This Row],[功能代號]],討論項目!A:H,8,FALSE)),"")</f>
        <v/>
      </c>
      <c r="N329" s="372" t="inlineStr">
        <is>
          <t>李珮琪</t>
        </is>
      </c>
      <c r="O329" s="372" t="inlineStr">
        <is>
          <t>施美娟</t>
        </is>
      </c>
      <c r="P329" s="449" t="n"/>
      <c r="Q329" s="372" t="n"/>
      <c r="R329" s="372" t="n"/>
      <c r="S329" s="372" t="n"/>
      <c r="T329" s="372" t="n"/>
      <c r="U329" s="372" t="n"/>
      <c r="V329" s="372" t="n"/>
      <c r="W329" s="372" t="n"/>
      <c r="X329" s="344">
        <f>VLOOKUP(功能_33[[#This Row],[User]],SKL放款!A:G,7,FALSE)</f>
        <v/>
      </c>
      <c r="Y329" s="343">
        <f>IF(功能_33[[#This Row],[實際展示]]="","",功能_33[[#This Row],[實際展示]]+14)</f>
        <v/>
      </c>
      <c r="Z329" s="343" t="n"/>
      <c r="AA329" s="336">
        <f>IF(功能_33[[#This Row],[URS交二審]]=0,"",功能_33[[#This Row],[URS交二審]]+7)</f>
        <v/>
      </c>
      <c r="AB329" s="336" t="n"/>
      <c r="AC329" s="336" t="n"/>
      <c r="AD329" s="336" t="n"/>
      <c r="AE329" s="336" t="n"/>
      <c r="AF329" s="513" t="n"/>
      <c r="AG329" s="336">
        <f>IFERROR(IF(VLOOKUP(功能_33[[#This Row],[功能代號]],E:Q,11,FALSE)=0,"",VLOOKUP(功能_33[[#This Row],[功能代號]],E:Q,11,FALSE)),"")</f>
        <v/>
      </c>
      <c r="AH329" s="336" t="n"/>
      <c r="AI329" s="336" t="n"/>
      <c r="AJ329" s="344" t="n"/>
      <c r="AK329" s="336" t="n"/>
      <c r="AN329" s="344">
        <f>VLOOKUP(功能_33[[#This Row],[功能代號]],工作表2!A:A,1,FALSE)</f>
        <v/>
      </c>
    </row>
    <row r="330" hidden="1" ht="14.25" customHeight="1" s="453">
      <c r="A330" s="333" t="n">
        <v>252</v>
      </c>
      <c r="B33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0" s="344" t="inlineStr">
        <is>
          <t xml:space="preserve">5.管理性作業 </t>
        </is>
      </c>
      <c r="D330" s="344" t="n"/>
      <c r="E330" s="372" t="inlineStr">
        <is>
          <t>L5903</t>
        </is>
      </c>
      <c r="F330" s="344" t="inlineStr">
        <is>
          <t xml:space="preserve">檔案借閱明細資料查詢                  </t>
        </is>
      </c>
      <c r="G330" s="344" t="n"/>
      <c r="H330" s="372" t="inlineStr">
        <is>
          <t>賴文育</t>
        </is>
      </c>
      <c r="I330" s="372" t="inlineStr">
        <is>
          <t>楊智誠</t>
        </is>
      </c>
      <c r="J330" s="347" t="n"/>
      <c r="K330" s="430" t="n">
        <v>44504</v>
      </c>
      <c r="L330" s="336" t="n"/>
      <c r="M330" s="336">
        <f>IFERROR(IF(VLOOKUP(功能_33[[#This Row],[功能代號]],討論項目!A:H,8,FALSE)=0,"",VLOOKUP(功能_33[[#This Row],[功能代號]],討論項目!A:H,8,FALSE)),"")</f>
        <v/>
      </c>
      <c r="N330" s="372" t="inlineStr">
        <is>
          <t>李珮琪</t>
        </is>
      </c>
      <c r="O330" s="372" t="inlineStr">
        <is>
          <t>蔡珮瑜</t>
        </is>
      </c>
      <c r="P330" s="449" t="n"/>
      <c r="Q330" s="372" t="n"/>
      <c r="R330" s="372" t="n"/>
      <c r="S330" s="372" t="n"/>
      <c r="T330" s="372" t="n"/>
      <c r="U330" s="372" t="n"/>
      <c r="V330" s="372" t="n"/>
      <c r="W330" s="372" t="n"/>
      <c r="X330" s="344">
        <f>VLOOKUP(功能_33[[#This Row],[User]],SKL放款!A:G,7,FALSE)</f>
        <v/>
      </c>
      <c r="Y330" s="343">
        <f>IF(功能_33[[#This Row],[實際展示]]="","",功能_33[[#This Row],[實際展示]]+14)</f>
        <v/>
      </c>
      <c r="Z330" s="343" t="n"/>
      <c r="AA330" s="336">
        <f>IF(功能_33[[#This Row],[URS交二審]]=0,"",功能_33[[#This Row],[URS交二審]]+7)</f>
        <v/>
      </c>
      <c r="AB330" s="336" t="n"/>
      <c r="AC330" s="336" t="n"/>
      <c r="AD330" s="336" t="n"/>
      <c r="AE330" s="336" t="n"/>
      <c r="AF330" s="513" t="n"/>
      <c r="AG330" s="336">
        <f>IFERROR(IF(VLOOKUP(功能_33[[#This Row],[功能代號]],E:Q,11,FALSE)=0,"",VLOOKUP(功能_33[[#This Row],[功能代號]],E:Q,11,FALSE)),"")</f>
        <v/>
      </c>
      <c r="AH330" s="336" t="n"/>
      <c r="AI330" s="336" t="n"/>
      <c r="AJ330" s="344" t="n"/>
      <c r="AK330" s="336" t="n"/>
      <c r="AN330" s="344">
        <f>VLOOKUP(功能_33[[#This Row],[功能代號]],工作表2!A:A,1,FALSE)</f>
        <v/>
      </c>
    </row>
    <row r="331" hidden="1" ht="14.25" customHeight="1" s="453">
      <c r="A331" s="333" t="n">
        <v>253</v>
      </c>
      <c r="B33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344" t="inlineStr">
        <is>
          <t xml:space="preserve">5.管理性作業 </t>
        </is>
      </c>
      <c r="D331" s="344" t="n"/>
      <c r="E331" s="372" t="inlineStr">
        <is>
          <t>L5103</t>
        </is>
      </c>
      <c r="F331" s="344" t="inlineStr">
        <is>
          <t xml:space="preserve">檔案借閱維護                          </t>
        </is>
      </c>
      <c r="G331" s="344" t="n"/>
      <c r="H331" s="372" t="inlineStr">
        <is>
          <t>賴文育</t>
        </is>
      </c>
      <c r="I331" s="372" t="inlineStr">
        <is>
          <t>楊智誠</t>
        </is>
      </c>
      <c r="J331" s="347" t="n"/>
      <c r="K331" s="430" t="n">
        <v>44504</v>
      </c>
      <c r="L331" s="336" t="n"/>
      <c r="M331" s="336">
        <f>IFERROR(IF(VLOOKUP(功能_33[[#This Row],[功能代號]],討論項目!A:H,8,FALSE)=0,"",VLOOKUP(功能_33[[#This Row],[功能代號]],討論項目!A:H,8,FALSE)),"")</f>
        <v/>
      </c>
      <c r="N331" s="372" t="inlineStr">
        <is>
          <t>李珮琪</t>
        </is>
      </c>
      <c r="O331" s="372" t="inlineStr">
        <is>
          <t>蔡珮瑜</t>
        </is>
      </c>
      <c r="P331" s="449" t="n"/>
      <c r="Q331" s="372" t="n"/>
      <c r="R331" s="372" t="n"/>
      <c r="S331" s="372" t="n"/>
      <c r="T331" s="372" t="n"/>
      <c r="U331" s="372" t="n"/>
      <c r="V331" s="372" t="n"/>
      <c r="W331" s="372" t="n"/>
      <c r="X331" s="344">
        <f>VLOOKUP(功能_33[[#This Row],[User]],SKL放款!A:G,7,FALSE)</f>
        <v/>
      </c>
      <c r="Y331" s="343">
        <f>IF(功能_33[[#This Row],[實際展示]]="","",功能_33[[#This Row],[實際展示]]+14)</f>
        <v/>
      </c>
      <c r="Z331" s="343" t="n"/>
      <c r="AA331" s="336">
        <f>IF(功能_33[[#This Row],[URS交二審]]=0,"",功能_33[[#This Row],[URS交二審]]+7)</f>
        <v/>
      </c>
      <c r="AB331" s="336" t="n"/>
      <c r="AC331" s="336" t="n"/>
      <c r="AD331" s="336" t="n"/>
      <c r="AE331" s="336" t="n"/>
      <c r="AF331" s="513" t="n"/>
      <c r="AG331" s="336">
        <f>IFERROR(IF(VLOOKUP(功能_33[[#This Row],[功能代號]],E:Q,11,FALSE)=0,"",VLOOKUP(功能_33[[#This Row],[功能代號]],E:Q,11,FALSE)),"")</f>
        <v/>
      </c>
      <c r="AH331" s="336" t="n"/>
      <c r="AI331" s="336" t="n"/>
      <c r="AJ331" s="344" t="n"/>
      <c r="AK331" s="336" t="n"/>
      <c r="AN331" s="344">
        <f>VLOOKUP(功能_33[[#This Row],[功能代號]],工作表2!A:A,1,FALSE)</f>
        <v/>
      </c>
    </row>
    <row r="332" hidden="1" ht="14.25" customHeight="1" s="453">
      <c r="A332" s="333" t="n">
        <v>254</v>
      </c>
      <c r="B33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2" s="344" t="inlineStr">
        <is>
          <t xml:space="preserve">5.管理性作業 </t>
        </is>
      </c>
      <c r="D332" s="344" t="n"/>
      <c r="E332" s="372" t="inlineStr">
        <is>
          <t>L5104</t>
        </is>
      </c>
      <c r="F332" s="344" t="inlineStr">
        <is>
          <t xml:space="preserve">檔案借閱報表作業(列印)                </t>
        </is>
      </c>
      <c r="G332" s="344" t="n"/>
      <c r="H332" s="372" t="inlineStr">
        <is>
          <t>賴文育</t>
        </is>
      </c>
      <c r="I332" s="372" t="inlineStr">
        <is>
          <t>楊智誠</t>
        </is>
      </c>
      <c r="J332" s="347" t="n"/>
      <c r="K332" s="430" t="n">
        <v>44504</v>
      </c>
      <c r="L332" s="336" t="n"/>
      <c r="M332" s="336">
        <f>IFERROR(IF(VLOOKUP(功能_33[[#This Row],[功能代號]],討論項目!A:H,8,FALSE)=0,"",VLOOKUP(功能_33[[#This Row],[功能代號]],討論項目!A:H,8,FALSE)),"")</f>
        <v/>
      </c>
      <c r="N332" s="372" t="inlineStr">
        <is>
          <t>李珮琪</t>
        </is>
      </c>
      <c r="O332" s="372" t="inlineStr">
        <is>
          <t>蔡珮瑜</t>
        </is>
      </c>
      <c r="P332" s="449" t="n"/>
      <c r="Q332" s="372" t="n"/>
      <c r="R332" s="372" t="n"/>
      <c r="S332" s="372" t="n"/>
      <c r="T332" s="372" t="n"/>
      <c r="U332" s="372" t="n"/>
      <c r="V332" s="372" t="n"/>
      <c r="W332" s="372" t="n"/>
      <c r="X332" s="344">
        <f>VLOOKUP(功能_33[[#This Row],[User]],SKL放款!A:G,7,FALSE)</f>
        <v/>
      </c>
      <c r="Y332" s="343">
        <f>IF(功能_33[[#This Row],[實際展示]]="","",功能_33[[#This Row],[實際展示]]+14)</f>
        <v/>
      </c>
      <c r="Z332" s="343" t="n"/>
      <c r="AA332" s="336">
        <f>IF(功能_33[[#This Row],[URS交二審]]=0,"",功能_33[[#This Row],[URS交二審]]+7)</f>
        <v/>
      </c>
      <c r="AB332" s="336" t="n"/>
      <c r="AC332" s="336" t="n"/>
      <c r="AD332" s="336" t="n"/>
      <c r="AE332" s="336" t="n"/>
      <c r="AF332" s="513" t="n"/>
      <c r="AG332" s="336">
        <f>IFERROR(IF(VLOOKUP(功能_33[[#This Row],[功能代號]],E:Q,11,FALSE)=0,"",VLOOKUP(功能_33[[#This Row],[功能代號]],E:Q,11,FALSE)),"")</f>
        <v/>
      </c>
      <c r="AH332" s="336" t="n"/>
      <c r="AI332" s="336" t="n"/>
      <c r="AJ332" s="344" t="n"/>
      <c r="AK332" s="336" t="n"/>
      <c r="AN332" s="344">
        <f>VLOOKUP(功能_33[[#This Row],[功能代號]],工作表2!A:A,1,FALSE)</f>
        <v/>
      </c>
    </row>
    <row r="333" hidden="1" ht="14.25" customHeight="1" s="453">
      <c r="A333" s="333" t="n">
        <v>255</v>
      </c>
      <c r="B33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344" t="inlineStr">
        <is>
          <t xml:space="preserve">5.管理性作業 </t>
        </is>
      </c>
      <c r="D333" s="344" t="n"/>
      <c r="E333" s="372" t="inlineStr">
        <is>
          <t>L5905</t>
        </is>
      </c>
      <c r="F333" s="344" t="inlineStr">
        <is>
          <t>覆審案件明細檔查詢</t>
        </is>
      </c>
      <c r="G333" s="344" t="n"/>
      <c r="H333" s="372" t="inlineStr">
        <is>
          <t>賴文育</t>
        </is>
      </c>
      <c r="I333" s="372" t="inlineStr">
        <is>
          <t>張嘉榮</t>
        </is>
      </c>
      <c r="J333" s="347" t="n"/>
      <c r="K333" s="431" t="n">
        <v>44505</v>
      </c>
      <c r="L333" s="336" t="n"/>
      <c r="M333" s="336">
        <f>IFERROR(IF(VLOOKUP(功能_33[[#This Row],[功能代號]],討論項目!A:H,8,FALSE)=0,"",VLOOKUP(功能_33[[#This Row],[功能代號]],討論項目!A:H,8,FALSE)),"")</f>
        <v/>
      </c>
      <c r="N333" s="372" t="inlineStr">
        <is>
          <t>吳承憲</t>
        </is>
      </c>
      <c r="O333" s="372" t="inlineStr">
        <is>
          <t>邱怡婷</t>
        </is>
      </c>
      <c r="P333" s="449" t="inlineStr">
        <is>
          <t>程慧娟</t>
        </is>
      </c>
      <c r="Q333" s="372" t="n"/>
      <c r="R333" s="372" t="n"/>
      <c r="S333" s="372" t="n"/>
      <c r="T333" s="372" t="n"/>
      <c r="U333" s="372" t="n"/>
      <c r="V333" s="372" t="n"/>
      <c r="W333" s="372" t="n"/>
      <c r="X333" s="344">
        <f>VLOOKUP(功能_33[[#This Row],[User]],SKL放款!A:G,7,FALSE)</f>
        <v/>
      </c>
      <c r="Y333" s="343">
        <f>IF(功能_33[[#This Row],[實際展示]]="","",功能_33[[#This Row],[實際展示]]+14)</f>
        <v/>
      </c>
      <c r="Z333" s="343" t="n"/>
      <c r="AA333" s="336">
        <f>IF(功能_33[[#This Row],[URS交二審]]=0,"",功能_33[[#This Row],[URS交二審]]+7)</f>
        <v/>
      </c>
      <c r="AB333" s="336" t="n"/>
      <c r="AC333" s="336" t="n"/>
      <c r="AD333" s="336" t="n"/>
      <c r="AE333" s="336" t="n"/>
      <c r="AF333" s="513" t="n"/>
      <c r="AG333" s="336">
        <f>IFERROR(IF(VLOOKUP(功能_33[[#This Row],[功能代號]],E:Q,11,FALSE)=0,"",VLOOKUP(功能_33[[#This Row],[功能代號]],E:Q,11,FALSE)),"")</f>
        <v/>
      </c>
      <c r="AH333" s="336" t="n"/>
      <c r="AI333" s="336" t="n"/>
      <c r="AJ333" s="344" t="n"/>
      <c r="AK333" s="336" t="n"/>
      <c r="AN333" s="344">
        <f>VLOOKUP(功能_33[[#This Row],[功能代號]],工作表2!A:A,1,FALSE)</f>
        <v/>
      </c>
    </row>
    <row r="334" hidden="1" ht="14.25" customHeight="1" s="453">
      <c r="A334" s="333" t="n">
        <v>256</v>
      </c>
      <c r="B33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4" s="344" t="inlineStr">
        <is>
          <t xml:space="preserve">5.管理性作業 </t>
        </is>
      </c>
      <c r="D334" s="344" t="n"/>
      <c r="E334" s="372" t="inlineStr">
        <is>
          <t>L5105</t>
        </is>
      </c>
      <c r="F334" s="344" t="inlineStr">
        <is>
          <t>覆審案件明細檔維護</t>
        </is>
      </c>
      <c r="G334" s="344" t="n"/>
      <c r="H334" s="372" t="inlineStr">
        <is>
          <t>賴文育</t>
        </is>
      </c>
      <c r="I334" s="372" t="inlineStr">
        <is>
          <t>張嘉榮</t>
        </is>
      </c>
      <c r="J334" s="347" t="n"/>
      <c r="K334" s="431" t="n">
        <v>44505</v>
      </c>
      <c r="L334" s="336" t="n"/>
      <c r="M334" s="336">
        <f>IFERROR(IF(VLOOKUP(功能_33[[#This Row],[功能代號]],討論項目!A:H,8,FALSE)=0,"",VLOOKUP(功能_33[[#This Row],[功能代號]],討論項目!A:H,8,FALSE)),"")</f>
        <v/>
      </c>
      <c r="N334" s="372" t="inlineStr">
        <is>
          <t>吳承憲</t>
        </is>
      </c>
      <c r="O334" s="372" t="inlineStr">
        <is>
          <t>邱怡婷</t>
        </is>
      </c>
      <c r="P334" s="449" t="inlineStr">
        <is>
          <t>程慧娟</t>
        </is>
      </c>
      <c r="Q334" s="372" t="n"/>
      <c r="R334" s="372" t="n"/>
      <c r="S334" s="372" t="n"/>
      <c r="T334" s="372" t="n"/>
      <c r="U334" s="372" t="n"/>
      <c r="V334" s="372" t="n"/>
      <c r="W334" s="372" t="n"/>
      <c r="X334" s="344">
        <f>VLOOKUP(功能_33[[#This Row],[User]],SKL放款!A:G,7,FALSE)</f>
        <v/>
      </c>
      <c r="Y334" s="343">
        <f>IF(功能_33[[#This Row],[實際展示]]="","",功能_33[[#This Row],[實際展示]]+14)</f>
        <v/>
      </c>
      <c r="Z334" s="343" t="n"/>
      <c r="AA334" s="336">
        <f>IF(功能_33[[#This Row],[URS交二審]]=0,"",功能_33[[#This Row],[URS交二審]]+7)</f>
        <v/>
      </c>
      <c r="AB334" s="336" t="n"/>
      <c r="AC334" s="336" t="n"/>
      <c r="AD334" s="336" t="n"/>
      <c r="AE334" s="336" t="n"/>
      <c r="AF334" s="513" t="n"/>
      <c r="AG334" s="336">
        <f>IFERROR(IF(VLOOKUP(功能_33[[#This Row],[功能代號]],E:Q,11,FALSE)=0,"",VLOOKUP(功能_33[[#This Row],[功能代號]],E:Q,11,FALSE)),"")</f>
        <v/>
      </c>
      <c r="AH334" s="336" t="n"/>
      <c r="AI334" s="336" t="n"/>
      <c r="AJ334" s="344" t="n"/>
      <c r="AK334" s="336" t="n"/>
      <c r="AN334" s="344">
        <f>VLOOKUP(功能_33[[#This Row],[功能代號]],工作表2!A:A,1,FALSE)</f>
        <v/>
      </c>
    </row>
    <row r="335" hidden="1" ht="14.25" customHeight="1" s="453">
      <c r="A335" s="333" t="n">
        <v>257</v>
      </c>
      <c r="B33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344" t="inlineStr">
        <is>
          <t xml:space="preserve">5.管理性作業 </t>
        </is>
      </c>
      <c r="D335" s="344" t="n"/>
      <c r="E335" s="372" t="inlineStr">
        <is>
          <t>L5106</t>
        </is>
      </c>
      <c r="F335" s="344" t="inlineStr">
        <is>
          <t>產生覆審案件資料明細</t>
        </is>
      </c>
      <c r="G335" s="344" t="n"/>
      <c r="H335" s="372" t="inlineStr">
        <is>
          <t>賴文育</t>
        </is>
      </c>
      <c r="I335" s="372" t="inlineStr">
        <is>
          <t>張嘉榮</t>
        </is>
      </c>
      <c r="J335" s="347" t="n"/>
      <c r="K335" s="431" t="n">
        <v>44505</v>
      </c>
      <c r="L335" s="336" t="n"/>
      <c r="M335" s="336">
        <f>IFERROR(IF(VLOOKUP(功能_33[[#This Row],[功能代號]],討論項目!A:H,8,FALSE)=0,"",VLOOKUP(功能_33[[#This Row],[功能代號]],討論項目!A:H,8,FALSE)),"")</f>
        <v/>
      </c>
      <c r="N335" s="372" t="inlineStr">
        <is>
          <t>林清河</t>
        </is>
      </c>
      <c r="O335" s="372" t="inlineStr">
        <is>
          <t>邱怡婷</t>
        </is>
      </c>
      <c r="P335" s="449" t="inlineStr">
        <is>
          <t>程慧娟</t>
        </is>
      </c>
      <c r="Q335" s="372" t="n"/>
      <c r="R335" s="372" t="n"/>
      <c r="S335" s="372" t="n"/>
      <c r="T335" s="372" t="n"/>
      <c r="U335" s="372" t="n"/>
      <c r="V335" s="372" t="n"/>
      <c r="W335" s="372" t="n"/>
      <c r="X335" s="344">
        <f>VLOOKUP(功能_33[[#This Row],[User]],SKL放款!A:G,7,FALSE)</f>
        <v/>
      </c>
      <c r="Y335" s="343">
        <f>IF(功能_33[[#This Row],[實際展示]]="","",功能_33[[#This Row],[實際展示]]+14)</f>
        <v/>
      </c>
      <c r="Z335" s="343" t="n"/>
      <c r="AA335" s="336">
        <f>IF(功能_33[[#This Row],[URS交二審]]=0,"",功能_33[[#This Row],[URS交二審]]+7)</f>
        <v/>
      </c>
      <c r="AB335" s="336" t="n"/>
      <c r="AC335" s="336" t="n"/>
      <c r="AD335" s="336" t="n"/>
      <c r="AE335" s="336" t="n"/>
      <c r="AF335" s="513" t="n"/>
      <c r="AG335" s="336">
        <f>IFERROR(IF(VLOOKUP(功能_33[[#This Row],[功能代號]],E:Q,11,FALSE)=0,"",VLOOKUP(功能_33[[#This Row],[功能代號]],E:Q,11,FALSE)),"")</f>
        <v/>
      </c>
      <c r="AH335" s="336" t="n"/>
      <c r="AI335" s="336" t="n"/>
      <c r="AJ335" s="344" t="n"/>
      <c r="AK335" s="336" t="n"/>
      <c r="AN335" s="344">
        <f>VLOOKUP(功能_33[[#This Row],[功能代號]],工作表2!A:A,1,FALSE)</f>
        <v/>
      </c>
    </row>
    <row r="336" hidden="1" ht="14.25" customHeight="1" s="453">
      <c r="A336" s="333" t="n">
        <v>258</v>
      </c>
      <c r="B33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344" t="inlineStr">
        <is>
          <t xml:space="preserve">5.管理性作業 </t>
        </is>
      </c>
      <c r="D336" s="344" t="inlineStr">
        <is>
          <t>客戶作業4</t>
        </is>
      </c>
      <c r="E336" s="372" t="inlineStr">
        <is>
          <t>L5906</t>
        </is>
      </c>
      <c r="F336" s="344" t="inlineStr">
        <is>
          <t>寬限條件控管繳息查詢</t>
        </is>
      </c>
      <c r="G336" s="344" t="n"/>
      <c r="H336" s="372" t="inlineStr">
        <is>
          <t>賴文育</t>
        </is>
      </c>
      <c r="I336" s="372" t="inlineStr">
        <is>
          <t>張嘉榮</t>
        </is>
      </c>
      <c r="J336" s="347" t="n"/>
      <c r="K336" s="431" t="n">
        <v>44505</v>
      </c>
      <c r="L336" s="336" t="n"/>
      <c r="M336" s="336">
        <f>IFERROR(IF(VLOOKUP(功能_33[[#This Row],[功能代號]],討論項目!A:H,8,FALSE)=0,"",VLOOKUP(功能_33[[#This Row],[功能代號]],討論項目!A:H,8,FALSE)),"")</f>
        <v/>
      </c>
      <c r="N336" s="372" t="inlineStr">
        <is>
          <t>林清河</t>
        </is>
      </c>
      <c r="O336" s="372" t="inlineStr">
        <is>
          <t>邱怡婷</t>
        </is>
      </c>
      <c r="P336" s="449" t="n"/>
      <c r="Q336" s="372" t="n"/>
      <c r="R336" s="372" t="n"/>
      <c r="S336" s="372" t="n"/>
      <c r="T336" s="372" t="n"/>
      <c r="U336" s="372" t="n"/>
      <c r="V336" s="372" t="n"/>
      <c r="W336" s="372" t="n"/>
      <c r="X336" s="344">
        <f>VLOOKUP(功能_33[[#This Row],[User]],SKL放款!A:G,7,FALSE)</f>
        <v/>
      </c>
      <c r="Y336" s="343">
        <f>IF(功能_33[[#This Row],[實際展示]]="","",功能_33[[#This Row],[實際展示]]+14)</f>
        <v/>
      </c>
      <c r="Z336" s="343" t="n"/>
      <c r="AA336" s="336">
        <f>IF(功能_33[[#This Row],[URS交二審]]=0,"",功能_33[[#This Row],[URS交二審]]+7)</f>
        <v/>
      </c>
      <c r="AB336" s="336" t="n"/>
      <c r="AC336" s="336" t="n"/>
      <c r="AD336" s="336" t="n"/>
      <c r="AE336" s="336" t="n"/>
      <c r="AF336" s="513" t="n"/>
      <c r="AG336" s="336">
        <f>IFERROR(IF(VLOOKUP(功能_33[[#This Row],[功能代號]],E:Q,11,FALSE)=0,"",VLOOKUP(功能_33[[#This Row],[功能代號]],E:Q,11,FALSE)),"")</f>
        <v/>
      </c>
      <c r="AH336" s="336" t="n"/>
      <c r="AI336" s="336" t="n"/>
      <c r="AJ336" s="344" t="n"/>
      <c r="AK336" s="336" t="n"/>
      <c r="AN336" s="344">
        <f>VLOOKUP(功能_33[[#This Row],[功能代號]],工作表2!A:A,1,FALSE)</f>
        <v/>
      </c>
    </row>
    <row r="337" hidden="1" ht="14.25" customHeight="1" s="453">
      <c r="A337" s="333" t="n">
        <v>259</v>
      </c>
      <c r="B33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344" t="inlineStr">
        <is>
          <t xml:space="preserve">5.管理性作業 </t>
        </is>
      </c>
      <c r="D337" s="344" t="inlineStr">
        <is>
          <t>客戶作業4</t>
        </is>
      </c>
      <c r="E337" s="372" t="inlineStr">
        <is>
          <t>L5116</t>
        </is>
      </c>
      <c r="F337" s="344" t="inlineStr">
        <is>
          <t>寬限條件控管維護</t>
        </is>
      </c>
      <c r="G337" s="344" t="n"/>
      <c r="H337" s="372" t="inlineStr">
        <is>
          <t>賴文育</t>
        </is>
      </c>
      <c r="I337" s="372" t="inlineStr">
        <is>
          <t>張嘉榮</t>
        </is>
      </c>
      <c r="J337" s="347" t="n"/>
      <c r="K337" s="431" t="n">
        <v>44505</v>
      </c>
      <c r="L337" s="366" t="n"/>
      <c r="M337" s="336">
        <f>IFERROR(IF(VLOOKUP(功能_33[[#This Row],[功能代號]],討論項目!A:H,8,FALSE)=0,"",VLOOKUP(功能_33[[#This Row],[功能代號]],討論項目!A:H,8,FALSE)),"")</f>
        <v/>
      </c>
      <c r="N337" s="372" t="inlineStr">
        <is>
          <t>林清河</t>
        </is>
      </c>
      <c r="O337" s="372" t="inlineStr">
        <is>
          <t>邱怡婷</t>
        </is>
      </c>
      <c r="P337" s="449" t="n"/>
      <c r="Q337" s="372" t="n"/>
      <c r="R337" s="372" t="n"/>
      <c r="S337" s="372" t="n"/>
      <c r="T337" s="372" t="n"/>
      <c r="U337" s="372" t="n"/>
      <c r="V337" s="372" t="n"/>
      <c r="W337" s="372" t="n"/>
      <c r="X337" s="344">
        <f>VLOOKUP(功能_33[[#This Row],[User]],SKL放款!A:G,7,FALSE)</f>
        <v/>
      </c>
      <c r="Y337" s="343">
        <f>IF(功能_33[[#This Row],[實際展示]]="","",功能_33[[#This Row],[實際展示]]+14)</f>
        <v/>
      </c>
      <c r="Z337" s="343" t="n"/>
      <c r="AA337" s="336">
        <f>IF(功能_33[[#This Row],[URS交二審]]=0,"",功能_33[[#This Row],[URS交二審]]+7)</f>
        <v/>
      </c>
      <c r="AB337" s="336" t="n"/>
      <c r="AC337" s="366" t="n"/>
      <c r="AD337" s="366" t="n"/>
      <c r="AE337" s="366" t="n"/>
      <c r="AF337" s="513" t="n"/>
      <c r="AG337" s="366">
        <f>IFERROR(IF(VLOOKUP(功能_33[[#This Row],[功能代號]],E:Q,11,FALSE)=0,"",VLOOKUP(功能_33[[#This Row],[功能代號]],E:Q,11,FALSE)),"")</f>
        <v/>
      </c>
      <c r="AH337" s="366" t="n"/>
      <c r="AI337" s="366" t="n"/>
      <c r="AJ337" s="344" t="n"/>
      <c r="AK337" s="366" t="n"/>
      <c r="AN337" s="344">
        <f>VLOOKUP(功能_33[[#This Row],[功能代號]],工作表2!A:A,1,FALSE)</f>
        <v/>
      </c>
    </row>
    <row r="338" hidden="1" ht="14.25" customHeight="1" s="453">
      <c r="A338" s="333" t="n">
        <v>124</v>
      </c>
      <c r="B33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8" s="344" t="inlineStr">
        <is>
          <t>6.共同作業</t>
        </is>
      </c>
      <c r="D338" s="369" t="n"/>
      <c r="E338" s="372" t="inlineStr">
        <is>
          <t>L6082</t>
        </is>
      </c>
      <c r="F338" s="344" t="inlineStr">
        <is>
          <t>放款業績工作月查詢</t>
        </is>
      </c>
      <c r="G338" s="344" t="n"/>
      <c r="H338" s="372" t="inlineStr">
        <is>
          <t>賴文育</t>
        </is>
      </c>
      <c r="I338" s="372" t="inlineStr">
        <is>
          <t>楊智誠</t>
        </is>
      </c>
      <c r="J338" s="347" t="n"/>
      <c r="K338" s="432" t="n">
        <v>44515</v>
      </c>
      <c r="L338" s="435" t="n"/>
      <c r="M338" s="336">
        <f>IFERROR(IF(VLOOKUP(功能_33[[#This Row],[功能代號]],討論項目!A:H,8,FALSE)=0,"",VLOOKUP(功能_33[[#This Row],[功能代號]],討論項目!A:H,8,FALSE)),"")</f>
        <v/>
      </c>
      <c r="N338" s="372" t="inlineStr">
        <is>
          <t>涂宇欣</t>
        </is>
      </c>
      <c r="O338" s="372" t="inlineStr">
        <is>
          <t>張淑遠</t>
        </is>
      </c>
      <c r="P338" s="449" t="n"/>
      <c r="Q338" s="372" t="n">
        <v>1</v>
      </c>
      <c r="R338" s="372" t="inlineStr">
        <is>
          <t>B</t>
        </is>
      </c>
      <c r="S338" s="372" t="n"/>
      <c r="T338" s="372" t="n"/>
      <c r="U338" s="372" t="n"/>
      <c r="V338" s="372" t="n"/>
      <c r="W338" s="372" t="n"/>
      <c r="X338" s="344">
        <f>VLOOKUP(功能_33[[#This Row],[User]],SKL放款!A:G,7,FALSE)</f>
        <v/>
      </c>
      <c r="Y338" s="343">
        <f>IF(功能_33[[#This Row],[實際展示]]="","",功能_33[[#This Row],[實際展示]]+14)</f>
        <v/>
      </c>
      <c r="Z338" s="343" t="n"/>
      <c r="AA338" s="336">
        <f>IF(功能_33[[#This Row],[URS交二審]]=0,"",功能_33[[#This Row],[URS交二審]]+7)</f>
        <v/>
      </c>
      <c r="AB338" s="336" t="n"/>
      <c r="AC338" s="336" t="n"/>
      <c r="AD338" s="336" t="n"/>
      <c r="AE338" s="336" t="n"/>
      <c r="AF338" s="513" t="n"/>
      <c r="AG338" s="336">
        <f>IFERROR(IF(VLOOKUP(功能_33[[#This Row],[功能代號]],E:Q,11,FALSE)=0,"",VLOOKUP(功能_33[[#This Row],[功能代號]],E:Q,11,FALSE)),"")</f>
        <v/>
      </c>
      <c r="AH338" s="336" t="n"/>
      <c r="AI338" s="336" t="n"/>
      <c r="AJ338" s="344" t="n"/>
      <c r="AK338" s="336" t="n">
        <v>44396</v>
      </c>
      <c r="AN338" s="344">
        <f>VLOOKUP(功能_33[[#This Row],[功能代號]],工作表2!A:A,1,FALSE)</f>
        <v/>
      </c>
    </row>
    <row r="339" hidden="1" ht="14.25" customHeight="1" s="453">
      <c r="A339" s="333" t="n">
        <v>125</v>
      </c>
      <c r="B33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344" t="inlineStr">
        <is>
          <t>6.共同作業</t>
        </is>
      </c>
      <c r="D339" s="369" t="n"/>
      <c r="E339" s="372" t="inlineStr">
        <is>
          <t>L6752</t>
        </is>
      </c>
      <c r="F339" s="344" t="inlineStr">
        <is>
          <t>放款業績工作月維護</t>
        </is>
      </c>
      <c r="G339" s="344" t="n"/>
      <c r="H339" s="372" t="inlineStr">
        <is>
          <t>賴文育</t>
        </is>
      </c>
      <c r="I339" s="372" t="inlineStr">
        <is>
          <t>楊智誠</t>
        </is>
      </c>
      <c r="J339" s="347" t="n"/>
      <c r="K339" s="432" t="n">
        <v>44515</v>
      </c>
      <c r="L339" s="435" t="n"/>
      <c r="M339" s="336">
        <f>IFERROR(IF(VLOOKUP(功能_33[[#This Row],[功能代號]],討論項目!A:H,8,FALSE)=0,"",VLOOKUP(功能_33[[#This Row],[功能代號]],討論項目!A:H,8,FALSE)),"")</f>
        <v/>
      </c>
      <c r="N339" s="372" t="inlineStr">
        <is>
          <t>涂宇欣</t>
        </is>
      </c>
      <c r="O339" s="372" t="inlineStr">
        <is>
          <t>張淑遠</t>
        </is>
      </c>
      <c r="P339" s="449" t="n"/>
      <c r="Q339" s="372" t="n">
        <v>1</v>
      </c>
      <c r="R339" s="372" t="inlineStr">
        <is>
          <t>T</t>
        </is>
      </c>
      <c r="S339" s="372" t="n"/>
      <c r="T339" s="372" t="n"/>
      <c r="U339" s="372" t="n"/>
      <c r="V339" s="372" t="n"/>
      <c r="W339" s="372" t="n"/>
      <c r="X339" s="344">
        <f>VLOOKUP(功能_33[[#This Row],[User]],SKL放款!A:G,7,FALSE)</f>
        <v/>
      </c>
      <c r="Y339" s="343">
        <f>IF(功能_33[[#This Row],[實際展示]]="","",功能_33[[#This Row],[實際展示]]+14)</f>
        <v/>
      </c>
      <c r="Z339" s="343" t="n"/>
      <c r="AA339" s="336">
        <f>IF(功能_33[[#This Row],[URS交二審]]=0,"",功能_33[[#This Row],[URS交二審]]+7)</f>
        <v/>
      </c>
      <c r="AB339" s="336" t="n"/>
      <c r="AC339" s="336" t="n"/>
      <c r="AD339" s="336" t="n"/>
      <c r="AE339" s="336" t="n"/>
      <c r="AF339" s="513" t="n"/>
      <c r="AG339" s="336">
        <f>IFERROR(IF(VLOOKUP(功能_33[[#This Row],[功能代號]],E:Q,11,FALSE)=0,"",VLOOKUP(功能_33[[#This Row],[功能代號]],E:Q,11,FALSE)),"")</f>
        <v/>
      </c>
      <c r="AH339" s="336" t="n"/>
      <c r="AI339" s="336" t="n"/>
      <c r="AJ339" s="344" t="n"/>
      <c r="AK339" s="336" t="n">
        <v>44396</v>
      </c>
      <c r="AN339" s="344">
        <f>VLOOKUP(功能_33[[#This Row],[功能代號]],工作表2!A:A,1,FALSE)</f>
        <v/>
      </c>
    </row>
    <row r="340" hidden="1" ht="14.25" customHeight="1" s="453">
      <c r="A340" s="333" t="n">
        <v>126</v>
      </c>
      <c r="B34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344" t="inlineStr">
        <is>
          <t xml:space="preserve">5.管理性作業 </t>
        </is>
      </c>
      <c r="D340" s="369" t="n"/>
      <c r="E340" s="372" t="inlineStr">
        <is>
          <t>L5402</t>
        </is>
      </c>
      <c r="F340" s="344" t="inlineStr">
        <is>
          <t xml:space="preserve">年度業績目標更新                    </t>
        </is>
      </c>
      <c r="G340" s="344" t="n"/>
      <c r="H340" s="372" t="inlineStr">
        <is>
          <t>張金龍</t>
        </is>
      </c>
      <c r="I340" s="372" t="inlineStr">
        <is>
          <t>張嘉榮</t>
        </is>
      </c>
      <c r="J340" s="347" t="n"/>
      <c r="K340" s="432" t="n">
        <v>44515</v>
      </c>
      <c r="L340" s="435" t="n"/>
      <c r="M340" s="336">
        <f>IFERROR(IF(VLOOKUP(功能_33[[#This Row],[功能代號]],討論項目!A:H,8,FALSE)=0,"",VLOOKUP(功能_33[[#This Row],[功能代號]],討論項目!A:H,8,FALSE)),"")</f>
        <v/>
      </c>
      <c r="N340" s="372" t="inlineStr">
        <is>
          <t>涂宇欣</t>
        </is>
      </c>
      <c r="O340" s="372" t="inlineStr">
        <is>
          <t>張淑遠</t>
        </is>
      </c>
      <c r="P340" s="449" t="n"/>
      <c r="Q340" s="372" t="n">
        <v>1</v>
      </c>
      <c r="R340" s="372" t="inlineStr">
        <is>
          <t>T</t>
        </is>
      </c>
      <c r="S340" s="372" t="n"/>
      <c r="T340" s="372" t="n"/>
      <c r="U340" s="372" t="n"/>
      <c r="V340" s="372" t="n"/>
      <c r="W340" s="372" t="n"/>
      <c r="X340" s="344">
        <f>VLOOKUP(功能_33[[#This Row],[User]],SKL放款!A:G,7,FALSE)</f>
        <v/>
      </c>
      <c r="Y340" s="343">
        <f>IF(功能_33[[#This Row],[實際展示]]="","",功能_33[[#This Row],[實際展示]]+14)</f>
        <v/>
      </c>
      <c r="Z340" s="343" t="n"/>
      <c r="AA340" s="336">
        <f>IF(功能_33[[#This Row],[URS交二審]]=0,"",功能_33[[#This Row],[URS交二審]]+7)</f>
        <v/>
      </c>
      <c r="AB340" s="336" t="n"/>
      <c r="AC340" s="336" t="n"/>
      <c r="AD340" s="336" t="n"/>
      <c r="AE340" s="336" t="n"/>
      <c r="AF340" s="513" t="n"/>
      <c r="AG340" s="336">
        <f>IFERROR(IF(VLOOKUP(功能_33[[#This Row],[功能代號]],E:Q,11,FALSE)=0,"",VLOOKUP(功能_33[[#This Row],[功能代號]],E:Q,11,FALSE)),"")</f>
        <v/>
      </c>
      <c r="AH340" s="336" t="n"/>
      <c r="AI340" s="336" t="n"/>
      <c r="AJ340" s="344" t="n"/>
      <c r="AK340" s="336" t="n">
        <v>44396</v>
      </c>
      <c r="AN340" s="344">
        <f>VLOOKUP(功能_33[[#This Row],[功能代號]],工作表2!A:A,1,FALSE)</f>
        <v/>
      </c>
    </row>
    <row r="341" hidden="1" ht="14.25" customHeight="1" s="453">
      <c r="A341" s="333" t="n">
        <v>127</v>
      </c>
      <c r="B34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1" s="344" t="inlineStr">
        <is>
          <t xml:space="preserve">5.管理性作業 </t>
        </is>
      </c>
      <c r="D341" s="369" t="n"/>
      <c r="E341" s="372" t="inlineStr">
        <is>
          <t>L5021</t>
        </is>
      </c>
      <c r="F341" s="344" t="inlineStr">
        <is>
          <t xml:space="preserve">房貸專員明細資料查詢                </t>
        </is>
      </c>
      <c r="G341" s="344" t="n"/>
      <c r="H341" s="372" t="inlineStr">
        <is>
          <t>張金龍</t>
        </is>
      </c>
      <c r="I341" s="372" t="inlineStr">
        <is>
          <t>張嘉榮</t>
        </is>
      </c>
      <c r="J341" s="347" t="n"/>
      <c r="K341" s="432" t="n">
        <v>44515</v>
      </c>
      <c r="L341" s="435" t="n"/>
      <c r="M341" s="336">
        <f>IFERROR(IF(VLOOKUP(功能_33[[#This Row],[功能代號]],討論項目!A:H,8,FALSE)=0,"",VLOOKUP(功能_33[[#This Row],[功能代號]],討論項目!A:H,8,FALSE)),"")</f>
        <v/>
      </c>
      <c r="N341" s="372" t="inlineStr">
        <is>
          <t>涂宇欣</t>
        </is>
      </c>
      <c r="O341" s="372" t="inlineStr">
        <is>
          <t>張淑遠</t>
        </is>
      </c>
      <c r="P341" s="449" t="n"/>
      <c r="Q341" s="372" t="n">
        <v>1</v>
      </c>
      <c r="R341" s="372" t="inlineStr">
        <is>
          <t>B</t>
        </is>
      </c>
      <c r="S341" s="372" t="n"/>
      <c r="T341" s="372" t="n"/>
      <c r="U341" s="372" t="n"/>
      <c r="V341" s="372" t="n"/>
      <c r="W341" s="372" t="n"/>
      <c r="X341" s="344">
        <f>VLOOKUP(功能_33[[#This Row],[User]],SKL放款!A:G,7,FALSE)</f>
        <v/>
      </c>
      <c r="Y341" s="343">
        <f>IF(功能_33[[#This Row],[實際展示]]="","",功能_33[[#This Row],[實際展示]]+14)</f>
        <v/>
      </c>
      <c r="Z341" s="343" t="n"/>
      <c r="AA341" s="336">
        <f>IF(功能_33[[#This Row],[URS交二審]]=0,"",功能_33[[#This Row],[URS交二審]]+7)</f>
        <v/>
      </c>
      <c r="AB341" s="336" t="n"/>
      <c r="AC341" s="336" t="n"/>
      <c r="AD341" s="336" t="n"/>
      <c r="AE341" s="336" t="n"/>
      <c r="AF341" s="513" t="n"/>
      <c r="AG341" s="336">
        <f>IFERROR(IF(VLOOKUP(功能_33[[#This Row],[功能代號]],E:Q,11,FALSE)=0,"",VLOOKUP(功能_33[[#This Row],[功能代號]],E:Q,11,FALSE)),"")</f>
        <v/>
      </c>
      <c r="AH341" s="336" t="n"/>
      <c r="AI341" s="336" t="n"/>
      <c r="AJ341" s="344" t="n"/>
      <c r="AK341" s="336" t="n">
        <v>44396</v>
      </c>
      <c r="AN341" s="344">
        <f>VLOOKUP(功能_33[[#This Row],[功能代號]],工作表2!A:A,1,FALSE)</f>
        <v/>
      </c>
    </row>
    <row r="342" hidden="1" ht="14.25" customHeight="1" s="453">
      <c r="A342" s="333" t="n">
        <v>128</v>
      </c>
      <c r="B34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344" t="inlineStr">
        <is>
          <t xml:space="preserve">5.管理性作業 </t>
        </is>
      </c>
      <c r="D342" s="369" t="n"/>
      <c r="E342" s="372" t="inlineStr">
        <is>
          <t>L5401</t>
        </is>
      </c>
      <c r="F342" s="344" t="inlineStr">
        <is>
          <t xml:space="preserve">房貸專員資料維護                    </t>
        </is>
      </c>
      <c r="G342" s="344" t="n"/>
      <c r="H342" s="372" t="inlineStr">
        <is>
          <t>張金龍</t>
        </is>
      </c>
      <c r="I342" s="372" t="inlineStr">
        <is>
          <t>張嘉榮</t>
        </is>
      </c>
      <c r="J342" s="347" t="n"/>
      <c r="K342" s="432" t="n">
        <v>44515</v>
      </c>
      <c r="L342" s="435" t="n"/>
      <c r="M342" s="336">
        <f>IFERROR(IF(VLOOKUP(功能_33[[#This Row],[功能代號]],討論項目!A:H,8,FALSE)=0,"",VLOOKUP(功能_33[[#This Row],[功能代號]],討論項目!A:H,8,FALSE)),"")</f>
        <v/>
      </c>
      <c r="N342" s="372" t="inlineStr">
        <is>
          <t>涂宇欣</t>
        </is>
      </c>
      <c r="O342" s="372" t="inlineStr">
        <is>
          <t>張淑遠</t>
        </is>
      </c>
      <c r="P342" s="449" t="n"/>
      <c r="Q342" s="372" t="n">
        <v>1</v>
      </c>
      <c r="R342" s="372" t="inlineStr">
        <is>
          <t>T</t>
        </is>
      </c>
      <c r="S342" s="372" t="n"/>
      <c r="T342" s="372" t="n"/>
      <c r="U342" s="372" t="n"/>
      <c r="V342" s="372" t="n"/>
      <c r="W342" s="372" t="n"/>
      <c r="X342" s="344">
        <f>VLOOKUP(功能_33[[#This Row],[User]],SKL放款!A:G,7,FALSE)</f>
        <v/>
      </c>
      <c r="Y342" s="343">
        <f>IF(功能_33[[#This Row],[實際展示]]="","",功能_33[[#This Row],[實際展示]]+14)</f>
        <v/>
      </c>
      <c r="Z342" s="343" t="n"/>
      <c r="AA342" s="336">
        <f>IF(功能_33[[#This Row],[URS交二審]]=0,"",功能_33[[#This Row],[URS交二審]]+7)</f>
        <v/>
      </c>
      <c r="AB342" s="336" t="n"/>
      <c r="AC342" s="336" t="n"/>
      <c r="AD342" s="336" t="n"/>
      <c r="AE342" s="336" t="n"/>
      <c r="AF342" s="513" t="n"/>
      <c r="AG342" s="336">
        <f>IFERROR(IF(VLOOKUP(功能_33[[#This Row],[功能代號]],E:Q,11,FALSE)=0,"",VLOOKUP(功能_33[[#This Row],[功能代號]],E:Q,11,FALSE)),"")</f>
        <v/>
      </c>
      <c r="AH342" s="336" t="n"/>
      <c r="AI342" s="336" t="n"/>
      <c r="AJ342" s="344" t="n"/>
      <c r="AK342" s="336" t="n">
        <v>44396</v>
      </c>
      <c r="AN342" s="344">
        <f>VLOOKUP(功能_33[[#This Row],[功能代號]],工作表2!A:A,1,FALSE)</f>
        <v/>
      </c>
    </row>
    <row r="343" hidden="1" ht="14.25" customHeight="1" s="453">
      <c r="A343" s="333" t="n">
        <v>129</v>
      </c>
      <c r="B34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344" t="inlineStr">
        <is>
          <t xml:space="preserve">5.管理性作業 </t>
        </is>
      </c>
      <c r="D343" s="369" t="n"/>
      <c r="E343" s="372" t="inlineStr">
        <is>
          <t>L5023</t>
        </is>
      </c>
      <c r="F343" s="344" t="inlineStr">
        <is>
          <t xml:space="preserve">晤談人員明細資料查詢                </t>
        </is>
      </c>
      <c r="G343" s="344" t="n"/>
      <c r="H343" s="372" t="inlineStr">
        <is>
          <t>張金龍</t>
        </is>
      </c>
      <c r="I343" s="372" t="inlineStr">
        <is>
          <t>張嘉榮</t>
        </is>
      </c>
      <c r="J343" s="347" t="n"/>
      <c r="K343" s="432" t="n">
        <v>44515</v>
      </c>
      <c r="L343" s="435" t="n"/>
      <c r="M343" s="336">
        <f>IFERROR(IF(VLOOKUP(功能_33[[#This Row],[功能代號]],討論項目!A:H,8,FALSE)=0,"",VLOOKUP(功能_33[[#This Row],[功能代號]],討論項目!A:H,8,FALSE)),"")</f>
        <v/>
      </c>
      <c r="N343" s="372" t="inlineStr">
        <is>
          <t>涂宇欣</t>
        </is>
      </c>
      <c r="O343" s="372" t="inlineStr">
        <is>
          <t>李珮君</t>
        </is>
      </c>
      <c r="P343" s="449" t="n"/>
      <c r="Q343" s="372" t="n">
        <v>1</v>
      </c>
      <c r="R343" s="372" t="inlineStr">
        <is>
          <t>B</t>
        </is>
      </c>
      <c r="S343" s="372" t="n"/>
      <c r="T343" s="372" t="n"/>
      <c r="U343" s="372" t="n"/>
      <c r="V343" s="372" t="n"/>
      <c r="W343" s="372" t="n"/>
      <c r="X343" s="344">
        <f>VLOOKUP(功能_33[[#This Row],[User]],SKL放款!A:G,7,FALSE)</f>
        <v/>
      </c>
      <c r="Y343" s="343">
        <f>IF(功能_33[[#This Row],[實際展示]]="","",功能_33[[#This Row],[實際展示]]+14)</f>
        <v/>
      </c>
      <c r="Z343" s="343" t="n"/>
      <c r="AA343" s="336">
        <f>IF(功能_33[[#This Row],[URS交二審]]=0,"",功能_33[[#This Row],[URS交二審]]+7)</f>
        <v/>
      </c>
      <c r="AB343" s="336" t="n"/>
      <c r="AC343" s="336" t="n"/>
      <c r="AD343" s="336" t="n"/>
      <c r="AE343" s="336" t="n"/>
      <c r="AF343" s="513" t="n"/>
      <c r="AG343" s="336">
        <f>IFERROR(IF(VLOOKUP(功能_33[[#This Row],[功能代號]],E:Q,11,FALSE)=0,"",VLOOKUP(功能_33[[#This Row],[功能代號]],E:Q,11,FALSE)),"")</f>
        <v/>
      </c>
      <c r="AH343" s="336" t="n"/>
      <c r="AI343" s="336" t="n"/>
      <c r="AJ343" s="344" t="n"/>
      <c r="AK343" s="336" t="n">
        <v>44397</v>
      </c>
      <c r="AN343" s="344">
        <f>VLOOKUP(功能_33[[#This Row],[功能代號]],工作表2!A:A,1,FALSE)</f>
        <v/>
      </c>
    </row>
    <row r="344" hidden="1" ht="14.25" customHeight="1" s="453">
      <c r="A344" s="333" t="n">
        <v>130</v>
      </c>
      <c r="B34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344" t="inlineStr">
        <is>
          <t xml:space="preserve">5.管理性作業 </t>
        </is>
      </c>
      <c r="D344" s="369" t="n"/>
      <c r="E344" s="372" t="inlineStr">
        <is>
          <t>L5406</t>
        </is>
      </c>
      <c r="F344" s="344" t="inlineStr">
        <is>
          <t xml:space="preserve">晤談人員資料維護                    </t>
        </is>
      </c>
      <c r="G344" s="344" t="n"/>
      <c r="H344" s="372" t="inlineStr">
        <is>
          <t>張金龍</t>
        </is>
      </c>
      <c r="I344" s="372" t="inlineStr">
        <is>
          <t>張嘉榮</t>
        </is>
      </c>
      <c r="J344" s="347" t="n"/>
      <c r="K344" s="432" t="n">
        <v>44515</v>
      </c>
      <c r="L344" s="435" t="n"/>
      <c r="M344" s="336">
        <f>IFERROR(IF(VLOOKUP(功能_33[[#This Row],[功能代號]],討論項目!A:H,8,FALSE)=0,"",VLOOKUP(功能_33[[#This Row],[功能代號]],討論項目!A:H,8,FALSE)),"")</f>
        <v/>
      </c>
      <c r="N344" s="372" t="inlineStr">
        <is>
          <t>涂宇欣</t>
        </is>
      </c>
      <c r="O344" s="372" t="inlineStr">
        <is>
          <t>李珮君</t>
        </is>
      </c>
      <c r="P344" s="449" t="n"/>
      <c r="Q344" s="372" t="n">
        <v>1</v>
      </c>
      <c r="R344" s="372" t="inlineStr">
        <is>
          <t>T</t>
        </is>
      </c>
      <c r="S344" s="372" t="n"/>
      <c r="T344" s="372" t="n"/>
      <c r="U344" s="372" t="n"/>
      <c r="V344" s="372" t="n"/>
      <c r="W344" s="372" t="n"/>
      <c r="X344" s="344">
        <f>VLOOKUP(功能_33[[#This Row],[User]],SKL放款!A:G,7,FALSE)</f>
        <v/>
      </c>
      <c r="Y344" s="343">
        <f>IF(功能_33[[#This Row],[實際展示]]="","",功能_33[[#This Row],[實際展示]]+14)</f>
        <v/>
      </c>
      <c r="Z344" s="343" t="n"/>
      <c r="AA344" s="336">
        <f>IF(功能_33[[#This Row],[URS交二審]]=0,"",功能_33[[#This Row],[URS交二審]]+7)</f>
        <v/>
      </c>
      <c r="AB344" s="336" t="n"/>
      <c r="AC344" s="336" t="n"/>
      <c r="AD344" s="336" t="n"/>
      <c r="AE344" s="336" t="n"/>
      <c r="AF344" s="513" t="n"/>
      <c r="AG344" s="336">
        <f>IFERROR(IF(VLOOKUP(功能_33[[#This Row],[功能代號]],E:Q,11,FALSE)=0,"",VLOOKUP(功能_33[[#This Row],[功能代號]],E:Q,11,FALSE)),"")</f>
        <v/>
      </c>
      <c r="AH344" s="336" t="n"/>
      <c r="AI344" s="336" t="n"/>
      <c r="AJ344" s="344" t="n"/>
      <c r="AK344" s="336" t="n">
        <v>44397</v>
      </c>
      <c r="AN344" s="344">
        <f>VLOOKUP(功能_33[[#This Row],[功能代號]],工作表2!A:A,1,FALSE)</f>
        <v/>
      </c>
    </row>
    <row r="345" hidden="1" ht="14.25" customHeight="1" s="453">
      <c r="A345" s="333" t="n">
        <v>131</v>
      </c>
      <c r="B34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5" s="344" t="inlineStr">
        <is>
          <t xml:space="preserve">5.管理性作業 </t>
        </is>
      </c>
      <c r="D345" s="369" t="n"/>
      <c r="E345" s="372" t="inlineStr">
        <is>
          <t>L5024</t>
        </is>
      </c>
      <c r="F345" s="344" t="inlineStr">
        <is>
          <t xml:space="preserve">目標金額、累計目標金額查詢          </t>
        </is>
      </c>
      <c r="G345" s="344" t="n"/>
      <c r="H345" s="372" t="inlineStr">
        <is>
          <t>張金龍</t>
        </is>
      </c>
      <c r="I345" s="372" t="inlineStr">
        <is>
          <t>張嘉榮</t>
        </is>
      </c>
      <c r="J345" s="347" t="n"/>
      <c r="K345" s="432" t="n">
        <v>44515</v>
      </c>
      <c r="L345" s="435" t="n"/>
      <c r="M345" s="336">
        <f>IFERROR(IF(VLOOKUP(功能_33[[#This Row],[功能代號]],討論項目!A:H,8,FALSE)=0,"",VLOOKUP(功能_33[[#This Row],[功能代號]],討論項目!A:H,8,FALSE)),"")</f>
        <v/>
      </c>
      <c r="N345" s="372" t="inlineStr">
        <is>
          <t>涂宇欣</t>
        </is>
      </c>
      <c r="O345" s="372" t="inlineStr">
        <is>
          <t>張淑遠</t>
        </is>
      </c>
      <c r="P345" s="449" t="n"/>
      <c r="Q345" s="372" t="n">
        <v>1</v>
      </c>
      <c r="R345" s="372" t="inlineStr">
        <is>
          <t>B</t>
        </is>
      </c>
      <c r="S345" s="372" t="n"/>
      <c r="T345" s="372" t="n"/>
      <c r="U345" s="372" t="n"/>
      <c r="V345" s="372" t="n"/>
      <c r="W345" s="372" t="n"/>
      <c r="X345" s="344">
        <f>VLOOKUP(功能_33[[#This Row],[User]],SKL放款!A:G,7,FALSE)</f>
        <v/>
      </c>
      <c r="Y345" s="343">
        <f>IF(功能_33[[#This Row],[實際展示]]="","",功能_33[[#This Row],[實際展示]]+14)</f>
        <v/>
      </c>
      <c r="Z345" s="343" t="n"/>
      <c r="AA345" s="336">
        <f>IF(功能_33[[#This Row],[URS交二審]]=0,"",功能_33[[#This Row],[URS交二審]]+7)</f>
        <v/>
      </c>
      <c r="AB345" s="336" t="n"/>
      <c r="AC345" s="336" t="n"/>
      <c r="AD345" s="336" t="n"/>
      <c r="AE345" s="336" t="n"/>
      <c r="AF345" s="513" t="n"/>
      <c r="AG345" s="336">
        <f>IFERROR(IF(VLOOKUP(功能_33[[#This Row],[功能代號]],E:Q,11,FALSE)=0,"",VLOOKUP(功能_33[[#This Row],[功能代號]],E:Q,11,FALSE)),"")</f>
        <v/>
      </c>
      <c r="AH345" s="336" t="n"/>
      <c r="AI345" s="336" t="n"/>
      <c r="AJ345" s="344" t="n"/>
      <c r="AK345" s="336" t="n">
        <v>44396</v>
      </c>
      <c r="AN345" s="344">
        <f>VLOOKUP(功能_33[[#This Row],[功能代號]],工作表2!A:A,1,FALSE)</f>
        <v/>
      </c>
    </row>
    <row r="346" hidden="1" ht="14.25" customHeight="1" s="453">
      <c r="A346" s="333" t="n">
        <v>132</v>
      </c>
      <c r="B34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344" t="inlineStr">
        <is>
          <t xml:space="preserve">5.管理性作業 </t>
        </is>
      </c>
      <c r="D346" s="369" t="n"/>
      <c r="E346" s="372" t="inlineStr">
        <is>
          <t>L5405</t>
        </is>
      </c>
      <c r="F346" s="344" t="inlineStr">
        <is>
          <t xml:space="preserve">更改目標金額、累計目標金額          </t>
        </is>
      </c>
      <c r="G346" s="344" t="n"/>
      <c r="H346" s="372" t="inlineStr">
        <is>
          <t>張金龍</t>
        </is>
      </c>
      <c r="I346" s="372" t="inlineStr">
        <is>
          <t>張嘉榮</t>
        </is>
      </c>
      <c r="J346" s="347" t="n"/>
      <c r="K346" s="432" t="n">
        <v>44516</v>
      </c>
      <c r="L346" s="435" t="n"/>
      <c r="M346" s="336">
        <f>IFERROR(IF(VLOOKUP(功能_33[[#This Row],[功能代號]],討論項目!A:H,8,FALSE)=0,"",VLOOKUP(功能_33[[#This Row],[功能代號]],討論項目!A:H,8,FALSE)),"")</f>
        <v/>
      </c>
      <c r="N346" s="372" t="inlineStr">
        <is>
          <t>涂宇欣</t>
        </is>
      </c>
      <c r="O346" s="372" t="inlineStr">
        <is>
          <t>張淑遠</t>
        </is>
      </c>
      <c r="P346" s="449" t="n"/>
      <c r="Q346" s="372" t="n">
        <v>1</v>
      </c>
      <c r="R346" s="372" t="inlineStr">
        <is>
          <t>T</t>
        </is>
      </c>
      <c r="S346" s="372" t="n"/>
      <c r="T346" s="372" t="n"/>
      <c r="U346" s="372" t="n"/>
      <c r="V346" s="372" t="n"/>
      <c r="W346" s="372" t="n"/>
      <c r="X346" s="344">
        <f>VLOOKUP(功能_33[[#This Row],[User]],SKL放款!A:G,7,FALSE)</f>
        <v/>
      </c>
      <c r="Y346" s="343">
        <f>IF(功能_33[[#This Row],[實際展示]]="","",功能_33[[#This Row],[實際展示]]+14)</f>
        <v/>
      </c>
      <c r="Z346" s="343" t="n"/>
      <c r="AA346" s="336">
        <f>IF(功能_33[[#This Row],[URS交二審]]=0,"",功能_33[[#This Row],[URS交二審]]+7)</f>
        <v/>
      </c>
      <c r="AB346" s="336" t="n"/>
      <c r="AC346" s="336" t="n"/>
      <c r="AD346" s="336" t="n"/>
      <c r="AE346" s="336" t="n"/>
      <c r="AF346" s="513" t="n"/>
      <c r="AG346" s="336">
        <f>IFERROR(IF(VLOOKUP(功能_33[[#This Row],[功能代號]],E:Q,11,FALSE)=0,"",VLOOKUP(功能_33[[#This Row],[功能代號]],E:Q,11,FALSE)),"")</f>
        <v/>
      </c>
      <c r="AH346" s="336" t="n"/>
      <c r="AI346" s="336" t="n"/>
      <c r="AJ346" s="344" t="n"/>
      <c r="AK346" s="336" t="n">
        <v>44396</v>
      </c>
      <c r="AN346" s="344">
        <f>VLOOKUP(功能_33[[#This Row],[功能代號]],工作表2!A:A,1,FALSE)</f>
        <v/>
      </c>
    </row>
    <row r="347" hidden="1" ht="14.25" customHeight="1" s="453">
      <c r="A347" s="333" t="n">
        <v>133</v>
      </c>
      <c r="B34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344" t="inlineStr">
        <is>
          <t xml:space="preserve">5.管理性作業 </t>
        </is>
      </c>
      <c r="D347" s="369" t="n"/>
      <c r="E347" s="372" t="inlineStr">
        <is>
          <t>L5022</t>
        </is>
      </c>
      <c r="F347" s="344" t="inlineStr">
        <is>
          <t xml:space="preserve">協辦人員等級明細資料查詢            </t>
        </is>
      </c>
      <c r="G347" s="344" t="n"/>
      <c r="H347" s="372" t="inlineStr">
        <is>
          <t>張金龍</t>
        </is>
      </c>
      <c r="I347" s="372" t="inlineStr">
        <is>
          <t>張嘉榮</t>
        </is>
      </c>
      <c r="J347" s="347" t="n"/>
      <c r="K347" s="432" t="n">
        <v>44516</v>
      </c>
      <c r="L347" s="435" t="n"/>
      <c r="M347" s="336">
        <f>IFERROR(IF(VLOOKUP(功能_33[[#This Row],[功能代號]],討論項目!A:H,8,FALSE)=0,"",VLOOKUP(功能_33[[#This Row],[功能代號]],討論項目!A:H,8,FALSE)),"")</f>
        <v/>
      </c>
      <c r="N347" s="372" t="inlineStr">
        <is>
          <t>涂宇欣</t>
        </is>
      </c>
      <c r="O347" s="372" t="inlineStr">
        <is>
          <t>張淑遠</t>
        </is>
      </c>
      <c r="P347" s="449" t="n"/>
      <c r="Q347" s="372" t="n">
        <v>1</v>
      </c>
      <c r="R347" s="372" t="inlineStr">
        <is>
          <t>B</t>
        </is>
      </c>
      <c r="S347" s="372" t="n"/>
      <c r="T347" s="372" t="n"/>
      <c r="U347" s="372" t="n"/>
      <c r="V347" s="372" t="n"/>
      <c r="W347" s="372" t="n"/>
      <c r="X347" s="344">
        <f>VLOOKUP(功能_33[[#This Row],[User]],SKL放款!A:G,7,FALSE)</f>
        <v/>
      </c>
      <c r="Y347" s="343">
        <f>IF(功能_33[[#This Row],[實際展示]]="","",功能_33[[#This Row],[實際展示]]+14)</f>
        <v/>
      </c>
      <c r="Z347" s="343" t="n"/>
      <c r="AA347" s="336">
        <f>IF(功能_33[[#This Row],[URS交二審]]=0,"",功能_33[[#This Row],[URS交二審]]+7)</f>
        <v/>
      </c>
      <c r="AB347" s="336" t="n"/>
      <c r="AC347" s="336" t="n"/>
      <c r="AD347" s="336" t="n"/>
      <c r="AE347" s="336" t="n"/>
      <c r="AF347" s="513" t="n"/>
      <c r="AG347" s="336">
        <f>IFERROR(IF(VLOOKUP(功能_33[[#This Row],[功能代號]],E:Q,11,FALSE)=0,"",VLOOKUP(功能_33[[#This Row],[功能代號]],E:Q,11,FALSE)),"")</f>
        <v/>
      </c>
      <c r="AH347" s="336" t="n"/>
      <c r="AI347" s="336" t="n"/>
      <c r="AJ347" s="344" t="n"/>
      <c r="AK347" s="336" t="n">
        <v>44397</v>
      </c>
      <c r="AN347" s="344">
        <f>VLOOKUP(功能_33[[#This Row],[功能代號]],工作表2!A:A,1,FALSE)</f>
        <v/>
      </c>
    </row>
    <row r="348" hidden="1" ht="14.25" customHeight="1" s="453">
      <c r="A348" s="333" t="n">
        <v>165</v>
      </c>
      <c r="B34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356" t="inlineStr">
        <is>
          <t xml:space="preserve">5.管理性作業 </t>
        </is>
      </c>
      <c r="D348" s="362" t="n"/>
      <c r="E348" s="353" t="inlineStr">
        <is>
          <t>L5914</t>
        </is>
      </c>
      <c r="F348" s="344" t="inlineStr">
        <is>
          <t>協辦人員等級歷程查詢</t>
        </is>
      </c>
      <c r="G348" s="344" t="inlineStr">
        <is>
          <t>審後新增2021/10/26</t>
        </is>
      </c>
      <c r="H348" s="372" t="inlineStr">
        <is>
          <t>張金龍</t>
        </is>
      </c>
      <c r="I348" s="372" t="inlineStr">
        <is>
          <t>張嘉榮</t>
        </is>
      </c>
      <c r="J348" s="347" t="n"/>
      <c r="K348" s="432" t="n">
        <v>44516</v>
      </c>
      <c r="L348" s="336" t="n"/>
      <c r="M348" s="336">
        <f>IFERROR(IF(VLOOKUP(功能_33[[#This Row],[功能代號]],討論項目!A:H,8,FALSE)=0,"",VLOOKUP(功能_33[[#This Row],[功能代號]],討論項目!A:H,8,FALSE)),"")</f>
        <v/>
      </c>
      <c r="N348" s="372" t="inlineStr">
        <is>
          <t>涂宇欣</t>
        </is>
      </c>
      <c r="O348" s="372" t="inlineStr">
        <is>
          <t>張淑遠</t>
        </is>
      </c>
      <c r="P348" s="449" t="n"/>
      <c r="Q348" s="372" t="n"/>
      <c r="R348" s="372" t="n"/>
      <c r="S348" s="372" t="n"/>
      <c r="T348" s="372" t="n"/>
      <c r="U348" s="372" t="n"/>
      <c r="V348" s="372" t="n"/>
      <c r="W348" s="372" t="n"/>
      <c r="X348" s="344">
        <f>VLOOKUP(功能_33[[#This Row],[User]],SKL放款!A:G,7,FALSE)</f>
        <v/>
      </c>
      <c r="Y348" s="343">
        <f>IF(功能_33[[#This Row],[實際展示]]="","",功能_33[[#This Row],[實際展示]]+14)</f>
        <v/>
      </c>
      <c r="Z348" s="343" t="n"/>
      <c r="AA348" s="336">
        <f>IF(功能_33[[#This Row],[URS交二審]]=0,"",功能_33[[#This Row],[URS交二審]]+7)</f>
        <v/>
      </c>
      <c r="AB348" s="336" t="n"/>
      <c r="AC348" s="336" t="n"/>
      <c r="AD348" s="336" t="n"/>
      <c r="AE348" s="336" t="n"/>
      <c r="AF348" s="513" t="n"/>
      <c r="AG348" s="336">
        <f>IFERROR(IF(VLOOKUP(功能_33[[#This Row],[功能代號]],E:Q,11,FALSE)=0,"",VLOOKUP(功能_33[[#This Row],[功能代號]],E:Q,11,FALSE)),"")</f>
        <v/>
      </c>
      <c r="AH348" s="336" t="n"/>
      <c r="AI348" s="336" t="n"/>
      <c r="AJ348" s="344" t="n"/>
      <c r="AK348" s="336" t="n"/>
      <c r="AN348" s="344">
        <f>VLOOKUP(功能_33[[#This Row],[功能代號]],工作表2!A:A,1,FALSE)</f>
        <v/>
      </c>
    </row>
    <row r="349" hidden="1" ht="14.25" customHeight="1" s="453">
      <c r="A349" s="333" t="n">
        <v>134</v>
      </c>
      <c r="B34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344" t="inlineStr">
        <is>
          <t xml:space="preserve">5.管理性作業 </t>
        </is>
      </c>
      <c r="D349" s="369" t="n"/>
      <c r="E349" s="372" t="inlineStr">
        <is>
          <t>L5407</t>
        </is>
      </c>
      <c r="F349" s="344" t="inlineStr">
        <is>
          <t xml:space="preserve">房貸協辦人員等級維護                </t>
        </is>
      </c>
      <c r="G349" s="344" t="n"/>
      <c r="H349" s="372" t="inlineStr">
        <is>
          <t>張金龍</t>
        </is>
      </c>
      <c r="I349" s="372" t="inlineStr">
        <is>
          <t>張嘉榮</t>
        </is>
      </c>
      <c r="J349" s="347" t="n"/>
      <c r="K349" s="432" t="n">
        <v>44516</v>
      </c>
      <c r="L349" s="435" t="n"/>
      <c r="M349" s="336">
        <f>IFERROR(IF(VLOOKUP(功能_33[[#This Row],[功能代號]],討論項目!A:H,8,FALSE)=0,"",VLOOKUP(功能_33[[#This Row],[功能代號]],討論項目!A:H,8,FALSE)),"")</f>
        <v/>
      </c>
      <c r="N349" s="372" t="inlineStr">
        <is>
          <t>涂宇欣</t>
        </is>
      </c>
      <c r="O349" s="372" t="inlineStr">
        <is>
          <t>張淑遠</t>
        </is>
      </c>
      <c r="P349" s="449" t="n"/>
      <c r="Q349" s="372" t="n">
        <v>1</v>
      </c>
      <c r="R349" s="372" t="inlineStr">
        <is>
          <t>T</t>
        </is>
      </c>
      <c r="S349" s="372" t="n"/>
      <c r="T349" s="372" t="n"/>
      <c r="U349" s="372" t="n"/>
      <c r="V349" s="372" t="n"/>
      <c r="W349" s="372" t="n"/>
      <c r="X349" s="344">
        <f>VLOOKUP(功能_33[[#This Row],[User]],SKL放款!A:G,7,FALSE)</f>
        <v/>
      </c>
      <c r="Y349" s="343">
        <f>IF(功能_33[[#This Row],[實際展示]]="","",功能_33[[#This Row],[實際展示]]+14)</f>
        <v/>
      </c>
      <c r="Z349" s="343" t="n"/>
      <c r="AA349" s="336">
        <f>IF(功能_33[[#This Row],[URS交二審]]=0,"",功能_33[[#This Row],[URS交二審]]+7)</f>
        <v/>
      </c>
      <c r="AB349" s="336" t="n"/>
      <c r="AC349" s="336" t="n"/>
      <c r="AD349" s="336" t="n"/>
      <c r="AE349" s="336" t="n"/>
      <c r="AF349" s="513" t="n"/>
      <c r="AG349" s="336">
        <f>IFERROR(IF(VLOOKUP(功能_33[[#This Row],[功能代號]],E:Q,11,FALSE)=0,"",VLOOKUP(功能_33[[#This Row],[功能代號]],E:Q,11,FALSE)),"")</f>
        <v/>
      </c>
      <c r="AH349" s="336" t="n"/>
      <c r="AI349" s="336" t="n"/>
      <c r="AJ349" s="344" t="n"/>
      <c r="AK349" s="336" t="n">
        <v>44397</v>
      </c>
      <c r="AN349" s="344">
        <f>VLOOKUP(功能_33[[#This Row],[功能代號]],工作表2!A:A,1,FALSE)</f>
        <v/>
      </c>
    </row>
    <row r="350" hidden="1" ht="14.25" customHeight="1" s="453">
      <c r="A350" s="333" t="n">
        <v>135</v>
      </c>
      <c r="B35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344" t="inlineStr">
        <is>
          <t>6.共同作業</t>
        </is>
      </c>
      <c r="D350" s="369" t="n"/>
      <c r="E350" s="372" t="inlineStr">
        <is>
          <t>L6083</t>
        </is>
      </c>
      <c r="F350" s="344" t="inlineStr">
        <is>
          <t>房貸專員所屬業務部室查詢</t>
        </is>
      </c>
      <c r="G350" s="344" t="n"/>
      <c r="H350" s="372" t="inlineStr">
        <is>
          <t>賴文育</t>
        </is>
      </c>
      <c r="I350" s="372" t="inlineStr">
        <is>
          <t>楊智誠</t>
        </is>
      </c>
      <c r="J350" s="347" t="n"/>
      <c r="K350" s="432" t="n">
        <v>44516</v>
      </c>
      <c r="L350" s="435" t="n"/>
      <c r="M350" s="336">
        <f>IFERROR(IF(VLOOKUP(功能_33[[#This Row],[功能代號]],討論項目!A:H,8,FALSE)=0,"",VLOOKUP(功能_33[[#This Row],[功能代號]],討論項目!A:H,8,FALSE)),"")</f>
        <v/>
      </c>
      <c r="N350" s="372" t="inlineStr">
        <is>
          <t>涂宇欣</t>
        </is>
      </c>
      <c r="O350" s="372" t="inlineStr">
        <is>
          <t>張淑遠</t>
        </is>
      </c>
      <c r="P350" s="449" t="n"/>
      <c r="Q350" s="372" t="n">
        <v>1</v>
      </c>
      <c r="R350" s="372" t="inlineStr">
        <is>
          <t>B</t>
        </is>
      </c>
      <c r="S350" s="372" t="n"/>
      <c r="T350" s="372" t="n"/>
      <c r="U350" s="372" t="n"/>
      <c r="V350" s="372" t="n"/>
      <c r="W350" s="372" t="n"/>
      <c r="X350" s="344">
        <f>VLOOKUP(功能_33[[#This Row],[User]],SKL放款!A:G,7,FALSE)</f>
        <v/>
      </c>
      <c r="Y350" s="343">
        <f>IF(功能_33[[#This Row],[實際展示]]="","",功能_33[[#This Row],[實際展示]]+14)</f>
        <v/>
      </c>
      <c r="Z350" s="343" t="n"/>
      <c r="AA350" s="336">
        <f>IF(功能_33[[#This Row],[URS交二審]]=0,"",功能_33[[#This Row],[URS交二審]]+7)</f>
        <v/>
      </c>
      <c r="AB350" s="336" t="n"/>
      <c r="AC350" s="336" t="n"/>
      <c r="AD350" s="336" t="n"/>
      <c r="AE350" s="336" t="n"/>
      <c r="AF350" s="513" t="n"/>
      <c r="AG350" s="336">
        <f>IFERROR(IF(VLOOKUP(功能_33[[#This Row],[功能代號]],E:Q,11,FALSE)=0,"",VLOOKUP(功能_33[[#This Row],[功能代號]],E:Q,11,FALSE)),"")</f>
        <v/>
      </c>
      <c r="AH350" s="336" t="n"/>
      <c r="AI350" s="336" t="n"/>
      <c r="AJ350" s="344" t="n"/>
      <c r="AK350" s="336" t="n"/>
      <c r="AN350" s="344">
        <f>VLOOKUP(功能_33[[#This Row],[功能代號]],工作表2!A:A,1,FALSE)</f>
        <v/>
      </c>
    </row>
    <row r="351" hidden="1" ht="14.25" customHeight="1" s="453">
      <c r="A351" s="333" t="n">
        <v>136</v>
      </c>
      <c r="B35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344" t="inlineStr">
        <is>
          <t>6.共同作業</t>
        </is>
      </c>
      <c r="D351" s="369" t="n"/>
      <c r="E351" s="372" t="inlineStr">
        <is>
          <t>L6753</t>
        </is>
      </c>
      <c r="F351" s="344" t="inlineStr">
        <is>
          <t>房貸專員所屬業務部室維護</t>
        </is>
      </c>
      <c r="G351" s="344" t="n"/>
      <c r="H351" s="372" t="inlineStr">
        <is>
          <t>賴文育</t>
        </is>
      </c>
      <c r="I351" s="372" t="inlineStr">
        <is>
          <t>楊智誠</t>
        </is>
      </c>
      <c r="J351" s="347" t="n"/>
      <c r="K351" s="432" t="n">
        <v>44516</v>
      </c>
      <c r="L351" s="435" t="n"/>
      <c r="M351" s="336">
        <f>IFERROR(IF(VLOOKUP(功能_33[[#This Row],[功能代號]],討論項目!A:H,8,FALSE)=0,"",VLOOKUP(功能_33[[#This Row],[功能代號]],討論項目!A:H,8,FALSE)),"")</f>
        <v/>
      </c>
      <c r="N351" s="372" t="inlineStr">
        <is>
          <t>涂宇欣</t>
        </is>
      </c>
      <c r="O351" s="372" t="inlineStr">
        <is>
          <t>張淑遠</t>
        </is>
      </c>
      <c r="P351" s="449" t="n"/>
      <c r="Q351" s="372" t="n">
        <v>1</v>
      </c>
      <c r="R351" s="372" t="inlineStr">
        <is>
          <t>T</t>
        </is>
      </c>
      <c r="S351" s="372" t="n"/>
      <c r="T351" s="372" t="n"/>
      <c r="U351" s="372" t="n"/>
      <c r="V351" s="372" t="n"/>
      <c r="W351" s="372" t="n"/>
      <c r="X351" s="344">
        <f>VLOOKUP(功能_33[[#This Row],[User]],SKL放款!A:G,7,FALSE)</f>
        <v/>
      </c>
      <c r="Y351" s="343">
        <f>IF(功能_33[[#This Row],[實際展示]]="","",功能_33[[#This Row],[實際展示]]+14)</f>
        <v/>
      </c>
      <c r="Z351" s="343" t="n"/>
      <c r="AA351" s="336">
        <f>IF(功能_33[[#This Row],[URS交二審]]=0,"",功能_33[[#This Row],[URS交二審]]+7)</f>
        <v/>
      </c>
      <c r="AB351" s="336" t="n"/>
      <c r="AC351" s="336" t="n"/>
      <c r="AD351" s="336" t="n"/>
      <c r="AE351" s="336" t="n"/>
      <c r="AF351" s="513" t="n"/>
      <c r="AG351" s="336">
        <f>IFERROR(IF(VLOOKUP(功能_33[[#This Row],[功能代號]],E:Q,11,FALSE)=0,"",VLOOKUP(功能_33[[#This Row],[功能代號]],E:Q,11,FALSE)),"")</f>
        <v/>
      </c>
      <c r="AH351" s="336" t="n"/>
      <c r="AI351" s="336" t="n"/>
      <c r="AJ351" s="344" t="n"/>
      <c r="AK351" s="336" t="n"/>
      <c r="AN351" s="344">
        <f>VLOOKUP(功能_33[[#This Row],[功能代號]],工作表2!A:A,1,FALSE)</f>
        <v/>
      </c>
    </row>
    <row r="352" hidden="1" ht="14.25" customHeight="1" s="453">
      <c r="A352" s="333" t="n">
        <v>137</v>
      </c>
      <c r="B35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344" t="inlineStr">
        <is>
          <t>6.共同作業</t>
        </is>
      </c>
      <c r="D352" s="370" t="n"/>
      <c r="E352" s="372" t="inlineStr">
        <is>
          <t>L6084</t>
        </is>
      </c>
      <c r="F352" s="344" t="inlineStr">
        <is>
          <t>業績件數及金額核算標準查詢</t>
        </is>
      </c>
      <c r="G352" s="344" t="n"/>
      <c r="H352" s="372" t="inlineStr">
        <is>
          <t>賴文育</t>
        </is>
      </c>
      <c r="I352" s="372" t="inlineStr">
        <is>
          <t>楊智誠</t>
        </is>
      </c>
      <c r="J352" s="347" t="n"/>
      <c r="K352" s="432" t="n">
        <v>44516</v>
      </c>
      <c r="L352" s="435" t="n"/>
      <c r="M352" s="336">
        <f>IFERROR(IF(VLOOKUP(功能_33[[#This Row],[功能代號]],討論項目!A:H,8,FALSE)=0,"",VLOOKUP(功能_33[[#This Row],[功能代號]],討論項目!A:H,8,FALSE)),"")</f>
        <v/>
      </c>
      <c r="N352" s="372" t="inlineStr">
        <is>
          <t>涂宇欣</t>
        </is>
      </c>
      <c r="O352" s="372" t="inlineStr">
        <is>
          <t>張淑遠</t>
        </is>
      </c>
      <c r="P352" s="449" t="n"/>
      <c r="Q352" s="372" t="n"/>
      <c r="R352" s="372" t="n"/>
      <c r="S352" s="372" t="n"/>
      <c r="T352" s="372" t="n"/>
      <c r="U352" s="372" t="n"/>
      <c r="V352" s="372" t="n"/>
      <c r="W352" s="372" t="n"/>
      <c r="X352" s="344">
        <f>VLOOKUP(功能_33[[#This Row],[User]],SKL放款!A:G,7,FALSE)</f>
        <v/>
      </c>
      <c r="Y352" s="343">
        <f>IF(功能_33[[#This Row],[實際展示]]="","",功能_33[[#This Row],[實際展示]]+14)</f>
        <v/>
      </c>
      <c r="Z352" s="343" t="n"/>
      <c r="AA352" s="336">
        <f>IF(功能_33[[#This Row],[URS交二審]]=0,"",功能_33[[#This Row],[URS交二審]]+7)</f>
        <v/>
      </c>
      <c r="AB352" s="336" t="n"/>
      <c r="AC352" s="336" t="n"/>
      <c r="AD352" s="336" t="n"/>
      <c r="AE352" s="336" t="n"/>
      <c r="AF352" s="513" t="n"/>
      <c r="AG352" s="336">
        <f>IFERROR(IF(VLOOKUP(功能_33[[#This Row],[功能代號]],E:Q,11,FALSE)=0,"",VLOOKUP(功能_33[[#This Row],[功能代號]],E:Q,11,FALSE)),"")</f>
        <v/>
      </c>
      <c r="AH352" s="336" t="n"/>
      <c r="AI352" s="336" t="n"/>
      <c r="AJ352" s="344" t="n"/>
      <c r="AK352" s="336" t="n">
        <v>44398</v>
      </c>
      <c r="AN352" s="344">
        <f>VLOOKUP(功能_33[[#This Row],[功能代號]],工作表2!A:A,1,FALSE)</f>
        <v/>
      </c>
    </row>
    <row r="353" hidden="1" ht="14.25" customHeight="1" s="453">
      <c r="A353" s="333" t="n">
        <v>138</v>
      </c>
      <c r="B35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44" t="inlineStr">
        <is>
          <t>6.共同作業</t>
        </is>
      </c>
      <c r="D353" s="370" t="n"/>
      <c r="E353" s="372" t="inlineStr">
        <is>
          <t>L6994</t>
        </is>
      </c>
      <c r="F353" s="344" t="inlineStr">
        <is>
          <t>業績件數及金額核算標準設定查詢</t>
        </is>
      </c>
      <c r="G353" s="344" t="n"/>
      <c r="H353" s="372" t="inlineStr">
        <is>
          <t>張金龍</t>
        </is>
      </c>
      <c r="I353" s="372" t="inlineStr">
        <is>
          <t>張嘉榮</t>
        </is>
      </c>
      <c r="J353" s="347" t="n"/>
      <c r="K353" s="432" t="n">
        <v>44516</v>
      </c>
      <c r="L353" s="435" t="n"/>
      <c r="M353" s="336">
        <f>IFERROR(IF(VLOOKUP(功能_33[[#This Row],[功能代號]],討論項目!A:H,8,FALSE)=0,"",VLOOKUP(功能_33[[#This Row],[功能代號]],討論項目!A:H,8,FALSE)),"")</f>
        <v/>
      </c>
      <c r="N353" s="372" t="inlineStr">
        <is>
          <t>涂宇欣</t>
        </is>
      </c>
      <c r="O353" s="372" t="inlineStr">
        <is>
          <t>張淑遠</t>
        </is>
      </c>
      <c r="P353" s="449" t="n"/>
      <c r="Q353" s="372" t="n"/>
      <c r="R353" s="372" t="n"/>
      <c r="S353" s="372" t="n"/>
      <c r="T353" s="372" t="n"/>
      <c r="U353" s="372" t="n"/>
      <c r="V353" s="372" t="n"/>
      <c r="W353" s="372" t="n"/>
      <c r="X353" s="344">
        <f>VLOOKUP(功能_33[[#This Row],[User]],SKL放款!A:G,7,FALSE)</f>
        <v/>
      </c>
      <c r="Y353" s="343">
        <f>IF(功能_33[[#This Row],[實際展示]]="","",功能_33[[#This Row],[實際展示]]+14)</f>
        <v/>
      </c>
      <c r="Z353" s="343" t="n"/>
      <c r="AA353" s="336">
        <f>IF(功能_33[[#This Row],[URS交二審]]=0,"",功能_33[[#This Row],[URS交二審]]+7)</f>
        <v/>
      </c>
      <c r="AB353" s="336" t="n"/>
      <c r="AC353" s="336" t="n"/>
      <c r="AD353" s="336" t="n"/>
      <c r="AE353" s="336" t="n"/>
      <c r="AF353" s="513" t="n"/>
      <c r="AG353" s="336">
        <f>IFERROR(IF(VLOOKUP(功能_33[[#This Row],[功能代號]],E:Q,11,FALSE)=0,"",VLOOKUP(功能_33[[#This Row],[功能代號]],E:Q,11,FALSE)),"")</f>
        <v/>
      </c>
      <c r="AH353" s="336" t="n"/>
      <c r="AI353" s="336" t="n"/>
      <c r="AJ353" s="344" t="n"/>
      <c r="AK353" s="336" t="n">
        <v>44398</v>
      </c>
      <c r="AN353" s="344">
        <f>VLOOKUP(功能_33[[#This Row],[功能代號]],工作表2!A:A,1,FALSE)</f>
        <v/>
      </c>
    </row>
    <row r="354" hidden="1" ht="14.25" customHeight="1" s="453">
      <c r="A354" s="333" t="n">
        <v>139</v>
      </c>
      <c r="B35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344" t="inlineStr">
        <is>
          <t>6.共同作業</t>
        </is>
      </c>
      <c r="D354" s="370" t="n"/>
      <c r="E354" s="372" t="inlineStr">
        <is>
          <t>L6754</t>
        </is>
      </c>
      <c r="F354" s="344" t="inlineStr">
        <is>
          <t>業績件數及金額核算標準設定</t>
        </is>
      </c>
      <c r="G354" s="344" t="n"/>
      <c r="H354" s="372" t="inlineStr">
        <is>
          <t>賴文育</t>
        </is>
      </c>
      <c r="I354" s="372" t="inlineStr">
        <is>
          <t>楊智誠</t>
        </is>
      </c>
      <c r="J354" s="347" t="n"/>
      <c r="K354" s="432" t="n">
        <v>44516</v>
      </c>
      <c r="L354" s="435" t="n"/>
      <c r="M354" s="336">
        <f>IFERROR(IF(VLOOKUP(功能_33[[#This Row],[功能代號]],討論項目!A:H,8,FALSE)=0,"",VLOOKUP(功能_33[[#This Row],[功能代號]],討論項目!A:H,8,FALSE)),"")</f>
        <v/>
      </c>
      <c r="N354" s="372" t="inlineStr">
        <is>
          <t>涂宇欣</t>
        </is>
      </c>
      <c r="O354" s="372" t="inlineStr">
        <is>
          <t>陳政皓</t>
        </is>
      </c>
      <c r="P354" s="449" t="n"/>
      <c r="Q354" s="372" t="n"/>
      <c r="R354" s="372" t="n"/>
      <c r="S354" s="372" t="n"/>
      <c r="T354" s="372" t="n"/>
      <c r="U354" s="372" t="n"/>
      <c r="V354" s="372" t="n"/>
      <c r="W354" s="372" t="n"/>
      <c r="X354" s="344">
        <f>VLOOKUP(功能_33[[#This Row],[User]],SKL放款!A:G,7,FALSE)</f>
        <v/>
      </c>
      <c r="Y354" s="343">
        <f>IF(功能_33[[#This Row],[實際展示]]="","",功能_33[[#This Row],[實際展示]]+14)</f>
        <v/>
      </c>
      <c r="Z354" s="343" t="n"/>
      <c r="AA354" s="336">
        <f>IF(功能_33[[#This Row],[URS交二審]]=0,"",功能_33[[#This Row],[URS交二審]]+7)</f>
        <v/>
      </c>
      <c r="AB354" s="336" t="n"/>
      <c r="AC354" s="336" t="n"/>
      <c r="AD354" s="336" t="n"/>
      <c r="AE354" s="336" t="n"/>
      <c r="AF354" s="513" t="n"/>
      <c r="AG354" s="336">
        <f>IFERROR(IF(VLOOKUP(功能_33[[#This Row],[功能代號]],E:Q,11,FALSE)=0,"",VLOOKUP(功能_33[[#This Row],[功能代號]],E:Q,11,FALSE)),"")</f>
        <v/>
      </c>
      <c r="AH354" s="336" t="n"/>
      <c r="AI354" s="336" t="n"/>
      <c r="AJ354" s="344" t="n"/>
      <c r="AK354" s="336" t="n">
        <v>44398</v>
      </c>
      <c r="AN354" s="344">
        <f>VLOOKUP(功能_33[[#This Row],[功能代號]],工作表2!A:A,1,FALSE)</f>
        <v/>
      </c>
    </row>
    <row r="355" hidden="1" ht="14.25" customHeight="1" s="453">
      <c r="A355" s="333" t="n">
        <v>140</v>
      </c>
      <c r="B35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344" t="inlineStr">
        <is>
          <t>6.共同作業</t>
        </is>
      </c>
      <c r="D355" s="370" t="n"/>
      <c r="E355" s="372" t="inlineStr">
        <is>
          <t>L6757</t>
        </is>
      </c>
      <c r="F355" s="344" t="inlineStr">
        <is>
          <t>業績件數及金額核算標準設定(整月)</t>
        </is>
      </c>
      <c r="G355" s="344" t="n"/>
      <c r="H355" s="372" t="inlineStr">
        <is>
          <t>張金龍</t>
        </is>
      </c>
      <c r="I355" s="372" t="inlineStr">
        <is>
          <t>張嘉榮</t>
        </is>
      </c>
      <c r="J355" s="347" t="n"/>
      <c r="K355" s="432" t="n">
        <v>44516</v>
      </c>
      <c r="L355" s="435" t="n"/>
      <c r="M355" s="336">
        <f>IFERROR(IF(VLOOKUP(功能_33[[#This Row],[功能代號]],討論項目!A:H,8,FALSE)=0,"",VLOOKUP(功能_33[[#This Row],[功能代號]],討論項目!A:H,8,FALSE)),"")</f>
        <v/>
      </c>
      <c r="N355" s="372" t="inlineStr">
        <is>
          <t>涂宇欣</t>
        </is>
      </c>
      <c r="O355" s="372" t="inlineStr">
        <is>
          <t>張淑遠</t>
        </is>
      </c>
      <c r="P355" s="449" t="n"/>
      <c r="Q355" s="372" t="n"/>
      <c r="R355" s="372" t="n"/>
      <c r="S355" s="372" t="n"/>
      <c r="T355" s="372" t="n"/>
      <c r="U355" s="372" t="n"/>
      <c r="V355" s="372" t="n"/>
      <c r="W355" s="372" t="n"/>
      <c r="X355" s="344">
        <f>VLOOKUP(功能_33[[#This Row],[User]],SKL放款!A:G,7,FALSE)</f>
        <v/>
      </c>
      <c r="Y355" s="343">
        <f>IF(功能_33[[#This Row],[實際展示]]="","",功能_33[[#This Row],[實際展示]]+14)</f>
        <v/>
      </c>
      <c r="Z355" s="343" t="n"/>
      <c r="AA355" s="336">
        <f>IF(功能_33[[#This Row],[URS交二審]]=0,"",功能_33[[#This Row],[URS交二審]]+7)</f>
        <v/>
      </c>
      <c r="AB355" s="336" t="n"/>
      <c r="AC355" s="336" t="n"/>
      <c r="AD355" s="336" t="n"/>
      <c r="AE355" s="336" t="n"/>
      <c r="AF355" s="513" t="n"/>
      <c r="AG355" s="336">
        <f>IFERROR(IF(VLOOKUP(功能_33[[#This Row],[功能代號]],E:Q,11,FALSE)=0,"",VLOOKUP(功能_33[[#This Row],[功能代號]],E:Q,11,FALSE)),"")</f>
        <v/>
      </c>
      <c r="AH355" s="336" t="n"/>
      <c r="AI355" s="336" t="n"/>
      <c r="AJ355" s="344" t="n"/>
      <c r="AK355" s="336" t="n">
        <v>44398</v>
      </c>
      <c r="AN355" s="344">
        <f>VLOOKUP(功能_33[[#This Row],[功能代號]],工作表2!A:A,1,FALSE)</f>
        <v/>
      </c>
    </row>
    <row r="356" hidden="1" ht="14.25" customHeight="1" s="453">
      <c r="A356" s="333" t="n">
        <v>141</v>
      </c>
      <c r="B35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344" t="inlineStr">
        <is>
          <t>6.共同作業</t>
        </is>
      </c>
      <c r="D356" s="370" t="n"/>
      <c r="E356" s="372" t="inlineStr">
        <is>
          <t>L6081</t>
        </is>
      </c>
      <c r="F356" s="344" t="inlineStr">
        <is>
          <t>介紹人加碼獎勵津貼標準設定數查詢</t>
        </is>
      </c>
      <c r="G356" s="344" t="n"/>
      <c r="H356" s="372" t="inlineStr">
        <is>
          <t>賴文育</t>
        </is>
      </c>
      <c r="I356" s="372" t="inlineStr">
        <is>
          <t>楊智誠</t>
        </is>
      </c>
      <c r="J356" s="347" t="n"/>
      <c r="K356" s="432" t="n">
        <v>44517</v>
      </c>
      <c r="L356" s="435" t="n"/>
      <c r="M356" s="336">
        <f>IFERROR(IF(VLOOKUP(功能_33[[#This Row],[功能代號]],討論項目!A:H,8,FALSE)=0,"",VLOOKUP(功能_33[[#This Row],[功能代號]],討論項目!A:H,8,FALSE)),"")</f>
        <v/>
      </c>
      <c r="N356" s="372" t="inlineStr">
        <is>
          <t>李珮琪</t>
        </is>
      </c>
      <c r="O356" s="372" t="inlineStr">
        <is>
          <t>張淑遠</t>
        </is>
      </c>
      <c r="P356" s="449" t="n"/>
      <c r="Q356" s="372" t="n"/>
      <c r="R356" s="372" t="n"/>
      <c r="S356" s="372" t="n"/>
      <c r="T356" s="372" t="n"/>
      <c r="U356" s="372" t="n"/>
      <c r="V356" s="372" t="n"/>
      <c r="W356" s="372" t="n"/>
      <c r="X356" s="344">
        <f>VLOOKUP(功能_33[[#This Row],[User]],SKL放款!A:G,7,FALSE)</f>
        <v/>
      </c>
      <c r="Y356" s="343">
        <f>IF(功能_33[[#This Row],[實際展示]]="","",功能_33[[#This Row],[實際展示]]+14)</f>
        <v/>
      </c>
      <c r="Z356" s="343" t="n"/>
      <c r="AA356" s="336">
        <f>IF(功能_33[[#This Row],[URS交二審]]=0,"",功能_33[[#This Row],[URS交二審]]+7)</f>
        <v/>
      </c>
      <c r="AB356" s="336" t="n"/>
      <c r="AC356" s="336" t="n"/>
      <c r="AD356" s="336" t="n"/>
      <c r="AE356" s="336" t="n"/>
      <c r="AF356" s="513" t="n"/>
      <c r="AG356" s="336">
        <f>IFERROR(IF(VLOOKUP(功能_33[[#This Row],[功能代號]],E:Q,11,FALSE)=0,"",VLOOKUP(功能_33[[#This Row],[功能代號]],E:Q,11,FALSE)),"")</f>
        <v/>
      </c>
      <c r="AH356" s="336" t="n"/>
      <c r="AI356" s="336" t="n"/>
      <c r="AJ356" s="344" t="n"/>
      <c r="AK356" s="336" t="n">
        <v>44397</v>
      </c>
      <c r="AN356" s="344">
        <f>VLOOKUP(功能_33[[#This Row],[功能代號]],工作表2!A:A,1,FALSE)</f>
        <v/>
      </c>
    </row>
    <row r="357" hidden="1" ht="14.25" customHeight="1" s="453">
      <c r="A357" s="333" t="n">
        <v>142</v>
      </c>
      <c r="B35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344" t="inlineStr">
        <is>
          <t>6.共同作業</t>
        </is>
      </c>
      <c r="D357" s="370" t="n"/>
      <c r="E357" s="372" t="inlineStr">
        <is>
          <t>L6751</t>
        </is>
      </c>
      <c r="F357" s="344" t="inlineStr">
        <is>
          <t>介紹人加碼獎勵津貼標準設定</t>
        </is>
      </c>
      <c r="G357" s="344" t="n"/>
      <c r="H357" s="372" t="inlineStr">
        <is>
          <t>賴文育</t>
        </is>
      </c>
      <c r="I357" s="372" t="inlineStr">
        <is>
          <t>楊智誠</t>
        </is>
      </c>
      <c r="J357" s="347" t="n"/>
      <c r="K357" s="432" t="n">
        <v>44517</v>
      </c>
      <c r="L357" s="435" t="n"/>
      <c r="M357" s="336">
        <f>IFERROR(IF(VLOOKUP(功能_33[[#This Row],[功能代號]],討論項目!A:H,8,FALSE)=0,"",VLOOKUP(功能_33[[#This Row],[功能代號]],討論項目!A:H,8,FALSE)),"")</f>
        <v/>
      </c>
      <c r="N357" s="372" t="inlineStr">
        <is>
          <t>李珮琪</t>
        </is>
      </c>
      <c r="O357" s="372" t="inlineStr">
        <is>
          <t>張淑遠</t>
        </is>
      </c>
      <c r="P357" s="449" t="n"/>
      <c r="Q357" s="372" t="n"/>
      <c r="R357" s="372" t="n"/>
      <c r="S357" s="372" t="n"/>
      <c r="T357" s="372" t="n"/>
      <c r="U357" s="372" t="n"/>
      <c r="V357" s="372" t="n"/>
      <c r="W357" s="372" t="n"/>
      <c r="X357" s="344">
        <f>VLOOKUP(功能_33[[#This Row],[User]],SKL放款!A:G,7,FALSE)</f>
        <v/>
      </c>
      <c r="Y357" s="343">
        <f>IF(功能_33[[#This Row],[實際展示]]="","",功能_33[[#This Row],[實際展示]]+14)</f>
        <v/>
      </c>
      <c r="Z357" s="343" t="n"/>
      <c r="AA357" s="336">
        <f>IF(功能_33[[#This Row],[URS交二審]]=0,"",功能_33[[#This Row],[URS交二審]]+7)</f>
        <v/>
      </c>
      <c r="AB357" s="336" t="n"/>
      <c r="AC357" s="336" t="n"/>
      <c r="AD357" s="336" t="n"/>
      <c r="AE357" s="336" t="n"/>
      <c r="AF357" s="513" t="n"/>
      <c r="AG357" s="336">
        <f>IFERROR(IF(VLOOKUP(功能_33[[#This Row],[功能代號]],E:Q,11,FALSE)=0,"",VLOOKUP(功能_33[[#This Row],[功能代號]],E:Q,11,FALSE)),"")</f>
        <v/>
      </c>
      <c r="AH357" s="336" t="n"/>
      <c r="AI357" s="336" t="n"/>
      <c r="AJ357" s="344" t="n"/>
      <c r="AK357" s="336" t="n">
        <v>44397</v>
      </c>
      <c r="AN357" s="344">
        <f>VLOOKUP(功能_33[[#This Row],[功能代號]],工作表2!A:A,1,FALSE)</f>
        <v/>
      </c>
    </row>
    <row r="358" hidden="1" ht="14.25" customHeight="1" s="453">
      <c r="A358" s="333" t="n">
        <v>143</v>
      </c>
      <c r="B35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8" s="344" t="inlineStr">
        <is>
          <t>6.共同作業</t>
        </is>
      </c>
      <c r="D358" s="370" t="n"/>
      <c r="E358" s="372" t="inlineStr">
        <is>
          <t>L6087</t>
        </is>
      </c>
      <c r="F358" s="344" t="inlineStr">
        <is>
          <t>協辦獎勵津貼標準查詢</t>
        </is>
      </c>
      <c r="G358" s="344" t="n"/>
      <c r="H358" s="372" t="inlineStr">
        <is>
          <t>張金龍</t>
        </is>
      </c>
      <c r="I358" s="372" t="inlineStr">
        <is>
          <t>張嘉榮</t>
        </is>
      </c>
      <c r="J358" s="347" t="n"/>
      <c r="K358" s="432" t="n">
        <v>44517</v>
      </c>
      <c r="L358" s="435" t="n"/>
      <c r="M358" s="336">
        <f>IFERROR(IF(VLOOKUP(功能_33[[#This Row],[功能代號]],討論項目!A:H,8,FALSE)=0,"",VLOOKUP(功能_33[[#This Row],[功能代號]],討論項目!A:H,8,FALSE)),"")</f>
        <v/>
      </c>
      <c r="N358" s="372" t="inlineStr">
        <is>
          <t>涂宇欣</t>
        </is>
      </c>
      <c r="O358" s="372" t="inlineStr">
        <is>
          <t>張淑遠</t>
        </is>
      </c>
      <c r="P358" s="449" t="n"/>
      <c r="Q358" s="372" t="n"/>
      <c r="R358" s="372" t="n"/>
      <c r="S358" s="372" t="n"/>
      <c r="T358" s="372" t="n"/>
      <c r="U358" s="372" t="n"/>
      <c r="V358" s="372" t="n"/>
      <c r="W358" s="372" t="n"/>
      <c r="X358" s="344">
        <f>VLOOKUP(功能_33[[#This Row],[User]],SKL放款!A:G,7,FALSE)</f>
        <v/>
      </c>
      <c r="Y358" s="343">
        <f>IF(功能_33[[#This Row],[實際展示]]="","",功能_33[[#This Row],[實際展示]]+14)</f>
        <v/>
      </c>
      <c r="Z358" s="343" t="n"/>
      <c r="AA358" s="336">
        <f>IF(功能_33[[#This Row],[URS交二審]]=0,"",功能_33[[#This Row],[URS交二審]]+7)</f>
        <v/>
      </c>
      <c r="AB358" s="336" t="n"/>
      <c r="AC358" s="336" t="n"/>
      <c r="AD358" s="336" t="n"/>
      <c r="AE358" s="336" t="n"/>
      <c r="AF358" s="513" t="n"/>
      <c r="AG358" s="336">
        <f>IFERROR(IF(VLOOKUP(功能_33[[#This Row],[功能代號]],E:Q,11,FALSE)=0,"",VLOOKUP(功能_33[[#This Row],[功能代號]],E:Q,11,FALSE)),"")</f>
        <v/>
      </c>
      <c r="AH358" s="336" t="n"/>
      <c r="AI358" s="336" t="n"/>
      <c r="AJ358" s="344" t="n"/>
      <c r="AK358" s="336" t="n">
        <v>44397</v>
      </c>
      <c r="AN358" s="344">
        <f>VLOOKUP(功能_33[[#This Row],[功能代號]],工作表2!A:A,1,FALSE)</f>
        <v/>
      </c>
    </row>
    <row r="359" hidden="1" ht="14.25" customHeight="1" s="453">
      <c r="A359" s="333" t="n">
        <v>144</v>
      </c>
      <c r="B35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344" t="inlineStr">
        <is>
          <t>6.共同作業</t>
        </is>
      </c>
      <c r="D359" s="370" t="n"/>
      <c r="E359" s="372" t="inlineStr">
        <is>
          <t>L6787</t>
        </is>
      </c>
      <c r="F359" s="344" t="inlineStr">
        <is>
          <t>協辦獎勵津貼標準設定</t>
        </is>
      </c>
      <c r="G359" s="344" t="n"/>
      <c r="H359" s="372" t="inlineStr">
        <is>
          <t>張金龍</t>
        </is>
      </c>
      <c r="I359" s="372" t="inlineStr">
        <is>
          <t>張嘉榮</t>
        </is>
      </c>
      <c r="J359" s="347" t="n"/>
      <c r="K359" s="432" t="n">
        <v>44517</v>
      </c>
      <c r="L359" s="435" t="n"/>
      <c r="M359" s="336">
        <f>IFERROR(IF(VLOOKUP(功能_33[[#This Row],[功能代號]],討論項目!A:H,8,FALSE)=0,"",VLOOKUP(功能_33[[#This Row],[功能代號]],討論項目!A:H,8,FALSE)),"")</f>
        <v/>
      </c>
      <c r="N359" s="372" t="inlineStr">
        <is>
          <t>涂宇欣</t>
        </is>
      </c>
      <c r="O359" s="372" t="inlineStr">
        <is>
          <t>張淑遠</t>
        </is>
      </c>
      <c r="P359" s="449" t="n"/>
      <c r="Q359" s="372" t="n"/>
      <c r="R359" s="372" t="n"/>
      <c r="S359" s="372" t="n"/>
      <c r="T359" s="372" t="n"/>
      <c r="U359" s="372" t="n"/>
      <c r="V359" s="372" t="n"/>
      <c r="W359" s="372" t="n"/>
      <c r="X359" s="344">
        <f>VLOOKUP(功能_33[[#This Row],[User]],SKL放款!A:G,7,FALSE)</f>
        <v/>
      </c>
      <c r="Y359" s="343">
        <f>IF(功能_33[[#This Row],[實際展示]]="","",功能_33[[#This Row],[實際展示]]+14)</f>
        <v/>
      </c>
      <c r="Z359" s="343" t="n"/>
      <c r="AA359" s="336">
        <f>IF(功能_33[[#This Row],[URS交二審]]=0,"",功能_33[[#This Row],[URS交二審]]+7)</f>
        <v/>
      </c>
      <c r="AB359" s="336" t="n"/>
      <c r="AC359" s="336" t="n"/>
      <c r="AD359" s="336" t="n"/>
      <c r="AE359" s="336" t="n"/>
      <c r="AF359" s="513" t="n"/>
      <c r="AG359" s="336">
        <f>IFERROR(IF(VLOOKUP(功能_33[[#This Row],[功能代號]],E:Q,11,FALSE)=0,"",VLOOKUP(功能_33[[#This Row],[功能代號]],E:Q,11,FALSE)),"")</f>
        <v/>
      </c>
      <c r="AH359" s="336" t="n"/>
      <c r="AI359" s="336" t="n"/>
      <c r="AJ359" s="344" t="n"/>
      <c r="AK359" s="336" t="n">
        <v>44397</v>
      </c>
      <c r="AN359" s="344">
        <f>VLOOKUP(功能_33[[#This Row],[功能代號]],工作表2!A:A,1,FALSE)</f>
        <v/>
      </c>
    </row>
    <row r="360" hidden="1" ht="14.25" customHeight="1" s="453">
      <c r="A360" s="333" t="n">
        <v>145</v>
      </c>
      <c r="B36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344" t="inlineStr">
        <is>
          <t>6.共同作業</t>
        </is>
      </c>
      <c r="D360" s="370" t="n"/>
      <c r="E360" s="372" t="inlineStr">
        <is>
          <t>L6501</t>
        </is>
      </c>
      <c r="F360" s="344" t="inlineStr">
        <is>
          <t>系統變數及系統值設定</t>
        </is>
      </c>
      <c r="G360" s="344" t="n"/>
      <c r="H360" s="372" t="inlineStr">
        <is>
          <t>賴文育</t>
        </is>
      </c>
      <c r="I360" s="372" t="inlineStr">
        <is>
          <t>楊智誠</t>
        </is>
      </c>
      <c r="J360" s="347" t="n"/>
      <c r="K360" s="432" t="n">
        <v>44517</v>
      </c>
      <c r="L360" s="435" t="n"/>
      <c r="M360" s="336">
        <f>IFERROR(IF(VLOOKUP(功能_33[[#This Row],[功能代號]],討論項目!A:H,8,FALSE)=0,"",VLOOKUP(功能_33[[#This Row],[功能代號]],討論項目!A:H,8,FALSE)),"")</f>
        <v/>
      </c>
      <c r="N360" s="372" t="inlineStr">
        <is>
          <t>涂宇欣</t>
        </is>
      </c>
      <c r="O360" s="372" t="inlineStr">
        <is>
          <t>陳政皓</t>
        </is>
      </c>
      <c r="P360" s="449" t="n"/>
      <c r="Q360" s="372" t="n"/>
      <c r="R360" s="372" t="n"/>
      <c r="S360" s="372" t="n"/>
      <c r="T360" s="372" t="n"/>
      <c r="U360" s="372" t="n"/>
      <c r="V360" s="372" t="n"/>
      <c r="W360" s="372" t="n"/>
      <c r="X360" s="344">
        <f>VLOOKUP(功能_33[[#This Row],[User]],SKL放款!A:G,7,FALSE)</f>
        <v/>
      </c>
      <c r="Y360" s="343">
        <f>IF(功能_33[[#This Row],[實際展示]]="","",功能_33[[#This Row],[實際展示]]+14)</f>
        <v/>
      </c>
      <c r="Z360" s="343" t="n"/>
      <c r="AA360" s="336">
        <f>IF(功能_33[[#This Row],[URS交二審]]=0,"",功能_33[[#This Row],[URS交二審]]+7)</f>
        <v/>
      </c>
      <c r="AB360" s="336" t="n"/>
      <c r="AC360" s="336" t="n"/>
      <c r="AD360" s="336" t="n"/>
      <c r="AE360" s="336" t="n"/>
      <c r="AF360" s="513" t="n"/>
      <c r="AG360" s="336">
        <f>IFERROR(IF(VLOOKUP(功能_33[[#This Row],[功能代號]],E:Q,11,FALSE)=0,"",VLOOKUP(功能_33[[#This Row],[功能代號]],E:Q,11,FALSE)),"")</f>
        <v/>
      </c>
      <c r="AH360" s="336" t="n"/>
      <c r="AI360" s="336" t="n"/>
      <c r="AJ360" s="344" t="n"/>
      <c r="AK360" s="336" t="n">
        <v>44397</v>
      </c>
      <c r="AN360" s="344">
        <f>VLOOKUP(功能_33[[#This Row],[功能代號]],工作表2!A:A,1,FALSE)</f>
        <v/>
      </c>
    </row>
    <row r="361" hidden="1" ht="14.25" customHeight="1" s="453">
      <c r="A361" s="333" t="n">
        <v>146</v>
      </c>
      <c r="B36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344" t="inlineStr">
        <is>
          <t>6.共同作業</t>
        </is>
      </c>
      <c r="D361" s="370" t="n"/>
      <c r="E361" s="372" t="inlineStr">
        <is>
          <t>L6503</t>
        </is>
      </c>
      <c r="F361" s="371" t="inlineStr">
        <is>
          <t>業績計算特殊參數設定</t>
        </is>
      </c>
      <c r="G361" s="371" t="n"/>
      <c r="H361" s="372" t="inlineStr">
        <is>
          <t>賴文育</t>
        </is>
      </c>
      <c r="I361" s="372" t="inlineStr">
        <is>
          <t>張嘉榮</t>
        </is>
      </c>
      <c r="J361" s="347" t="n"/>
      <c r="K361" s="432" t="n">
        <v>44517</v>
      </c>
      <c r="L361" s="435" t="n"/>
      <c r="M361" s="336">
        <f>IFERROR(IF(VLOOKUP(功能_33[[#This Row],[功能代號]],討論項目!A:H,8,FALSE)=0,"",VLOOKUP(功能_33[[#This Row],[功能代號]],討論項目!A:H,8,FALSE)),"")</f>
        <v/>
      </c>
      <c r="N361" s="372" t="inlineStr">
        <is>
          <t>涂宇欣</t>
        </is>
      </c>
      <c r="O361" s="372" t="inlineStr">
        <is>
          <t>張淑遠</t>
        </is>
      </c>
      <c r="P361" s="449" t="n"/>
      <c r="Q361" s="372" t="n"/>
      <c r="R361" s="372" t="n"/>
      <c r="S361" s="372" t="n"/>
      <c r="T361" s="372" t="n"/>
      <c r="U361" s="372" t="n"/>
      <c r="V361" s="372" t="n"/>
      <c r="W361" s="372" t="n"/>
      <c r="X361" s="344">
        <f>VLOOKUP(功能_33[[#This Row],[User]],SKL放款!A:G,7,FALSE)</f>
        <v/>
      </c>
      <c r="Y361" s="343">
        <f>IF(功能_33[[#This Row],[實際展示]]="","",功能_33[[#This Row],[實際展示]]+14)</f>
        <v/>
      </c>
      <c r="Z361" s="343" t="n"/>
      <c r="AA361" s="336">
        <f>IF(功能_33[[#This Row],[URS交二審]]=0,"",功能_33[[#This Row],[URS交二審]]+7)</f>
        <v/>
      </c>
      <c r="AB361" s="336" t="n"/>
      <c r="AC361" s="336" t="n"/>
      <c r="AD361" s="336" t="n"/>
      <c r="AE361" s="336" t="n"/>
      <c r="AF361" s="513" t="n"/>
      <c r="AG361" s="336">
        <f>IFERROR(IF(VLOOKUP(功能_33[[#This Row],[功能代號]],E:Q,11,FALSE)=0,"",VLOOKUP(功能_33[[#This Row],[功能代號]],E:Q,11,FALSE)),"")</f>
        <v/>
      </c>
      <c r="AH361" s="336" t="n"/>
      <c r="AI361" s="336" t="n"/>
      <c r="AJ361" s="344" t="n"/>
      <c r="AK361" s="336" t="n">
        <v>44397</v>
      </c>
      <c r="AN361" s="344">
        <f>VLOOKUP(功能_33[[#This Row],[功能代號]],工作表2!A:A,1,FALSE)</f>
        <v/>
      </c>
    </row>
    <row r="362" hidden="1" ht="14.25" customHeight="1" s="453">
      <c r="A362" s="333" t="n">
        <v>147</v>
      </c>
      <c r="B36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2" s="344" t="inlineStr">
        <is>
          <t xml:space="preserve">5.管理性作業 </t>
        </is>
      </c>
      <c r="D362" s="370" t="n"/>
      <c r="E362" s="372" t="inlineStr">
        <is>
          <t>L5500</t>
        </is>
      </c>
      <c r="F362" s="344" t="inlineStr">
        <is>
          <t>工作日業績結算</t>
        </is>
      </c>
      <c r="G362" s="344" t="n"/>
      <c r="H362" s="372" t="inlineStr">
        <is>
          <t>張金龍</t>
        </is>
      </c>
      <c r="I362" s="372" t="inlineStr">
        <is>
          <t>張金龍</t>
        </is>
      </c>
      <c r="J362" s="347" t="n"/>
      <c r="K362" s="432" t="n">
        <v>44517</v>
      </c>
      <c r="L362" s="435" t="n"/>
      <c r="M362" s="336">
        <f>IFERROR(IF(VLOOKUP(功能_33[[#This Row],[功能代號]],討論項目!A:H,8,FALSE)=0,"",VLOOKUP(功能_33[[#This Row],[功能代號]],討論項目!A:H,8,FALSE)),"")</f>
        <v/>
      </c>
      <c r="N362" s="372" t="inlineStr">
        <is>
          <t>涂宇欣</t>
        </is>
      </c>
      <c r="O362" s="372" t="inlineStr">
        <is>
          <t>張淑遠</t>
        </is>
      </c>
      <c r="P362" s="449" t="n"/>
      <c r="Q362" s="372" t="n"/>
      <c r="R362" s="372" t="n"/>
      <c r="S362" s="372" t="n"/>
      <c r="T362" s="372" t="n"/>
      <c r="U362" s="372" t="n"/>
      <c r="V362" s="372" t="n"/>
      <c r="W362" s="372" t="n"/>
      <c r="X362" s="344">
        <f>VLOOKUP(功能_33[[#This Row],[User]],SKL放款!A:G,7,FALSE)</f>
        <v/>
      </c>
      <c r="Y362" s="343">
        <f>IF(功能_33[[#This Row],[實際展示]]="","",功能_33[[#This Row],[實際展示]]+14)</f>
        <v/>
      </c>
      <c r="Z362" s="343" t="n"/>
      <c r="AA362" s="336">
        <f>IF(功能_33[[#This Row],[URS交二審]]=0,"",功能_33[[#This Row],[URS交二審]]+7)</f>
        <v/>
      </c>
      <c r="AB362" s="336" t="n"/>
      <c r="AC362" s="336" t="n"/>
      <c r="AD362" s="336" t="n"/>
      <c r="AE362" s="336" t="n"/>
      <c r="AF362" s="513" t="n"/>
      <c r="AG362" s="336">
        <f>IFERROR(IF(VLOOKUP(功能_33[[#This Row],[功能代號]],E:Q,11,FALSE)=0,"",VLOOKUP(功能_33[[#This Row],[功能代號]],E:Q,11,FALSE)),"")</f>
        <v/>
      </c>
      <c r="AH362" s="336" t="n"/>
      <c r="AI362" s="336" t="n"/>
      <c r="AJ362" s="344" t="n"/>
      <c r="AK362" s="336" t="n">
        <v>44398</v>
      </c>
      <c r="AN362" s="344">
        <f>VLOOKUP(功能_33[[#This Row],[功能代號]],工作表2!A:A,1,FALSE)</f>
        <v/>
      </c>
    </row>
    <row r="363" hidden="1" ht="14.25" customHeight="1" s="453">
      <c r="A363" s="333" t="n">
        <v>148</v>
      </c>
      <c r="B36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344" t="inlineStr">
        <is>
          <t xml:space="preserve">5.管理性作業 </t>
        </is>
      </c>
      <c r="D363" s="370" t="n"/>
      <c r="E363" s="372" t="inlineStr">
        <is>
          <t>L5951</t>
        </is>
      </c>
      <c r="F363" s="344" t="inlineStr">
        <is>
          <t>房貸介紹人業績明細查詢</t>
        </is>
      </c>
      <c r="G363" s="344" t="n"/>
      <c r="H363" s="372" t="inlineStr">
        <is>
          <t>張金龍</t>
        </is>
      </c>
      <c r="I363" s="372" t="inlineStr">
        <is>
          <t>張金龍</t>
        </is>
      </c>
      <c r="J363" s="347" t="n"/>
      <c r="K363" s="432" t="n">
        <v>44518</v>
      </c>
      <c r="L363" s="336" t="n"/>
      <c r="M363" s="336">
        <f>IFERROR(IF(VLOOKUP(功能_33[[#This Row],[功能代號]],討論項目!A:H,8,FALSE)=0,"",VLOOKUP(功能_33[[#This Row],[功能代號]],討論項目!A:H,8,FALSE)),"")</f>
        <v/>
      </c>
      <c r="N363" s="372" t="inlineStr">
        <is>
          <t>涂宇欣</t>
        </is>
      </c>
      <c r="O363" s="372" t="inlineStr">
        <is>
          <t>李珮君</t>
        </is>
      </c>
      <c r="P363" s="449" t="n"/>
      <c r="Q363" s="372" t="n"/>
      <c r="R363" s="372" t="n"/>
      <c r="S363" s="372" t="n"/>
      <c r="T363" s="372" t="n"/>
      <c r="U363" s="372" t="n"/>
      <c r="V363" s="372" t="n"/>
      <c r="W363" s="372" t="n"/>
      <c r="X363" s="344">
        <f>VLOOKUP(功能_33[[#This Row],[User]],SKL放款!A:G,7,FALSE)</f>
        <v/>
      </c>
      <c r="Y363" s="343">
        <f>IF(功能_33[[#This Row],[實際展示]]="","",功能_33[[#This Row],[實際展示]]+14)</f>
        <v/>
      </c>
      <c r="Z363" s="343" t="n"/>
      <c r="AA363" s="336">
        <f>IF(功能_33[[#This Row],[URS交二審]]=0,"",功能_33[[#This Row],[URS交二審]]+7)</f>
        <v/>
      </c>
      <c r="AB363" s="336" t="n"/>
      <c r="AC363" s="336" t="n"/>
      <c r="AD363" s="336" t="n"/>
      <c r="AE363" s="336" t="n"/>
      <c r="AF363" s="513" t="n"/>
      <c r="AG363" s="336">
        <f>IFERROR(IF(VLOOKUP(功能_33[[#This Row],[功能代號]],E:Q,11,FALSE)=0,"",VLOOKUP(功能_33[[#This Row],[功能代號]],E:Q,11,FALSE)),"")</f>
        <v/>
      </c>
      <c r="AH363" s="336" t="n"/>
      <c r="AI363" s="336" t="n"/>
      <c r="AJ363" s="344" t="n"/>
      <c r="AK363" s="336" t="n"/>
      <c r="AN363" s="344">
        <f>VLOOKUP(功能_33[[#This Row],[功能代號]],工作表2!A:A,1,FALSE)</f>
        <v/>
      </c>
    </row>
    <row r="364" hidden="1" ht="14.25" customHeight="1" s="453">
      <c r="A364" s="333" t="n">
        <v>149</v>
      </c>
      <c r="B36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4" s="344" t="inlineStr">
        <is>
          <t xml:space="preserve">5.管理性作業 </t>
        </is>
      </c>
      <c r="D364" s="370" t="n"/>
      <c r="E364" s="372" t="inlineStr">
        <is>
          <t>L5051</t>
        </is>
      </c>
      <c r="F364" s="344" t="inlineStr">
        <is>
          <t>房貸介紹人業績處理清單</t>
        </is>
      </c>
      <c r="G364" s="344" t="n"/>
      <c r="H364" s="372" t="inlineStr">
        <is>
          <t>張金龍</t>
        </is>
      </c>
      <c r="I364" s="372" t="inlineStr">
        <is>
          <t>張金龍</t>
        </is>
      </c>
      <c r="J364" s="347" t="n"/>
      <c r="K364" s="432" t="n">
        <v>44518</v>
      </c>
      <c r="L364" s="336" t="n"/>
      <c r="M364" s="336">
        <f>IFERROR(IF(VLOOKUP(功能_33[[#This Row],[功能代號]],討論項目!A:H,8,FALSE)=0,"",VLOOKUP(功能_33[[#This Row],[功能代號]],討論項目!A:H,8,FALSE)),"")</f>
        <v/>
      </c>
      <c r="N364" s="372" t="inlineStr">
        <is>
          <t>涂宇欣</t>
        </is>
      </c>
      <c r="O364" s="372" t="inlineStr">
        <is>
          <t>李珮君</t>
        </is>
      </c>
      <c r="P364" s="449" t="n"/>
      <c r="Q364" s="372" t="n"/>
      <c r="R364" s="372" t="n"/>
      <c r="S364" s="372" t="n"/>
      <c r="T364" s="372" t="n"/>
      <c r="U364" s="372" t="n"/>
      <c r="V364" s="372" t="n"/>
      <c r="W364" s="372" t="n"/>
      <c r="X364" s="344">
        <f>VLOOKUP(功能_33[[#This Row],[User]],SKL放款!A:G,7,FALSE)</f>
        <v/>
      </c>
      <c r="Y364" s="343">
        <f>IF(功能_33[[#This Row],[實際展示]]="","",功能_33[[#This Row],[實際展示]]+14)</f>
        <v/>
      </c>
      <c r="Z364" s="343" t="n"/>
      <c r="AA364" s="336">
        <f>IF(功能_33[[#This Row],[URS交二審]]=0,"",功能_33[[#This Row],[URS交二審]]+7)</f>
        <v/>
      </c>
      <c r="AB364" s="336" t="n"/>
      <c r="AC364" s="336" t="n"/>
      <c r="AD364" s="336" t="n"/>
      <c r="AE364" s="336" t="n"/>
      <c r="AF364" s="513" t="n"/>
      <c r="AG364" s="336">
        <f>IFERROR(IF(VLOOKUP(功能_33[[#This Row],[功能代號]],E:Q,11,FALSE)=0,"",VLOOKUP(功能_33[[#This Row],[功能代號]],E:Q,11,FALSE)),"")</f>
        <v/>
      </c>
      <c r="AH364" s="336" t="n"/>
      <c r="AI364" s="336" t="n"/>
      <c r="AJ364" s="344" t="n"/>
      <c r="AK364" s="336" t="n"/>
      <c r="AN364" s="344">
        <f>VLOOKUP(功能_33[[#This Row],[功能代號]],工作表2!A:A,1,FALSE)</f>
        <v/>
      </c>
    </row>
    <row r="365" hidden="1" ht="14.25" customHeight="1" s="453">
      <c r="A365" s="333" t="n">
        <v>150</v>
      </c>
      <c r="B36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344" t="inlineStr">
        <is>
          <t xml:space="preserve">5.管理性作業 </t>
        </is>
      </c>
      <c r="D365" s="370" t="n"/>
      <c r="E365" s="372" t="inlineStr">
        <is>
          <t>L5501</t>
        </is>
      </c>
      <c r="F365" s="344" t="inlineStr">
        <is>
          <t xml:space="preserve">介紹人業績案件維護            </t>
        </is>
      </c>
      <c r="G365" s="344" t="n"/>
      <c r="H365" s="372" t="inlineStr">
        <is>
          <t>張金龍</t>
        </is>
      </c>
      <c r="I365" s="372" t="inlineStr">
        <is>
          <t>張金龍</t>
        </is>
      </c>
      <c r="J365" s="347" t="n"/>
      <c r="K365" s="432" t="n">
        <v>44518</v>
      </c>
      <c r="L365" s="336" t="n"/>
      <c r="M365" s="336">
        <f>IFERROR(IF(VLOOKUP(功能_33[[#This Row],[功能代號]],討論項目!A:H,8,FALSE)=0,"",VLOOKUP(功能_33[[#This Row],[功能代號]],討論項目!A:H,8,FALSE)),"")</f>
        <v/>
      </c>
      <c r="N365" s="372" t="inlineStr">
        <is>
          <t>涂宇欣</t>
        </is>
      </c>
      <c r="O365" s="372" t="inlineStr">
        <is>
          <t>李珮君</t>
        </is>
      </c>
      <c r="P365" s="449" t="n"/>
      <c r="Q365" s="372" t="n"/>
      <c r="R365" s="372" t="n"/>
      <c r="S365" s="372" t="n"/>
      <c r="T365" s="372" t="n"/>
      <c r="U365" s="372" t="n"/>
      <c r="V365" s="372" t="n"/>
      <c r="W365" s="372" t="n"/>
      <c r="X365" s="344">
        <f>VLOOKUP(功能_33[[#This Row],[User]],SKL放款!A:G,7,FALSE)</f>
        <v/>
      </c>
      <c r="Y365" s="343">
        <f>IF(功能_33[[#This Row],[實際展示]]="","",功能_33[[#This Row],[實際展示]]+14)</f>
        <v/>
      </c>
      <c r="Z365" s="343" t="n"/>
      <c r="AA365" s="336">
        <f>IF(功能_33[[#This Row],[URS交二審]]=0,"",功能_33[[#This Row],[URS交二審]]+7)</f>
        <v/>
      </c>
      <c r="AB365" s="336" t="n"/>
      <c r="AC365" s="336" t="n"/>
      <c r="AD365" s="336" t="n"/>
      <c r="AE365" s="336" t="n"/>
      <c r="AF365" s="513" t="n"/>
      <c r="AG365" s="336">
        <f>IFERROR(IF(VLOOKUP(功能_33[[#This Row],[功能代號]],E:Q,11,FALSE)=0,"",VLOOKUP(功能_33[[#This Row],[功能代號]],E:Q,11,FALSE)),"")</f>
        <v/>
      </c>
      <c r="AH365" s="336" t="n"/>
      <c r="AI365" s="336" t="n"/>
      <c r="AJ365" s="344" t="n"/>
      <c r="AK365" s="336" t="n"/>
      <c r="AN365" s="344">
        <f>VLOOKUP(功能_33[[#This Row],[功能代號]],工作表2!A:A,1,FALSE)</f>
        <v/>
      </c>
    </row>
    <row r="366" hidden="1" ht="14.25" customHeight="1" s="453">
      <c r="A366" s="333" t="n">
        <v>151</v>
      </c>
      <c r="B36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344" t="inlineStr">
        <is>
          <t xml:space="preserve">5.管理性作業 </t>
        </is>
      </c>
      <c r="D366" s="370" t="n"/>
      <c r="E366" s="372" t="inlineStr">
        <is>
          <t>L5952</t>
        </is>
      </c>
      <c r="F366" s="344" t="inlineStr">
        <is>
          <t>房貸專員業績明細查詢</t>
        </is>
      </c>
      <c r="G366" s="344" t="n"/>
      <c r="H366" s="372" t="inlineStr">
        <is>
          <t>張金龍</t>
        </is>
      </c>
      <c r="I366" s="372" t="inlineStr">
        <is>
          <t>張金龍</t>
        </is>
      </c>
      <c r="J366" s="347" t="n"/>
      <c r="K366" s="432" t="n">
        <v>44518</v>
      </c>
      <c r="L366" s="336" t="n"/>
      <c r="M366" s="336">
        <f>IFERROR(IF(VLOOKUP(功能_33[[#This Row],[功能代號]],討論項目!A:H,8,FALSE)=0,"",VLOOKUP(功能_33[[#This Row],[功能代號]],討論項目!A:H,8,FALSE)),"")</f>
        <v/>
      </c>
      <c r="N366" s="372" t="inlineStr">
        <is>
          <t>涂宇欣</t>
        </is>
      </c>
      <c r="O366" s="372" t="inlineStr">
        <is>
          <t>李珮君</t>
        </is>
      </c>
      <c r="P366" s="449" t="n"/>
      <c r="Q366" s="372" t="n"/>
      <c r="R366" s="372" t="n"/>
      <c r="S366" s="372" t="n"/>
      <c r="T366" s="372" t="n"/>
      <c r="U366" s="372" t="n"/>
      <c r="V366" s="372" t="n"/>
      <c r="W366" s="372" t="n"/>
      <c r="X366" s="344">
        <f>VLOOKUP(功能_33[[#This Row],[User]],SKL放款!A:G,7,FALSE)</f>
        <v/>
      </c>
      <c r="Y366" s="343">
        <f>IF(功能_33[[#This Row],[實際展示]]="","",功能_33[[#This Row],[實際展示]]+14)</f>
        <v/>
      </c>
      <c r="Z366" s="343" t="n"/>
      <c r="AA366" s="336">
        <f>IF(功能_33[[#This Row],[URS交二審]]=0,"",功能_33[[#This Row],[URS交二審]]+7)</f>
        <v/>
      </c>
      <c r="AB366" s="336" t="n"/>
      <c r="AC366" s="336" t="n"/>
      <c r="AD366" s="336" t="n"/>
      <c r="AE366" s="336" t="n"/>
      <c r="AF366" s="513" t="n"/>
      <c r="AG366" s="336">
        <f>IFERROR(IF(VLOOKUP(功能_33[[#This Row],[功能代號]],E:Q,11,FALSE)=0,"",VLOOKUP(功能_33[[#This Row],[功能代號]],E:Q,11,FALSE)),"")</f>
        <v/>
      </c>
      <c r="AH366" s="336" t="n"/>
      <c r="AI366" s="336" t="n"/>
      <c r="AJ366" s="344" t="n"/>
      <c r="AK366" s="336" t="n"/>
      <c r="AN366" s="344">
        <f>VLOOKUP(功能_33[[#This Row],[功能代號]],工作表2!A:A,1,FALSE)</f>
        <v/>
      </c>
    </row>
    <row r="367" hidden="1" ht="14.25" customHeight="1" s="453">
      <c r="A367" s="333" t="n">
        <v>152</v>
      </c>
      <c r="B36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344" t="inlineStr">
        <is>
          <t xml:space="preserve">5.管理性作業 </t>
        </is>
      </c>
      <c r="D367" s="370" t="n"/>
      <c r="E367" s="372" t="inlineStr">
        <is>
          <t>L5052</t>
        </is>
      </c>
      <c r="F367" s="344" t="inlineStr">
        <is>
          <t>房貸專員業績處理清單</t>
        </is>
      </c>
      <c r="G367" s="344" t="n"/>
      <c r="H367" s="372" t="inlineStr">
        <is>
          <t>張金龍</t>
        </is>
      </c>
      <c r="I367" s="372" t="inlineStr">
        <is>
          <t>張金龍</t>
        </is>
      </c>
      <c r="J367" s="347" t="n"/>
      <c r="K367" s="432" t="n">
        <v>44518</v>
      </c>
      <c r="L367" s="336" t="n"/>
      <c r="M367" s="336">
        <f>IFERROR(IF(VLOOKUP(功能_33[[#This Row],[功能代號]],討論項目!A:H,8,FALSE)=0,"",VLOOKUP(功能_33[[#This Row],[功能代號]],討論項目!A:H,8,FALSE)),"")</f>
        <v/>
      </c>
      <c r="N367" s="372" t="inlineStr">
        <is>
          <t>涂宇欣</t>
        </is>
      </c>
      <c r="O367" s="372" t="inlineStr">
        <is>
          <t>李珮君</t>
        </is>
      </c>
      <c r="P367" s="449" t="n"/>
      <c r="Q367" s="372" t="n"/>
      <c r="R367" s="372" t="n"/>
      <c r="S367" s="372" t="n"/>
      <c r="T367" s="372" t="n"/>
      <c r="U367" s="372" t="n"/>
      <c r="V367" s="372" t="n"/>
      <c r="W367" s="372" t="n"/>
      <c r="X367" s="344">
        <f>VLOOKUP(功能_33[[#This Row],[User]],SKL放款!A:G,7,FALSE)</f>
        <v/>
      </c>
      <c r="Y367" s="343">
        <f>IF(功能_33[[#This Row],[實際展示]]="","",功能_33[[#This Row],[實際展示]]+14)</f>
        <v/>
      </c>
      <c r="Z367" s="343" t="n"/>
      <c r="AA367" s="336">
        <f>IF(功能_33[[#This Row],[URS交二審]]=0,"",功能_33[[#This Row],[URS交二審]]+7)</f>
        <v/>
      </c>
      <c r="AB367" s="336" t="n"/>
      <c r="AC367" s="336" t="n"/>
      <c r="AD367" s="336" t="n"/>
      <c r="AE367" s="336" t="n"/>
      <c r="AF367" s="513" t="n"/>
      <c r="AG367" s="336">
        <f>IFERROR(IF(VLOOKUP(功能_33[[#This Row],[功能代號]],E:Q,11,FALSE)=0,"",VLOOKUP(功能_33[[#This Row],[功能代號]],E:Q,11,FALSE)),"")</f>
        <v/>
      </c>
      <c r="AH367" s="336" t="n"/>
      <c r="AI367" s="336" t="n"/>
      <c r="AJ367" s="344" t="n"/>
      <c r="AK367" s="336" t="n"/>
      <c r="AN367" s="344">
        <f>VLOOKUP(功能_33[[#This Row],[功能代號]],工作表2!A:A,1,FALSE)</f>
        <v/>
      </c>
    </row>
    <row r="368" hidden="1" ht="14.25" customHeight="1" s="453">
      <c r="A368" s="333" t="n">
        <v>153</v>
      </c>
      <c r="B36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344" t="inlineStr">
        <is>
          <t xml:space="preserve">5.管理性作業 </t>
        </is>
      </c>
      <c r="D368" s="370" t="n"/>
      <c r="E368" s="372" t="inlineStr">
        <is>
          <t>L5502</t>
        </is>
      </c>
      <c r="F368" s="344" t="inlineStr">
        <is>
          <t xml:space="preserve">房貸專員業績案件維護          </t>
        </is>
      </c>
      <c r="G368" s="344" t="n"/>
      <c r="H368" s="372" t="inlineStr">
        <is>
          <t>張金龍</t>
        </is>
      </c>
      <c r="I368" s="372" t="inlineStr">
        <is>
          <t>張金龍</t>
        </is>
      </c>
      <c r="J368" s="347" t="n"/>
      <c r="K368" s="432" t="n">
        <v>44518</v>
      </c>
      <c r="L368" s="336" t="n"/>
      <c r="M368" s="336">
        <f>IFERROR(IF(VLOOKUP(功能_33[[#This Row],[功能代號]],討論項目!A:H,8,FALSE)=0,"",VLOOKUP(功能_33[[#This Row],[功能代號]],討論項目!A:H,8,FALSE)),"")</f>
        <v/>
      </c>
      <c r="N368" s="372" t="inlineStr">
        <is>
          <t>涂宇欣</t>
        </is>
      </c>
      <c r="O368" s="372" t="inlineStr">
        <is>
          <t>李珮君</t>
        </is>
      </c>
      <c r="P368" s="449" t="n"/>
      <c r="Q368" s="372" t="n"/>
      <c r="R368" s="372" t="n"/>
      <c r="S368" s="372" t="n"/>
      <c r="T368" s="372" t="n"/>
      <c r="U368" s="372" t="n"/>
      <c r="V368" s="372" t="n"/>
      <c r="W368" s="372" t="n"/>
      <c r="X368" s="344">
        <f>VLOOKUP(功能_33[[#This Row],[User]],SKL放款!A:G,7,FALSE)</f>
        <v/>
      </c>
      <c r="Y368" s="343">
        <f>IF(功能_33[[#This Row],[實際展示]]="","",功能_33[[#This Row],[實際展示]]+14)</f>
        <v/>
      </c>
      <c r="Z368" s="343" t="n"/>
      <c r="AA368" s="336">
        <f>IF(功能_33[[#This Row],[URS交二審]]=0,"",功能_33[[#This Row],[URS交二審]]+7)</f>
        <v/>
      </c>
      <c r="AB368" s="336" t="n"/>
      <c r="AC368" s="336" t="n"/>
      <c r="AD368" s="336" t="n"/>
      <c r="AE368" s="336" t="n"/>
      <c r="AF368" s="513" t="n"/>
      <c r="AG368" s="336">
        <f>IFERROR(IF(VLOOKUP(功能_33[[#This Row],[功能代號]],E:Q,11,FALSE)=0,"",VLOOKUP(功能_33[[#This Row],[功能代號]],E:Q,11,FALSE)),"")</f>
        <v/>
      </c>
      <c r="AH368" s="336" t="n"/>
      <c r="AI368" s="336" t="n"/>
      <c r="AJ368" s="344" t="n"/>
      <c r="AK368" s="336" t="n"/>
      <c r="AN368" s="344">
        <f>VLOOKUP(功能_33[[#This Row],[功能代號]],工作表2!A:A,1,FALSE)</f>
        <v/>
      </c>
    </row>
    <row r="369" hidden="1" ht="14.25" customHeight="1" s="453">
      <c r="A369" s="333" t="n">
        <v>154</v>
      </c>
      <c r="B36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44" t="inlineStr">
        <is>
          <t xml:space="preserve">5.管理性作業 </t>
        </is>
      </c>
      <c r="D369" s="369" t="n"/>
      <c r="E369" s="372" t="inlineStr">
        <is>
          <t>L5510</t>
        </is>
      </c>
      <c r="F369" s="344" t="inlineStr">
        <is>
          <t>產生換算業績、業務報酬發放媒體</t>
        </is>
      </c>
      <c r="G369" s="344" t="n"/>
      <c r="H369" s="372" t="inlineStr">
        <is>
          <t>張金龍</t>
        </is>
      </c>
      <c r="I369" s="372" t="inlineStr">
        <is>
          <t>張金龍</t>
        </is>
      </c>
      <c r="J369" s="347" t="n"/>
      <c r="K369" s="432" t="n">
        <v>44518</v>
      </c>
      <c r="L369" s="336" t="n"/>
      <c r="M369" s="336">
        <f>IFERROR(IF(VLOOKUP(功能_33[[#This Row],[功能代號]],討論項目!A:H,8,FALSE)=0,"",VLOOKUP(功能_33[[#This Row],[功能代號]],討論項目!A:H,8,FALSE)),"")</f>
        <v/>
      </c>
      <c r="N369" s="372" t="inlineStr">
        <is>
          <t>涂宇欣</t>
        </is>
      </c>
      <c r="O369" s="372" t="inlineStr">
        <is>
          <t>張淑遠</t>
        </is>
      </c>
      <c r="P369" s="449" t="n"/>
      <c r="Q369" s="372" t="n"/>
      <c r="R369" s="372" t="n"/>
      <c r="S369" s="372" t="n"/>
      <c r="T369" s="372" t="n"/>
      <c r="U369" s="372" t="n"/>
      <c r="V369" s="372" t="n"/>
      <c r="W369" s="372" t="n"/>
      <c r="X369" s="344">
        <f>VLOOKUP(功能_33[[#This Row],[User]],SKL放款!A:G,7,FALSE)</f>
        <v/>
      </c>
      <c r="Y369" s="343">
        <f>IF(功能_33[[#This Row],[實際展示]]="","",功能_33[[#This Row],[實際展示]]+14)</f>
        <v/>
      </c>
      <c r="Z369" s="343" t="n"/>
      <c r="AA369" s="336">
        <f>IF(功能_33[[#This Row],[URS交二審]]=0,"",功能_33[[#This Row],[URS交二審]]+7)</f>
        <v/>
      </c>
      <c r="AB369" s="336" t="n"/>
      <c r="AC369" s="336" t="n"/>
      <c r="AD369" s="336" t="n"/>
      <c r="AE369" s="336" t="n"/>
      <c r="AF369" s="513" t="n"/>
      <c r="AG369" s="336">
        <f>IFERROR(IF(VLOOKUP(功能_33[[#This Row],[功能代號]],E:Q,11,FALSE)=0,"",VLOOKUP(功能_33[[#This Row],[功能代號]],E:Q,11,FALSE)),"")</f>
        <v/>
      </c>
      <c r="AH369" s="336" t="n"/>
      <c r="AI369" s="336" t="n"/>
      <c r="AJ369" s="344" t="n"/>
      <c r="AK369" s="336" t="n"/>
      <c r="AN369" s="344">
        <f>VLOOKUP(功能_33[[#This Row],[功能代號]],工作表2!A:A,1,FALSE)</f>
        <v/>
      </c>
    </row>
    <row r="370" hidden="1" ht="14.25" customHeight="1" s="453">
      <c r="A370" s="333" t="n">
        <v>155</v>
      </c>
      <c r="B37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0" s="344" t="inlineStr">
        <is>
          <t xml:space="preserve">5.管理性作業 </t>
        </is>
      </c>
      <c r="D370" s="369" t="n"/>
      <c r="E370" s="372" t="inlineStr">
        <is>
          <t>L5511</t>
        </is>
      </c>
      <c r="F370" s="344" t="inlineStr">
        <is>
          <t>產生介紹、協辦、專業獎勵獎金發放媒體</t>
        </is>
      </c>
      <c r="G370" s="344" t="n"/>
      <c r="H370" s="372" t="inlineStr">
        <is>
          <t>張金龍</t>
        </is>
      </c>
      <c r="I370" s="372" t="inlineStr">
        <is>
          <t>張金龍</t>
        </is>
      </c>
      <c r="J370" s="347" t="n"/>
      <c r="K370" s="432" t="n">
        <v>44519</v>
      </c>
      <c r="L370" s="336" t="n"/>
      <c r="M370" s="336">
        <f>IFERROR(IF(VLOOKUP(功能_33[[#This Row],[功能代號]],討論項目!A:H,8,FALSE)=0,"",VLOOKUP(功能_33[[#This Row],[功能代號]],討論項目!A:H,8,FALSE)),"")</f>
        <v/>
      </c>
      <c r="N370" s="372" t="inlineStr">
        <is>
          <t>涂宇欣</t>
        </is>
      </c>
      <c r="O370" s="372" t="inlineStr">
        <is>
          <t>尹少玄</t>
        </is>
      </c>
      <c r="P370" s="449" t="n"/>
      <c r="Q370" s="372" t="n"/>
      <c r="R370" s="372" t="n"/>
      <c r="S370" s="372" t="n"/>
      <c r="T370" s="372" t="n"/>
      <c r="U370" s="372" t="n"/>
      <c r="V370" s="372" t="n"/>
      <c r="W370" s="372" t="n"/>
      <c r="X370" s="344">
        <f>VLOOKUP(功能_33[[#This Row],[User]],SKL放款!A:G,7,FALSE)</f>
        <v/>
      </c>
      <c r="Y370" s="343">
        <f>IF(功能_33[[#This Row],[實際展示]]="","",功能_33[[#This Row],[實際展示]]+14)</f>
        <v/>
      </c>
      <c r="Z370" s="343" t="n"/>
      <c r="AA370" s="336">
        <f>IF(功能_33[[#This Row],[URS交二審]]=0,"",功能_33[[#This Row],[URS交二審]]+7)</f>
        <v/>
      </c>
      <c r="AB370" s="336" t="n"/>
      <c r="AC370" s="336" t="n"/>
      <c r="AD370" s="336" t="n"/>
      <c r="AE370" s="336" t="n"/>
      <c r="AF370" s="513" t="n"/>
      <c r="AG370" s="336">
        <f>IFERROR(IF(VLOOKUP(功能_33[[#This Row],[功能代號]],E:Q,11,FALSE)=0,"",VLOOKUP(功能_33[[#This Row],[功能代號]],E:Q,11,FALSE)),"")</f>
        <v/>
      </c>
      <c r="AH370" s="336" t="n"/>
      <c r="AI370" s="336" t="n"/>
      <c r="AJ370" s="344" t="n"/>
      <c r="AK370" s="336" t="n"/>
      <c r="AN370" s="344">
        <f>VLOOKUP(功能_33[[#This Row],[功能代號]],工作表2!A:A,1,FALSE)</f>
        <v/>
      </c>
    </row>
    <row r="371" hidden="1" ht="14.25" customHeight="1" s="453">
      <c r="A371" s="333" t="n">
        <v>156</v>
      </c>
      <c r="B37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344" t="inlineStr">
        <is>
          <t xml:space="preserve">5.管理性作業 </t>
        </is>
      </c>
      <c r="D371" s="369" t="n"/>
      <c r="E371" s="372" t="inlineStr">
        <is>
          <t>L5053</t>
        </is>
      </c>
      <c r="F371" s="344" t="inlineStr">
        <is>
          <t>介紹、協辦、專業獎勵獎金處理清單</t>
        </is>
      </c>
      <c r="G371" s="344" t="n"/>
      <c r="H371" s="372" t="inlineStr">
        <is>
          <t>張金龍</t>
        </is>
      </c>
      <c r="I371" s="372" t="inlineStr">
        <is>
          <t>張金龍</t>
        </is>
      </c>
      <c r="J371" s="347" t="n"/>
      <c r="K371" s="432" t="n">
        <v>44519</v>
      </c>
      <c r="L371" s="336" t="n"/>
      <c r="M371" s="336">
        <f>IFERROR(IF(VLOOKUP(功能_33[[#This Row],[功能代號]],討論項目!A:H,8,FALSE)=0,"",VLOOKUP(功能_33[[#This Row],[功能代號]],討論項目!A:H,8,FALSE)),"")</f>
        <v/>
      </c>
      <c r="N371" s="372" t="inlineStr">
        <is>
          <t>涂宇欣</t>
        </is>
      </c>
      <c r="O371" s="372" t="inlineStr">
        <is>
          <t>尹少玄</t>
        </is>
      </c>
      <c r="P371" s="449" t="n"/>
      <c r="Q371" s="372" t="n"/>
      <c r="R371" s="372" t="n"/>
      <c r="S371" s="372" t="n"/>
      <c r="T371" s="372" t="n"/>
      <c r="U371" s="372" t="n"/>
      <c r="V371" s="372" t="n"/>
      <c r="W371" s="372" t="n"/>
      <c r="X371" s="344">
        <f>VLOOKUP(功能_33[[#This Row],[User]],SKL放款!A:G,7,FALSE)</f>
        <v/>
      </c>
      <c r="Y371" s="343">
        <f>IF(功能_33[[#This Row],[實際展示]]="","",功能_33[[#This Row],[實際展示]]+14)</f>
        <v/>
      </c>
      <c r="Z371" s="343" t="n"/>
      <c r="AA371" s="336">
        <f>IF(功能_33[[#This Row],[URS交二審]]=0,"",功能_33[[#This Row],[URS交二審]]+7)</f>
        <v/>
      </c>
      <c r="AB371" s="336" t="n"/>
      <c r="AC371" s="336" t="n"/>
      <c r="AD371" s="336" t="n"/>
      <c r="AE371" s="336" t="n"/>
      <c r="AF371" s="513" t="n"/>
      <c r="AG371" s="336">
        <f>IFERROR(IF(VLOOKUP(功能_33[[#This Row],[功能代號]],E:Q,11,FALSE)=0,"",VLOOKUP(功能_33[[#This Row],[功能代號]],E:Q,11,FALSE)),"")</f>
        <v/>
      </c>
      <c r="AH371" s="336" t="n"/>
      <c r="AI371" s="336" t="n"/>
      <c r="AJ371" s="344" t="n"/>
      <c r="AK371" s="336" t="n"/>
      <c r="AN371" s="344">
        <f>VLOOKUP(功能_33[[#This Row],[功能代號]],工作表2!A:A,1,FALSE)</f>
        <v/>
      </c>
    </row>
    <row r="372" hidden="1" ht="14.25" customHeight="1" s="453">
      <c r="A372" s="333" t="n">
        <v>157</v>
      </c>
      <c r="B37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344" t="inlineStr">
        <is>
          <t xml:space="preserve">5.管理性作業 </t>
        </is>
      </c>
      <c r="D372" s="369" t="n"/>
      <c r="E372" s="372" t="inlineStr">
        <is>
          <t>L5503</t>
        </is>
      </c>
      <c r="F372" s="344" t="inlineStr">
        <is>
          <t xml:space="preserve">介紹、協辦獎金案件維護            </t>
        </is>
      </c>
      <c r="G372" s="344" t="n"/>
      <c r="H372" s="372" t="inlineStr">
        <is>
          <t>張金龍</t>
        </is>
      </c>
      <c r="I372" s="372" t="inlineStr">
        <is>
          <t>張金龍</t>
        </is>
      </c>
      <c r="J372" s="347" t="n"/>
      <c r="K372" s="432" t="n">
        <v>44519</v>
      </c>
      <c r="L372" s="336" t="n"/>
      <c r="M372" s="336">
        <f>IFERROR(IF(VLOOKUP(功能_33[[#This Row],[功能代號]],討論項目!A:H,8,FALSE)=0,"",VLOOKUP(功能_33[[#This Row],[功能代號]],討論項目!A:H,8,FALSE)),"")</f>
        <v/>
      </c>
      <c r="N372" s="372" t="inlineStr">
        <is>
          <t>涂宇欣</t>
        </is>
      </c>
      <c r="O372" s="372" t="inlineStr">
        <is>
          <t>尹少玄</t>
        </is>
      </c>
      <c r="P372" s="449" t="n"/>
      <c r="Q372" s="372" t="n"/>
      <c r="R372" s="372" t="n"/>
      <c r="S372" s="372" t="n"/>
      <c r="T372" s="372" t="n"/>
      <c r="U372" s="372" t="n"/>
      <c r="V372" s="372" t="n"/>
      <c r="W372" s="372" t="n"/>
      <c r="X372" s="344">
        <f>VLOOKUP(功能_33[[#This Row],[User]],SKL放款!A:G,7,FALSE)</f>
        <v/>
      </c>
      <c r="Y372" s="343">
        <f>IF(功能_33[[#This Row],[實際展示]]="","",功能_33[[#This Row],[實際展示]]+14)</f>
        <v/>
      </c>
      <c r="Z372" s="343" t="n"/>
      <c r="AA372" s="336">
        <f>IF(功能_33[[#This Row],[URS交二審]]=0,"",功能_33[[#This Row],[URS交二審]]+7)</f>
        <v/>
      </c>
      <c r="AB372" s="336" t="n"/>
      <c r="AC372" s="336" t="n"/>
      <c r="AD372" s="336" t="n"/>
      <c r="AE372" s="336" t="n"/>
      <c r="AF372" s="513" t="n"/>
      <c r="AG372" s="336">
        <f>IFERROR(IF(VLOOKUP(功能_33[[#This Row],[功能代號]],E:Q,11,FALSE)=0,"",VLOOKUP(功能_33[[#This Row],[功能代號]],E:Q,11,FALSE)),"")</f>
        <v/>
      </c>
      <c r="AH372" s="336" t="n"/>
      <c r="AI372" s="336" t="n"/>
      <c r="AJ372" s="344" t="n"/>
      <c r="AK372" s="336" t="n"/>
      <c r="AN372" s="344">
        <f>VLOOKUP(功能_33[[#This Row],[功能代號]],工作表2!A:A,1,FALSE)</f>
        <v/>
      </c>
    </row>
    <row r="373" hidden="1" ht="14.25" customHeight="1" s="453">
      <c r="A373" s="333" t="n">
        <v>158</v>
      </c>
      <c r="B37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344" t="inlineStr">
        <is>
          <t xml:space="preserve">5.管理性作業 </t>
        </is>
      </c>
      <c r="D373" s="369" t="n"/>
      <c r="E373" s="372" t="inlineStr">
        <is>
          <t>L5512</t>
        </is>
      </c>
      <c r="F373" s="344" t="inlineStr">
        <is>
          <t>產生介紹人加碼獎金發放媒體</t>
        </is>
      </c>
      <c r="G373" s="344" t="n"/>
      <c r="H373" s="372" t="inlineStr">
        <is>
          <t>張金龍</t>
        </is>
      </c>
      <c r="I373" s="372" t="inlineStr">
        <is>
          <t>張金龍</t>
        </is>
      </c>
      <c r="J373" s="347" t="n"/>
      <c r="K373" s="432" t="n">
        <v>44519</v>
      </c>
      <c r="L373" s="336" t="n"/>
      <c r="M373" s="336">
        <f>IFERROR(IF(VLOOKUP(功能_33[[#This Row],[功能代號]],討論項目!A:H,8,FALSE)=0,"",VLOOKUP(功能_33[[#This Row],[功能代號]],討論項目!A:H,8,FALSE)),"")</f>
        <v/>
      </c>
      <c r="N373" s="372" t="inlineStr">
        <is>
          <t>涂宇欣</t>
        </is>
      </c>
      <c r="O373" s="372" t="inlineStr">
        <is>
          <t>張淑遠</t>
        </is>
      </c>
      <c r="P373" s="449" t="n"/>
      <c r="Q373" s="372" t="n"/>
      <c r="R373" s="372" t="n"/>
      <c r="S373" s="372" t="n"/>
      <c r="T373" s="372" t="n"/>
      <c r="U373" s="372" t="n"/>
      <c r="V373" s="372" t="n"/>
      <c r="W373" s="372" t="n"/>
      <c r="X373" s="344">
        <f>VLOOKUP(功能_33[[#This Row],[User]],SKL放款!A:G,7,FALSE)</f>
        <v/>
      </c>
      <c r="Y373" s="343">
        <f>IF(功能_33[[#This Row],[實際展示]]="","",功能_33[[#This Row],[實際展示]]+14)</f>
        <v/>
      </c>
      <c r="Z373" s="343" t="n"/>
      <c r="AA373" s="336">
        <f>IF(功能_33[[#This Row],[URS交二審]]=0,"",功能_33[[#This Row],[URS交二審]]+7)</f>
        <v/>
      </c>
      <c r="AB373" s="336" t="n"/>
      <c r="AC373" s="336" t="n"/>
      <c r="AD373" s="336" t="n"/>
      <c r="AE373" s="336" t="n"/>
      <c r="AF373" s="513" t="n"/>
      <c r="AG373" s="336">
        <f>IFERROR(IF(VLOOKUP(功能_33[[#This Row],[功能代號]],E:Q,11,FALSE)=0,"",VLOOKUP(功能_33[[#This Row],[功能代號]],E:Q,11,FALSE)),"")</f>
        <v/>
      </c>
      <c r="AH373" s="336" t="n"/>
      <c r="AI373" s="336" t="n"/>
      <c r="AJ373" s="344" t="n"/>
      <c r="AK373" s="336" t="n"/>
      <c r="AN373" s="344">
        <f>VLOOKUP(功能_33[[#This Row],[功能代號]],工作表2!A:A,1,FALSE)</f>
        <v/>
      </c>
    </row>
    <row r="374" hidden="1" ht="14.25" customHeight="1" s="453">
      <c r="A374" s="333" t="n">
        <v>159</v>
      </c>
      <c r="B37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4" s="344" t="inlineStr">
        <is>
          <t xml:space="preserve">5.管理性作業 </t>
        </is>
      </c>
      <c r="D374" s="369" t="n"/>
      <c r="E374" s="372" t="inlineStr">
        <is>
          <t>L5054</t>
        </is>
      </c>
      <c r="F374" s="344" t="inlineStr">
        <is>
          <t>介紹人加碼獎金處理清單</t>
        </is>
      </c>
      <c r="G374" s="344" t="n"/>
      <c r="H374" s="372" t="inlineStr">
        <is>
          <t>張金龍</t>
        </is>
      </c>
      <c r="I374" s="372" t="inlineStr">
        <is>
          <t>張金龍</t>
        </is>
      </c>
      <c r="J374" s="347" t="n"/>
      <c r="K374" s="432" t="n">
        <v>44519</v>
      </c>
      <c r="L374" s="336" t="n"/>
      <c r="M374" s="336">
        <f>IFERROR(IF(VLOOKUP(功能_33[[#This Row],[功能代號]],討論項目!A:H,8,FALSE)=0,"",VLOOKUP(功能_33[[#This Row],[功能代號]],討論項目!A:H,8,FALSE)),"")</f>
        <v/>
      </c>
      <c r="N374" s="372" t="inlineStr">
        <is>
          <t>涂宇欣</t>
        </is>
      </c>
      <c r="O374" s="372" t="inlineStr">
        <is>
          <t>張淑遠</t>
        </is>
      </c>
      <c r="P374" s="449" t="n"/>
      <c r="Q374" s="372" t="n"/>
      <c r="R374" s="372" t="n"/>
      <c r="S374" s="372" t="n"/>
      <c r="T374" s="372" t="n"/>
      <c r="U374" s="372" t="n"/>
      <c r="V374" s="372" t="n"/>
      <c r="W374" s="372" t="n"/>
      <c r="X374" s="344">
        <f>VLOOKUP(功能_33[[#This Row],[User]],SKL放款!A:G,7,FALSE)</f>
        <v/>
      </c>
      <c r="Y374" s="343">
        <f>IF(功能_33[[#This Row],[實際展示]]="","",功能_33[[#This Row],[實際展示]]+14)</f>
        <v/>
      </c>
      <c r="Z374" s="343" t="n"/>
      <c r="AA374" s="336">
        <f>IF(功能_33[[#This Row],[URS交二審]]=0,"",功能_33[[#This Row],[URS交二審]]+7)</f>
        <v/>
      </c>
      <c r="AB374" s="336" t="n"/>
      <c r="AC374" s="336" t="n"/>
      <c r="AD374" s="336" t="n"/>
      <c r="AE374" s="336" t="n"/>
      <c r="AF374" s="513" t="n"/>
      <c r="AG374" s="336">
        <f>IFERROR(IF(VLOOKUP(功能_33[[#This Row],[功能代號]],E:Q,11,FALSE)=0,"",VLOOKUP(功能_33[[#This Row],[功能代號]],E:Q,11,FALSE)),"")</f>
        <v/>
      </c>
      <c r="AH374" s="336" t="n"/>
      <c r="AI374" s="336" t="n"/>
      <c r="AJ374" s="344" t="n"/>
      <c r="AK374" s="336" t="n"/>
      <c r="AN374" s="344">
        <f>VLOOKUP(功能_33[[#This Row],[功能代號]],工作表2!A:A,1,FALSE)</f>
        <v/>
      </c>
    </row>
    <row r="375" hidden="1" ht="14.25" customHeight="1" s="453">
      <c r="A375" s="333" t="n">
        <v>160</v>
      </c>
      <c r="B37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344" t="inlineStr">
        <is>
          <t xml:space="preserve">5.管理性作業 </t>
        </is>
      </c>
      <c r="D375" s="369" t="n"/>
      <c r="E375" s="372" t="inlineStr">
        <is>
          <t>L5504</t>
        </is>
      </c>
      <c r="F375" s="344" t="inlineStr">
        <is>
          <t xml:space="preserve">介紹人加碼獎金案件維護      </t>
        </is>
      </c>
      <c r="G375" s="344" t="n"/>
      <c r="H375" s="372" t="inlineStr">
        <is>
          <t>張金龍</t>
        </is>
      </c>
      <c r="I375" s="372" t="inlineStr">
        <is>
          <t>張金龍</t>
        </is>
      </c>
      <c r="J375" s="347" t="n"/>
      <c r="K375" s="432" t="n">
        <v>44519</v>
      </c>
      <c r="L375" s="336" t="n"/>
      <c r="M375" s="336">
        <f>IFERROR(IF(VLOOKUP(功能_33[[#This Row],[功能代號]],討論項目!A:H,8,FALSE)=0,"",VLOOKUP(功能_33[[#This Row],[功能代號]],討論項目!A:H,8,FALSE)),"")</f>
        <v/>
      </c>
      <c r="N375" s="372" t="inlineStr">
        <is>
          <t>涂宇欣</t>
        </is>
      </c>
      <c r="O375" s="372" t="inlineStr">
        <is>
          <t>張淑遠</t>
        </is>
      </c>
      <c r="P375" s="449" t="n"/>
      <c r="Q375" s="372" t="n"/>
      <c r="R375" s="372" t="n"/>
      <c r="S375" s="372" t="n"/>
      <c r="T375" s="372" t="n"/>
      <c r="U375" s="372" t="n"/>
      <c r="V375" s="372" t="n"/>
      <c r="W375" s="372" t="n"/>
      <c r="X375" s="344">
        <f>VLOOKUP(功能_33[[#This Row],[User]],SKL放款!A:G,7,FALSE)</f>
        <v/>
      </c>
      <c r="Y375" s="343">
        <f>IF(功能_33[[#This Row],[實際展示]]="","",功能_33[[#This Row],[實際展示]]+14)</f>
        <v/>
      </c>
      <c r="Z375" s="343" t="n"/>
      <c r="AA375" s="336">
        <f>IF(功能_33[[#This Row],[URS交二審]]=0,"",功能_33[[#This Row],[URS交二審]]+7)</f>
        <v/>
      </c>
      <c r="AB375" s="336" t="n"/>
      <c r="AC375" s="336" t="n"/>
      <c r="AD375" s="336" t="n"/>
      <c r="AE375" s="336" t="n"/>
      <c r="AF375" s="513" t="n"/>
      <c r="AG375" s="336">
        <f>IFERROR(IF(VLOOKUP(功能_33[[#This Row],[功能代號]],E:Q,11,FALSE)=0,"",VLOOKUP(功能_33[[#This Row],[功能代號]],E:Q,11,FALSE)),"")</f>
        <v/>
      </c>
      <c r="AH375" s="336" t="n"/>
      <c r="AI375" s="336" t="n"/>
      <c r="AJ375" s="344" t="n"/>
      <c r="AK375" s="336" t="n"/>
      <c r="AN375" s="344">
        <f>VLOOKUP(功能_33[[#This Row],[功能代號]],工作表2!A:A,1,FALSE)</f>
        <v/>
      </c>
    </row>
    <row r="376" hidden="1" ht="14.25" customHeight="1" s="453">
      <c r="A376" s="333" t="n">
        <v>161</v>
      </c>
      <c r="B37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344" t="inlineStr">
        <is>
          <t xml:space="preserve">5.管理性作業 </t>
        </is>
      </c>
      <c r="D376" s="369" t="n"/>
      <c r="E376" s="372" t="inlineStr">
        <is>
          <t>L5953</t>
        </is>
      </c>
      <c r="F376" s="344" t="inlineStr">
        <is>
          <t>介紹、協辦及加碼獎勵津貼實付應付獎金查詢</t>
        </is>
      </c>
      <c r="G376" s="344" t="n"/>
      <c r="H376" s="372" t="inlineStr">
        <is>
          <t>張金龍</t>
        </is>
      </c>
      <c r="I376" s="372" t="inlineStr">
        <is>
          <t>張金龍</t>
        </is>
      </c>
      <c r="J376" s="347" t="n"/>
      <c r="K376" s="432" t="n">
        <v>44519</v>
      </c>
      <c r="L376" s="336" t="n"/>
      <c r="M376" s="336">
        <f>IFERROR(IF(VLOOKUP(功能_33[[#This Row],[功能代號]],討論項目!A:H,8,FALSE)=0,"",VLOOKUP(功能_33[[#This Row],[功能代號]],討論項目!A:H,8,FALSE)),"")</f>
        <v/>
      </c>
      <c r="N376" s="372" t="inlineStr">
        <is>
          <t>涂宇欣</t>
        </is>
      </c>
      <c r="O376" s="372" t="inlineStr">
        <is>
          <t>尹少玄</t>
        </is>
      </c>
      <c r="P376" s="449" t="n"/>
      <c r="Q376" s="372" t="n"/>
      <c r="R376" s="372" t="n"/>
      <c r="S376" s="372" t="n"/>
      <c r="T376" s="372" t="n"/>
      <c r="U376" s="372" t="n"/>
      <c r="V376" s="372" t="n"/>
      <c r="W376" s="372" t="n"/>
      <c r="X376" s="344">
        <f>VLOOKUP(功能_33[[#This Row],[User]],SKL放款!A:G,7,FALSE)</f>
        <v/>
      </c>
      <c r="Y376" s="343">
        <f>IF(功能_33[[#This Row],[實際展示]]="","",功能_33[[#This Row],[實際展示]]+14)</f>
        <v/>
      </c>
      <c r="Z376" s="343" t="n"/>
      <c r="AA376" s="336">
        <f>IF(功能_33[[#This Row],[URS交二審]]=0,"",功能_33[[#This Row],[URS交二審]]+7)</f>
        <v/>
      </c>
      <c r="AB376" s="336" t="n"/>
      <c r="AC376" s="336" t="n"/>
      <c r="AD376" s="336" t="n"/>
      <c r="AE376" s="336" t="n"/>
      <c r="AF376" s="513" t="n"/>
      <c r="AG376" s="336">
        <f>IFERROR(IF(VLOOKUP(功能_33[[#This Row],[功能代號]],E:Q,11,FALSE)=0,"",VLOOKUP(功能_33[[#This Row],[功能代號]],E:Q,11,FALSE)),"")</f>
        <v/>
      </c>
      <c r="AH376" s="336" t="n"/>
      <c r="AI376" s="336" t="n"/>
      <c r="AJ376" s="344" t="n"/>
      <c r="AK376" s="336" t="n"/>
      <c r="AN376" s="344">
        <f>VLOOKUP(功能_33[[#This Row],[功能代號]],工作表2!A:A,1,FALSE)</f>
        <v/>
      </c>
    </row>
    <row r="377" hidden="1" ht="14.25" customHeight="1" s="453">
      <c r="A377" s="333" t="n">
        <v>162</v>
      </c>
      <c r="B37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344" t="inlineStr">
        <is>
          <t xml:space="preserve">5.管理性作業 </t>
        </is>
      </c>
      <c r="D377" s="369" t="n"/>
      <c r="E377" s="372" t="inlineStr">
        <is>
          <t>L5959</t>
        </is>
      </c>
      <c r="F377" s="344" t="inlineStr">
        <is>
          <t>房貸獎勵保費檢核結果查詢</t>
        </is>
      </c>
      <c r="G377" s="344" t="n"/>
      <c r="H377" s="372" t="inlineStr">
        <is>
          <t>張金龍</t>
        </is>
      </c>
      <c r="I377" s="372" t="inlineStr">
        <is>
          <t>張金龍</t>
        </is>
      </c>
      <c r="J377" s="347" t="n"/>
      <c r="K377" s="432" t="n">
        <v>44519</v>
      </c>
      <c r="L377" s="336" t="n"/>
      <c r="M377" s="336">
        <f>IFERROR(IF(VLOOKUP(功能_33[[#This Row],[功能代號]],討論項目!A:H,8,FALSE)=0,"",VLOOKUP(功能_33[[#This Row],[功能代號]],討論項目!A:H,8,FALSE)),"")</f>
        <v/>
      </c>
      <c r="N377" s="372" t="inlineStr">
        <is>
          <t>涂宇欣</t>
        </is>
      </c>
      <c r="O377" s="372" t="inlineStr">
        <is>
          <t>張淑遠</t>
        </is>
      </c>
      <c r="P377" s="449" t="n"/>
      <c r="Q377" s="372" t="n"/>
      <c r="R377" s="372" t="n"/>
      <c r="S377" s="372" t="n"/>
      <c r="T377" s="372" t="n"/>
      <c r="U377" s="372" t="n"/>
      <c r="V377" s="372" t="n"/>
      <c r="W377" s="372" t="n"/>
      <c r="X377" s="344">
        <f>VLOOKUP(功能_33[[#This Row],[User]],SKL放款!A:G,7,FALSE)</f>
        <v/>
      </c>
      <c r="Y377" s="343">
        <f>IF(功能_33[[#This Row],[實際展示]]="","",功能_33[[#This Row],[實際展示]]+14)</f>
        <v/>
      </c>
      <c r="Z377" s="343" t="n"/>
      <c r="AA377" s="336">
        <f>IF(功能_33[[#This Row],[URS交二審]]=0,"",功能_33[[#This Row],[URS交二審]]+7)</f>
        <v/>
      </c>
      <c r="AB377" s="336" t="n"/>
      <c r="AC377" s="336" t="n"/>
      <c r="AD377" s="336" t="n"/>
      <c r="AE377" s="336" t="n"/>
      <c r="AF377" s="513" t="n"/>
      <c r="AG377" s="336">
        <f>IFERROR(IF(VLOOKUP(功能_33[[#This Row],[功能代號]],E:Q,11,FALSE)=0,"",VLOOKUP(功能_33[[#This Row],[功能代號]],E:Q,11,FALSE)),"")</f>
        <v/>
      </c>
      <c r="AH377" s="336" t="n"/>
      <c r="AI377" s="336" t="n"/>
      <c r="AJ377" s="344" t="n"/>
      <c r="AK377" s="336" t="n"/>
      <c r="AN377" s="344">
        <f>VLOOKUP(功能_33[[#This Row],[功能代號]],工作表2!A:A,1,FALSE)</f>
        <v/>
      </c>
    </row>
    <row r="378" hidden="1" ht="14.25" customHeight="1" s="453">
      <c r="A378" s="333" t="n">
        <v>163</v>
      </c>
      <c r="B37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344" t="inlineStr">
        <is>
          <t xml:space="preserve">5.管理性作業 </t>
        </is>
      </c>
      <c r="D378" s="369" t="n"/>
      <c r="E378" s="372" t="inlineStr">
        <is>
          <t>L5908</t>
        </is>
      </c>
      <c r="F378" s="344" t="inlineStr">
        <is>
          <t xml:space="preserve">房貸專員撥款筆數統計表              </t>
        </is>
      </c>
      <c r="G378" s="344" t="n"/>
      <c r="H378" s="372" t="inlineStr">
        <is>
          <t>張金龍</t>
        </is>
      </c>
      <c r="I378" s="372" t="inlineStr">
        <is>
          <t>張嘉榮</t>
        </is>
      </c>
      <c r="J378" s="347" t="n"/>
      <c r="K378" s="432" t="n">
        <v>44519</v>
      </c>
      <c r="L378" s="336" t="n"/>
      <c r="M378" s="336">
        <f>IFERROR(IF(VLOOKUP(功能_33[[#This Row],[功能代號]],討論項目!A:H,8,FALSE)=0,"",VLOOKUP(功能_33[[#This Row],[功能代號]],討論項目!A:H,8,FALSE)),"")</f>
        <v/>
      </c>
      <c r="N378" s="372" t="inlineStr">
        <is>
          <t>涂宇欣</t>
        </is>
      </c>
      <c r="O378" s="372" t="inlineStr">
        <is>
          <t>張淑遠</t>
        </is>
      </c>
      <c r="P378" s="449" t="n"/>
      <c r="Q378" s="372" t="n"/>
      <c r="R378" s="372" t="n"/>
      <c r="S378" s="372" t="n"/>
      <c r="T378" s="372" t="n"/>
      <c r="U378" s="372" t="n"/>
      <c r="V378" s="372" t="n"/>
      <c r="W378" s="372" t="n"/>
      <c r="X378" s="344">
        <f>VLOOKUP(功能_33[[#This Row],[User]],SKL放款!A:G,7,FALSE)</f>
        <v/>
      </c>
      <c r="Y378" s="343">
        <f>IF(功能_33[[#This Row],[實際展示]]="","",功能_33[[#This Row],[實際展示]]+14)</f>
        <v/>
      </c>
      <c r="Z378" s="343" t="n"/>
      <c r="AA378" s="336">
        <f>IF(功能_33[[#This Row],[URS交二審]]=0,"",功能_33[[#This Row],[URS交二審]]+7)</f>
        <v/>
      </c>
      <c r="AB378" s="336" t="n"/>
      <c r="AC378" s="336" t="n"/>
      <c r="AD378" s="336" t="n"/>
      <c r="AE378" s="336" t="n"/>
      <c r="AF378" s="513" t="n"/>
      <c r="AG378" s="336">
        <f>IFERROR(IF(VLOOKUP(功能_33[[#This Row],[功能代號]],E:Q,11,FALSE)=0,"",VLOOKUP(功能_33[[#This Row],[功能代號]],E:Q,11,FALSE)),"")</f>
        <v/>
      </c>
      <c r="AH378" s="336" t="n"/>
      <c r="AI378" s="336" t="n"/>
      <c r="AJ378" s="344" t="n"/>
      <c r="AK378" s="336" t="n"/>
      <c r="AN378" s="344">
        <f>VLOOKUP(功能_33[[#This Row],[功能代號]],工作表2!A:A,1,FALSE)</f>
        <v/>
      </c>
    </row>
    <row r="379" hidden="1" ht="14.25" customHeight="1" s="453">
      <c r="A379" s="333" t="n">
        <v>164</v>
      </c>
      <c r="B37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344" t="inlineStr">
        <is>
          <t xml:space="preserve">5.管理性作業 </t>
        </is>
      </c>
      <c r="D379" s="369" t="n"/>
      <c r="E379" s="372" t="inlineStr">
        <is>
          <t>L5909</t>
        </is>
      </c>
      <c r="F379" s="344" t="inlineStr">
        <is>
          <t xml:space="preserve">案件品質排行表(列印)                </t>
        </is>
      </c>
      <c r="G379" s="344" t="n"/>
      <c r="H379" s="372" t="inlineStr">
        <is>
          <t>張金龍</t>
        </is>
      </c>
      <c r="I379" s="372" t="inlineStr">
        <is>
          <t>張嘉榮</t>
        </is>
      </c>
      <c r="J379" s="347" t="n"/>
      <c r="K379" s="432" t="n">
        <v>44519</v>
      </c>
      <c r="L379" s="336" t="n"/>
      <c r="M379" s="336">
        <f>IFERROR(IF(VLOOKUP(功能_33[[#This Row],[功能代號]],討論項目!A:H,8,FALSE)=0,"",VLOOKUP(功能_33[[#This Row],[功能代號]],討論項目!A:H,8,FALSE)),"")</f>
        <v/>
      </c>
      <c r="N379" s="372" t="inlineStr">
        <is>
          <t>涂宇欣</t>
        </is>
      </c>
      <c r="O379" s="372" t="inlineStr">
        <is>
          <t>張淑遠</t>
        </is>
      </c>
      <c r="P379" s="449" t="n"/>
      <c r="Q379" s="372" t="n"/>
      <c r="R379" s="372" t="n"/>
      <c r="S379" s="372" t="n"/>
      <c r="T379" s="372" t="n"/>
      <c r="U379" s="372" t="n"/>
      <c r="V379" s="372" t="n"/>
      <c r="W379" s="372" t="n"/>
      <c r="X379" s="344">
        <f>VLOOKUP(功能_33[[#This Row],[User]],SKL放款!A:G,7,FALSE)</f>
        <v/>
      </c>
      <c r="Y379" s="343">
        <f>IF(功能_33[[#This Row],[實際展示]]="","",功能_33[[#This Row],[實際展示]]+14)</f>
        <v/>
      </c>
      <c r="Z379" s="343" t="n"/>
      <c r="AA379" s="336">
        <f>IF(功能_33[[#This Row],[URS交二審]]=0,"",功能_33[[#This Row],[URS交二審]]+7)</f>
        <v/>
      </c>
      <c r="AB379" s="336" t="n"/>
      <c r="AC379" s="336" t="n"/>
      <c r="AD379" s="336" t="n"/>
      <c r="AE379" s="336" t="n"/>
      <c r="AF379" s="513" t="n"/>
      <c r="AG379" s="336">
        <f>IFERROR(IF(VLOOKUP(功能_33[[#This Row],[功能代號]],E:Q,11,FALSE)=0,"",VLOOKUP(功能_33[[#This Row],[功能代號]],E:Q,11,FALSE)),"")</f>
        <v/>
      </c>
      <c r="AH379" s="336" t="n"/>
      <c r="AI379" s="336" t="n"/>
      <c r="AJ379" s="344" t="n"/>
      <c r="AK379" s="336" t="n"/>
      <c r="AN379" s="344">
        <f>VLOOKUP(功能_33[[#This Row],[功能代號]],工作表2!A:A,1,FALSE)</f>
        <v/>
      </c>
    </row>
    <row r="380" hidden="1" ht="14.25" customHeight="1" s="453">
      <c r="A380" s="333" t="n">
        <v>165</v>
      </c>
      <c r="B38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0" s="344" t="inlineStr">
        <is>
          <t xml:space="preserve">5.管理性作業 </t>
        </is>
      </c>
      <c r="D380" s="369" t="n"/>
      <c r="E380" s="372" t="inlineStr">
        <is>
          <t>L5910</t>
        </is>
      </c>
      <c r="F380" s="344" t="inlineStr">
        <is>
          <t xml:space="preserve">新撥款利率案件資料產生              </t>
        </is>
      </c>
      <c r="G380" s="344" t="n"/>
      <c r="H380" s="372" t="inlineStr">
        <is>
          <t>張金龍</t>
        </is>
      </c>
      <c r="I380" s="372" t="inlineStr">
        <is>
          <t>張嘉榮</t>
        </is>
      </c>
      <c r="J380" s="347" t="n"/>
      <c r="K380" s="432" t="n">
        <v>44519</v>
      </c>
      <c r="L380" s="336" t="n"/>
      <c r="M380" s="336">
        <f>IFERROR(IF(VLOOKUP(功能_33[[#This Row],[功能代號]],討論項目!A:H,8,FALSE)=0,"",VLOOKUP(功能_33[[#This Row],[功能代號]],討論項目!A:H,8,FALSE)),"")</f>
        <v/>
      </c>
      <c r="N380" s="372" t="inlineStr">
        <is>
          <t>涂宇欣</t>
        </is>
      </c>
      <c r="O380" s="372" t="inlineStr">
        <is>
          <t>張淑遠</t>
        </is>
      </c>
      <c r="P380" s="449" t="n"/>
      <c r="Q380" s="372" t="n"/>
      <c r="R380" s="372" t="n"/>
      <c r="S380" s="372" t="n"/>
      <c r="T380" s="372" t="n"/>
      <c r="U380" s="372" t="n"/>
      <c r="V380" s="372" t="n"/>
      <c r="W380" s="372" t="n"/>
      <c r="X380" s="344">
        <f>VLOOKUP(功能_33[[#This Row],[User]],SKL放款!A:G,7,FALSE)</f>
        <v/>
      </c>
      <c r="Y380" s="343">
        <f>IF(功能_33[[#This Row],[實際展示]]="","",功能_33[[#This Row],[實際展示]]+14)</f>
        <v/>
      </c>
      <c r="Z380" s="343" t="n"/>
      <c r="AA380" s="336">
        <f>IF(功能_33[[#This Row],[URS交二審]]=0,"",功能_33[[#This Row],[URS交二審]]+7)</f>
        <v/>
      </c>
      <c r="AB380" s="336" t="n"/>
      <c r="AC380" s="336" t="n"/>
      <c r="AD380" s="336" t="n"/>
      <c r="AE380" s="336" t="n"/>
      <c r="AF380" s="513" t="n"/>
      <c r="AG380" s="336">
        <f>IFERROR(IF(VLOOKUP(功能_33[[#This Row],[功能代號]],E:Q,11,FALSE)=0,"",VLOOKUP(功能_33[[#This Row],[功能代號]],E:Q,11,FALSE)),"")</f>
        <v/>
      </c>
      <c r="AH380" s="336" t="n"/>
      <c r="AI380" s="336" t="n"/>
      <c r="AJ380" s="344" t="n"/>
      <c r="AK380" s="336" t="n"/>
      <c r="AN380" s="344">
        <f>VLOOKUP(功能_33[[#This Row],[功能代號]],工作表2!A:A,1,FALSE)</f>
        <v/>
      </c>
    </row>
    <row r="381" hidden="1" ht="14.25" customHeight="1" s="453">
      <c r="A381" s="333" t="n">
        <v>166</v>
      </c>
      <c r="B38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344" t="inlineStr">
        <is>
          <t xml:space="preserve">5.管理性作業 </t>
        </is>
      </c>
      <c r="D381" s="369" t="n"/>
      <c r="E381" s="372" t="inlineStr">
        <is>
          <t>L5911</t>
        </is>
      </c>
      <c r="F381" s="344" t="inlineStr">
        <is>
          <t xml:space="preserve">撥款件貸款成數統計資料產生          </t>
        </is>
      </c>
      <c r="G381" s="344" t="n"/>
      <c r="H381" s="372" t="inlineStr">
        <is>
          <t>張金龍</t>
        </is>
      </c>
      <c r="I381" s="372" t="inlineStr">
        <is>
          <t>張嘉榮</t>
        </is>
      </c>
      <c r="J381" s="347" t="n"/>
      <c r="K381" s="432" t="n">
        <v>44519</v>
      </c>
      <c r="L381" s="336" t="n"/>
      <c r="M381" s="336">
        <f>IFERROR(IF(VLOOKUP(功能_33[[#This Row],[功能代號]],討論項目!A:H,8,FALSE)=0,"",VLOOKUP(功能_33[[#This Row],[功能代號]],討論項目!A:H,8,FALSE)),"")</f>
        <v/>
      </c>
      <c r="N381" s="372" t="inlineStr">
        <is>
          <t>涂宇欣</t>
        </is>
      </c>
      <c r="O381" s="372" t="inlineStr">
        <is>
          <t>張淑遠</t>
        </is>
      </c>
      <c r="P381" s="449" t="n"/>
      <c r="Q381" s="372" t="n"/>
      <c r="R381" s="372" t="n"/>
      <c r="S381" s="372" t="n"/>
      <c r="T381" s="372" t="n"/>
      <c r="U381" s="372" t="n"/>
      <c r="V381" s="372" t="n"/>
      <c r="W381" s="372" t="n"/>
      <c r="X381" s="344">
        <f>VLOOKUP(功能_33[[#This Row],[User]],SKL放款!A:G,7,FALSE)</f>
        <v/>
      </c>
      <c r="Y381" s="343">
        <f>IF(功能_33[[#This Row],[實際展示]]="","",功能_33[[#This Row],[實際展示]]+14)</f>
        <v/>
      </c>
      <c r="Z381" s="343" t="n"/>
      <c r="AA381" s="336">
        <f>IF(功能_33[[#This Row],[URS交二審]]=0,"",功能_33[[#This Row],[URS交二審]]+7)</f>
        <v/>
      </c>
      <c r="AB381" s="336" t="n"/>
      <c r="AC381" s="336" t="n"/>
      <c r="AD381" s="336" t="n"/>
      <c r="AE381" s="336" t="n"/>
      <c r="AF381" s="513" t="n"/>
      <c r="AG381" s="336">
        <f>IFERROR(IF(VLOOKUP(功能_33[[#This Row],[功能代號]],E:Q,11,FALSE)=0,"",VLOOKUP(功能_33[[#This Row],[功能代號]],E:Q,11,FALSE)),"")</f>
        <v/>
      </c>
      <c r="AH381" s="336" t="n"/>
      <c r="AI381" s="336" t="n"/>
      <c r="AJ381" s="344" t="n"/>
      <c r="AK381" s="336" t="n"/>
      <c r="AN381" s="344">
        <f>VLOOKUP(功能_33[[#This Row],[功能代號]],工作表2!A:A,1,FALSE)</f>
        <v/>
      </c>
    </row>
    <row r="382" hidden="1" ht="14.25" customHeight="1" s="453">
      <c r="A382" s="333" t="n">
        <v>167</v>
      </c>
      <c r="B38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344" t="inlineStr">
        <is>
          <t xml:space="preserve">5.管理性作業 </t>
        </is>
      </c>
      <c r="D382" s="369" t="n"/>
      <c r="E382" s="372" t="inlineStr">
        <is>
          <t>L5912</t>
        </is>
      </c>
      <c r="F382" s="344" t="inlineStr">
        <is>
          <t xml:space="preserve">新光銀銀扣案件資料產生              </t>
        </is>
      </c>
      <c r="G382" s="344" t="n"/>
      <c r="H382" s="372" t="inlineStr">
        <is>
          <t>張金龍</t>
        </is>
      </c>
      <c r="I382" s="372" t="inlineStr">
        <is>
          <t>張嘉榮</t>
        </is>
      </c>
      <c r="J382" s="347" t="n"/>
      <c r="K382" s="432" t="n">
        <v>44519</v>
      </c>
      <c r="L382" s="336" t="n"/>
      <c r="M382" s="336">
        <f>IFERROR(IF(VLOOKUP(功能_33[[#This Row],[功能代號]],討論項目!A:H,8,FALSE)=0,"",VLOOKUP(功能_33[[#This Row],[功能代號]],討論項目!A:H,8,FALSE)),"")</f>
        <v/>
      </c>
      <c r="N382" s="372" t="inlineStr">
        <is>
          <t>涂宇欣</t>
        </is>
      </c>
      <c r="O382" s="372" t="inlineStr">
        <is>
          <t>張淑遠</t>
        </is>
      </c>
      <c r="P382" s="449" t="n"/>
      <c r="Q382" s="372" t="n"/>
      <c r="R382" s="372" t="n"/>
      <c r="S382" s="372" t="n"/>
      <c r="T382" s="372" t="n"/>
      <c r="U382" s="372" t="n"/>
      <c r="V382" s="372" t="n"/>
      <c r="W382" s="372" t="n"/>
      <c r="X382" s="344">
        <f>VLOOKUP(功能_33[[#This Row],[User]],SKL放款!A:G,7,FALSE)</f>
        <v/>
      </c>
      <c r="Y382" s="343">
        <f>IF(功能_33[[#This Row],[實際展示]]="","",功能_33[[#This Row],[實際展示]]+14)</f>
        <v/>
      </c>
      <c r="Z382" s="343" t="n"/>
      <c r="AA382" s="336">
        <f>IF(功能_33[[#This Row],[URS交二審]]=0,"",功能_33[[#This Row],[URS交二審]]+7)</f>
        <v/>
      </c>
      <c r="AB382" s="336" t="n"/>
      <c r="AC382" s="336" t="n"/>
      <c r="AD382" s="336" t="n"/>
      <c r="AE382" s="336" t="n"/>
      <c r="AF382" s="513" t="n"/>
      <c r="AG382" s="336">
        <f>IFERROR(IF(VLOOKUP(功能_33[[#This Row],[功能代號]],E:Q,11,FALSE)=0,"",VLOOKUP(功能_33[[#This Row],[功能代號]],E:Q,11,FALSE)),"")</f>
        <v/>
      </c>
      <c r="AH382" s="336" t="n"/>
      <c r="AI382" s="336" t="n"/>
      <c r="AJ382" s="344" t="n"/>
      <c r="AK382" s="336" t="n"/>
      <c r="AN382" s="344">
        <f>VLOOKUP(功能_33[[#This Row],[功能代號]],工作表2!A:A,1,FALSE)</f>
        <v/>
      </c>
    </row>
    <row r="383" hidden="1" ht="14.25" customFormat="1" customHeight="1" s="344">
      <c r="A383" s="333" t="n">
        <v>317</v>
      </c>
      <c r="B38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3" s="344" t="inlineStr">
        <is>
          <t>6.共同作業</t>
        </is>
      </c>
      <c r="D383" s="344" t="n"/>
      <c r="E383" s="372" t="inlineStr">
        <is>
          <t>L6042</t>
        </is>
      </c>
      <c r="F383" s="344" t="inlineStr">
        <is>
          <t>交易控制檔查詢</t>
        </is>
      </c>
      <c r="H383" s="372" t="inlineStr">
        <is>
          <t>張金龍</t>
        </is>
      </c>
      <c r="I383" s="372" t="inlineStr">
        <is>
          <t>楊智誠</t>
        </is>
      </c>
      <c r="J383" s="347" t="n"/>
      <c r="K383" s="433" t="n">
        <v>44522</v>
      </c>
      <c r="L383" s="336" t="n"/>
      <c r="M383" s="336">
        <f>IFERROR(IF(VLOOKUP(功能_33[[#This Row],[功能代號]],討論項目!A:H,8,FALSE)=0,"",VLOOKUP(功能_33[[#This Row],[功能代號]],討論項目!A:H,8,FALSE)),"")</f>
        <v/>
      </c>
      <c r="N383" s="372" t="inlineStr">
        <is>
          <t>涂宇欣</t>
        </is>
      </c>
      <c r="O383" s="372" t="inlineStr">
        <is>
          <t>蔡珮瑜</t>
        </is>
      </c>
      <c r="P383" s="449" t="n"/>
      <c r="Q383" s="372" t="n"/>
      <c r="R383" s="372" t="n"/>
      <c r="S383" s="372" t="n"/>
      <c r="T383" s="372" t="n"/>
      <c r="U383" s="372" t="n"/>
      <c r="V383" s="372" t="n"/>
      <c r="W383" s="372" t="n"/>
      <c r="X383" s="344">
        <f>VLOOKUP(功能_33[[#This Row],[User]],SKL放款!A:G,7,FALSE)</f>
        <v/>
      </c>
      <c r="Y383" s="343">
        <f>IF(功能_33[[#This Row],[實際展示]]="","",功能_33[[#This Row],[實際展示]]+14)</f>
        <v/>
      </c>
      <c r="Z383" s="343" t="n"/>
      <c r="AA383" s="336">
        <f>IF(功能_33[[#This Row],[URS交二審]]=0,"",功能_33[[#This Row],[URS交二審]]+7)</f>
        <v/>
      </c>
      <c r="AB383" s="336" t="n"/>
      <c r="AC383" s="336" t="n"/>
      <c r="AD383" s="336" t="n"/>
      <c r="AE383" s="336" t="n"/>
      <c r="AF383" s="513" t="n"/>
      <c r="AG383" s="336">
        <f>IFERROR(IF(VLOOKUP(功能_33[[#This Row],[功能代號]],E:Q,11,FALSE)=0,"",VLOOKUP(功能_33[[#This Row],[功能代號]],E:Q,11,FALSE)),"")</f>
        <v/>
      </c>
      <c r="AH383" s="336" t="n"/>
      <c r="AI383" s="336" t="n"/>
      <c r="AJ383" s="344" t="n"/>
      <c r="AK383" s="336" t="n">
        <v>44491</v>
      </c>
      <c r="AL383" s="372" t="n"/>
      <c r="AN383" s="344">
        <f>VLOOKUP(功能_33[[#This Row],[功能代號]],工作表2!A:A,1,FALSE)</f>
        <v/>
      </c>
    </row>
    <row r="384" hidden="1" ht="14.25" customFormat="1" customHeight="1" s="344">
      <c r="A384" s="333" t="n">
        <v>318</v>
      </c>
      <c r="B38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344" t="inlineStr">
        <is>
          <t>6.共同作業</t>
        </is>
      </c>
      <c r="D384" s="344" t="n"/>
      <c r="E384" s="372" t="inlineStr">
        <is>
          <t>L6402</t>
        </is>
      </c>
      <c r="F384" s="344" t="inlineStr">
        <is>
          <t>交易控制檔維護</t>
        </is>
      </c>
      <c r="H384" s="372" t="inlineStr">
        <is>
          <t>張金龍</t>
        </is>
      </c>
      <c r="I384" s="372" t="inlineStr">
        <is>
          <t>楊智誠</t>
        </is>
      </c>
      <c r="J384" s="347" t="n"/>
      <c r="K384" s="433" t="n">
        <v>44522</v>
      </c>
      <c r="L384" s="336" t="n"/>
      <c r="M384" s="336">
        <f>IFERROR(IF(VLOOKUP(功能_33[[#This Row],[功能代號]],討論項目!A:H,8,FALSE)=0,"",VLOOKUP(功能_33[[#This Row],[功能代號]],討論項目!A:H,8,FALSE)),"")</f>
        <v/>
      </c>
      <c r="N384" s="372" t="inlineStr">
        <is>
          <t>涂宇欣</t>
        </is>
      </c>
      <c r="O384" s="372" t="inlineStr">
        <is>
          <t>蔡珮瑜</t>
        </is>
      </c>
      <c r="P384" s="449" t="n"/>
      <c r="Q384" s="372" t="n"/>
      <c r="R384" s="372" t="n"/>
      <c r="S384" s="372" t="n"/>
      <c r="T384" s="372" t="n"/>
      <c r="U384" s="372" t="n"/>
      <c r="V384" s="372" t="n"/>
      <c r="W384" s="372" t="n"/>
      <c r="X384" s="344">
        <f>VLOOKUP(功能_33[[#This Row],[User]],SKL放款!A:G,7,FALSE)</f>
        <v/>
      </c>
      <c r="Y384" s="343">
        <f>IF(功能_33[[#This Row],[實際展示]]="","",功能_33[[#This Row],[實際展示]]+14)</f>
        <v/>
      </c>
      <c r="Z384" s="343" t="n"/>
      <c r="AA384" s="336">
        <f>IF(功能_33[[#This Row],[URS交二審]]=0,"",功能_33[[#This Row],[URS交二審]]+7)</f>
        <v/>
      </c>
      <c r="AB384" s="336" t="n"/>
      <c r="AC384" s="336" t="n"/>
      <c r="AD384" s="336" t="n"/>
      <c r="AE384" s="336" t="n"/>
      <c r="AF384" s="513" t="n"/>
      <c r="AG384" s="336">
        <f>IFERROR(IF(VLOOKUP(功能_33[[#This Row],[功能代號]],E:Q,11,FALSE)=0,"",VLOOKUP(功能_33[[#This Row],[功能代號]],E:Q,11,FALSE)),"")</f>
        <v/>
      </c>
      <c r="AH384" s="336" t="n"/>
      <c r="AI384" s="336" t="n"/>
      <c r="AJ384" s="344" t="n"/>
      <c r="AK384" s="336" t="n"/>
      <c r="AL384" s="372" t="n"/>
      <c r="AN384" s="344">
        <f>VLOOKUP(功能_33[[#This Row],[功能代號]],工作表2!A:A,1,FALSE)</f>
        <v/>
      </c>
    </row>
    <row r="385" hidden="1" ht="14.25" customFormat="1" customHeight="1" s="344">
      <c r="A385" s="333" t="n">
        <v>326</v>
      </c>
      <c r="B38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344" t="inlineStr">
        <is>
          <t>6.共同作業</t>
        </is>
      </c>
      <c r="D385" s="344" t="n"/>
      <c r="E385" s="372" t="inlineStr">
        <is>
          <t>L6068</t>
        </is>
      </c>
      <c r="F385" s="344" t="inlineStr">
        <is>
          <t>報表代號對照檔查詢</t>
        </is>
      </c>
      <c r="H385" s="372" t="inlineStr">
        <is>
          <t>賴文育</t>
        </is>
      </c>
      <c r="I385" s="372" t="inlineStr">
        <is>
          <t>楊智誠</t>
        </is>
      </c>
      <c r="J385" s="347" t="n"/>
      <c r="K385" s="433" t="n">
        <v>44522</v>
      </c>
      <c r="L385" s="336" t="n"/>
      <c r="M385" s="336">
        <f>IFERROR(IF(VLOOKUP(功能_33[[#This Row],[功能代號]],討論項目!A:H,8,FALSE)=0,"",VLOOKUP(功能_33[[#This Row],[功能代號]],討論項目!A:H,8,FALSE)),"")</f>
        <v/>
      </c>
      <c r="N385" s="372" t="inlineStr">
        <is>
          <t>涂宇欣</t>
        </is>
      </c>
      <c r="O385" s="372" t="inlineStr">
        <is>
          <t>蔡珮瑜</t>
        </is>
      </c>
      <c r="P385" s="449" t="n"/>
      <c r="Q385" s="372" t="n"/>
      <c r="R385" s="372" t="n"/>
      <c r="S385" s="372" t="n"/>
      <c r="T385" s="372" t="n"/>
      <c r="U385" s="372" t="n"/>
      <c r="V385" s="372" t="n"/>
      <c r="W385" s="372" t="n"/>
      <c r="X385" s="344">
        <f>VLOOKUP(功能_33[[#This Row],[User]],SKL放款!A:G,7,FALSE)</f>
        <v/>
      </c>
      <c r="Y385" s="343">
        <f>IF(功能_33[[#This Row],[實際展示]]="","",功能_33[[#This Row],[實際展示]]+14)</f>
        <v/>
      </c>
      <c r="Z385" s="343" t="n"/>
      <c r="AA385" s="336">
        <f>IF(功能_33[[#This Row],[URS交二審]]=0,"",功能_33[[#This Row],[URS交二審]]+7)</f>
        <v/>
      </c>
      <c r="AB385" s="336" t="n"/>
      <c r="AC385" s="336" t="n"/>
      <c r="AD385" s="336" t="n"/>
      <c r="AE385" s="336" t="n"/>
      <c r="AF385" s="513" t="n"/>
      <c r="AG385" s="336">
        <f>IFERROR(IF(VLOOKUP(功能_33[[#This Row],[功能代號]],E:Q,11,FALSE)=0,"",VLOOKUP(功能_33[[#This Row],[功能代號]],E:Q,11,FALSE)),"")</f>
        <v/>
      </c>
      <c r="AH385" s="336" t="n"/>
      <c r="AI385" s="336" t="n"/>
      <c r="AJ385" s="344" t="n"/>
      <c r="AK385" s="336" t="n"/>
      <c r="AL385" s="372" t="n"/>
      <c r="AN385" s="344">
        <f>VLOOKUP(功能_33[[#This Row],[功能代號]],工作表2!A:A,1,FALSE)</f>
        <v/>
      </c>
    </row>
    <row r="386" hidden="1" ht="14.25" customFormat="1" customHeight="1" s="344">
      <c r="A386" s="333" t="n">
        <v>327</v>
      </c>
      <c r="B38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344" t="inlineStr">
        <is>
          <t>6.共同作業</t>
        </is>
      </c>
      <c r="D386" s="344" t="n"/>
      <c r="E386" s="372" t="inlineStr">
        <is>
          <t>L6608</t>
        </is>
      </c>
      <c r="F386" s="344" t="inlineStr">
        <is>
          <t>報表代號對照檔維護</t>
        </is>
      </c>
      <c r="H386" s="372" t="inlineStr">
        <is>
          <t>賴文育</t>
        </is>
      </c>
      <c r="I386" s="372" t="inlineStr">
        <is>
          <t>楊智誠</t>
        </is>
      </c>
      <c r="J386" s="347" t="n"/>
      <c r="K386" s="433" t="n">
        <v>44522</v>
      </c>
      <c r="L386" s="336" t="n"/>
      <c r="M386" s="336">
        <f>IFERROR(IF(VLOOKUP(功能_33[[#This Row],[功能代號]],討論項目!A:H,8,FALSE)=0,"",VLOOKUP(功能_33[[#This Row],[功能代號]],討論項目!A:H,8,FALSE)),"")</f>
        <v/>
      </c>
      <c r="N386" s="372" t="inlineStr">
        <is>
          <t>涂宇欣</t>
        </is>
      </c>
      <c r="O386" s="372" t="inlineStr">
        <is>
          <t>蔡珮瑜</t>
        </is>
      </c>
      <c r="P386" s="449" t="n"/>
      <c r="Q386" s="372" t="n"/>
      <c r="R386" s="372" t="n"/>
      <c r="S386" s="372" t="n"/>
      <c r="T386" s="372" t="n"/>
      <c r="U386" s="372" t="n"/>
      <c r="V386" s="372" t="n"/>
      <c r="W386" s="372" t="n"/>
      <c r="X386" s="344">
        <f>VLOOKUP(功能_33[[#This Row],[User]],SKL放款!A:G,7,FALSE)</f>
        <v/>
      </c>
      <c r="Y386" s="343">
        <f>IF(功能_33[[#This Row],[實際展示]]="","",功能_33[[#This Row],[實際展示]]+14)</f>
        <v/>
      </c>
      <c r="Z386" s="343" t="n"/>
      <c r="AA386" s="336">
        <f>IF(功能_33[[#This Row],[URS交二審]]=0,"",功能_33[[#This Row],[URS交二審]]+7)</f>
        <v/>
      </c>
      <c r="AB386" s="336" t="n"/>
      <c r="AC386" s="336" t="n"/>
      <c r="AD386" s="336" t="n"/>
      <c r="AE386" s="336" t="n"/>
      <c r="AF386" s="513" t="n"/>
      <c r="AG386" s="336">
        <f>IFERROR(IF(VLOOKUP(功能_33[[#This Row],[功能代號]],E:Q,11,FALSE)=0,"",VLOOKUP(功能_33[[#This Row],[功能代號]],E:Q,11,FALSE)),"")</f>
        <v/>
      </c>
      <c r="AH386" s="336" t="n"/>
      <c r="AI386" s="336" t="n"/>
      <c r="AJ386" s="344" t="n"/>
      <c r="AK386" s="336" t="n"/>
      <c r="AL386" s="372" t="n"/>
      <c r="AN386" s="344">
        <f>VLOOKUP(功能_33[[#This Row],[功能代號]],工作表2!A:A,1,FALSE)</f>
        <v/>
      </c>
    </row>
    <row r="387" hidden="1" ht="14.25" customFormat="1" customHeight="1" s="344">
      <c r="A387" s="333" t="n">
        <v>319</v>
      </c>
      <c r="B38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7" s="344" t="inlineStr">
        <is>
          <t>6.共同作業</t>
        </is>
      </c>
      <c r="D387" s="344" t="n"/>
      <c r="E387" s="372" t="inlineStr">
        <is>
          <t>L6043</t>
        </is>
      </c>
      <c r="F387" s="344" t="inlineStr">
        <is>
          <t>權限群組查詢</t>
        </is>
      </c>
      <c r="H387" s="372" t="inlineStr">
        <is>
          <t>張金龍</t>
        </is>
      </c>
      <c r="I387" s="372" t="inlineStr">
        <is>
          <t>楊智誠</t>
        </is>
      </c>
      <c r="J387" s="347" t="n"/>
      <c r="K387" s="433" t="n">
        <v>44522</v>
      </c>
      <c r="L387" s="336" t="n"/>
      <c r="M387" s="336">
        <f>IFERROR(IF(VLOOKUP(功能_33[[#This Row],[功能代號]],討論項目!A:H,8,FALSE)=0,"",VLOOKUP(功能_33[[#This Row],[功能代號]],討論項目!A:H,8,FALSE)),"")</f>
        <v/>
      </c>
      <c r="N387" s="372" t="inlineStr">
        <is>
          <t>涂宇欣</t>
        </is>
      </c>
      <c r="O387" s="372" t="inlineStr">
        <is>
          <t>蔡珮瑜</t>
        </is>
      </c>
      <c r="P387" s="449" t="n"/>
      <c r="Q387" s="372" t="n"/>
      <c r="R387" s="372" t="n"/>
      <c r="S387" s="372" t="n"/>
      <c r="T387" s="372" t="n"/>
      <c r="U387" s="372" t="n"/>
      <c r="V387" s="372" t="n"/>
      <c r="W387" s="372" t="n"/>
      <c r="X387" s="344">
        <f>VLOOKUP(功能_33[[#This Row],[User]],SKL放款!A:G,7,FALSE)</f>
        <v/>
      </c>
      <c r="Y387" s="343">
        <f>IF(功能_33[[#This Row],[實際展示]]="","",功能_33[[#This Row],[實際展示]]+14)</f>
        <v/>
      </c>
      <c r="Z387" s="343" t="n"/>
      <c r="AA387" s="336">
        <f>IF(功能_33[[#This Row],[URS交二審]]=0,"",功能_33[[#This Row],[URS交二審]]+7)</f>
        <v/>
      </c>
      <c r="AB387" s="336" t="n"/>
      <c r="AC387" s="336" t="n"/>
      <c r="AD387" s="336" t="n"/>
      <c r="AE387" s="336" t="n"/>
      <c r="AF387" s="513" t="n"/>
      <c r="AG387" s="336">
        <f>IFERROR(IF(VLOOKUP(功能_33[[#This Row],[功能代號]],E:Q,11,FALSE)=0,"",VLOOKUP(功能_33[[#This Row],[功能代號]],E:Q,11,FALSE)),"")</f>
        <v/>
      </c>
      <c r="AH387" s="336" t="n"/>
      <c r="AI387" s="336" t="n"/>
      <c r="AJ387" s="344" t="n"/>
      <c r="AK387" s="336" t="n"/>
      <c r="AL387" s="372" t="n"/>
      <c r="AN387" s="344">
        <f>VLOOKUP(功能_33[[#This Row],[功能代號]],工作表2!A:A,1,FALSE)</f>
        <v/>
      </c>
    </row>
    <row r="388" hidden="1" ht="14.25" customFormat="1" customHeight="1" s="344">
      <c r="A388" s="333" t="n">
        <v>320</v>
      </c>
      <c r="B38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344" t="inlineStr">
        <is>
          <t>6.共同作業</t>
        </is>
      </c>
      <c r="D388" s="344" t="n"/>
      <c r="E388" s="372" t="inlineStr">
        <is>
          <t>L6403</t>
        </is>
      </c>
      <c r="F388" s="344" t="inlineStr">
        <is>
          <t xml:space="preserve">權限群組維護  </t>
        </is>
      </c>
      <c r="H388" s="372" t="inlineStr">
        <is>
          <t>張金龍</t>
        </is>
      </c>
      <c r="I388" s="372" t="inlineStr">
        <is>
          <t>楊智誠</t>
        </is>
      </c>
      <c r="J388" s="347" t="n"/>
      <c r="K388" s="433" t="n">
        <v>44522</v>
      </c>
      <c r="L388" s="336" t="n"/>
      <c r="M388" s="336">
        <f>IFERROR(IF(VLOOKUP(功能_33[[#This Row],[功能代號]],討論項目!A:H,8,FALSE)=0,"",VLOOKUP(功能_33[[#This Row],[功能代號]],討論項目!A:H,8,FALSE)),"")</f>
        <v/>
      </c>
      <c r="N388" s="372" t="inlineStr">
        <is>
          <t>涂宇欣</t>
        </is>
      </c>
      <c r="O388" s="372" t="inlineStr">
        <is>
          <t>蔡珮瑜</t>
        </is>
      </c>
      <c r="P388" s="449" t="n"/>
      <c r="Q388" s="372" t="n"/>
      <c r="R388" s="372" t="n"/>
      <c r="S388" s="372" t="n"/>
      <c r="T388" s="372" t="n"/>
      <c r="U388" s="372" t="n"/>
      <c r="V388" s="372" t="n"/>
      <c r="W388" s="372" t="n"/>
      <c r="X388" s="344">
        <f>VLOOKUP(功能_33[[#This Row],[User]],SKL放款!A:G,7,FALSE)</f>
        <v/>
      </c>
      <c r="Y388" s="343">
        <f>IF(功能_33[[#This Row],[實際展示]]="","",功能_33[[#This Row],[實際展示]]+14)</f>
        <v/>
      </c>
      <c r="Z388" s="343" t="n"/>
      <c r="AA388" s="336">
        <f>IF(功能_33[[#This Row],[URS交二審]]=0,"",功能_33[[#This Row],[URS交二審]]+7)</f>
        <v/>
      </c>
      <c r="AB388" s="336" t="n"/>
      <c r="AC388" s="336" t="n"/>
      <c r="AD388" s="336" t="n"/>
      <c r="AE388" s="336" t="n"/>
      <c r="AF388" s="513" t="n"/>
      <c r="AG388" s="336">
        <f>IFERROR(IF(VLOOKUP(功能_33[[#This Row],[功能代號]],E:Q,11,FALSE)=0,"",VLOOKUP(功能_33[[#This Row],[功能代號]],E:Q,11,FALSE)),"")</f>
        <v/>
      </c>
      <c r="AH388" s="336" t="n"/>
      <c r="AI388" s="336" t="n"/>
      <c r="AJ388" s="344" t="n"/>
      <c r="AK388" s="336" t="n"/>
      <c r="AL388" s="372" t="n"/>
      <c r="AN388" s="344">
        <f>VLOOKUP(功能_33[[#This Row],[功能代號]],工作表2!A:A,1,FALSE)</f>
        <v/>
      </c>
    </row>
    <row r="389" hidden="1" ht="14.25" customFormat="1" customHeight="1" s="344">
      <c r="A389" s="333" t="n">
        <v>297</v>
      </c>
      <c r="B38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344" t="inlineStr">
        <is>
          <t>6.共同作業</t>
        </is>
      </c>
      <c r="D389" s="344" t="n"/>
      <c r="E389" s="372" t="inlineStr">
        <is>
          <t>L6103</t>
        </is>
      </c>
      <c r="F389" s="344" t="inlineStr">
        <is>
          <t xml:space="preserve">報表查詢作業申請    </t>
        </is>
      </c>
      <c r="H389" s="372" t="inlineStr">
        <is>
          <t>賴文育</t>
        </is>
      </c>
      <c r="I389" s="372" t="inlineStr">
        <is>
          <t>楊智誠</t>
        </is>
      </c>
      <c r="J389" s="347" t="n"/>
      <c r="K389" s="433" t="n">
        <v>44523</v>
      </c>
      <c r="L389" s="336" t="n"/>
      <c r="M389" s="336">
        <f>IFERROR(IF(VLOOKUP(功能_33[[#This Row],[功能代號]],討論項目!A:H,8,FALSE)=0,"",VLOOKUP(功能_33[[#This Row],[功能代號]],討論項目!A:H,8,FALSE)),"")</f>
        <v/>
      </c>
      <c r="N389" s="372" t="inlineStr">
        <is>
          <t>涂宇欣</t>
        </is>
      </c>
      <c r="O389" s="372" t="inlineStr">
        <is>
          <t>陳政皓</t>
        </is>
      </c>
      <c r="P389" s="449" t="n"/>
      <c r="Q389" s="372" t="n"/>
      <c r="R389" s="372" t="n"/>
      <c r="S389" s="372" t="n"/>
      <c r="T389" s="372" t="n"/>
      <c r="U389" s="372" t="n"/>
      <c r="V389" s="372" t="n"/>
      <c r="W389" s="372" t="n"/>
      <c r="X389" s="344">
        <f>VLOOKUP(功能_33[[#This Row],[User]],SKL放款!A:G,7,FALSE)</f>
        <v/>
      </c>
      <c r="Y389" s="343">
        <f>IF(功能_33[[#This Row],[實際展示]]="","",功能_33[[#This Row],[實際展示]]+14)</f>
        <v/>
      </c>
      <c r="Z389" s="343" t="n"/>
      <c r="AA389" s="336">
        <f>IF(功能_33[[#This Row],[URS交二審]]=0,"",功能_33[[#This Row],[URS交二審]]+7)</f>
        <v/>
      </c>
      <c r="AB389" s="336" t="n"/>
      <c r="AC389" s="336" t="n"/>
      <c r="AD389" s="336" t="n"/>
      <c r="AE389" s="336" t="n"/>
      <c r="AF389" s="513" t="n"/>
      <c r="AG389" s="336">
        <f>IFERROR(IF(VLOOKUP(功能_33[[#This Row],[功能代號]],E:Q,11,FALSE)=0,"",VLOOKUP(功能_33[[#This Row],[功能代號]],E:Q,11,FALSE)),"")</f>
        <v/>
      </c>
      <c r="AH389" s="336" t="n"/>
      <c r="AI389" s="336" t="n"/>
      <c r="AJ389" s="344" t="n"/>
      <c r="AK389" s="336" t="n"/>
      <c r="AL389" s="372" t="n"/>
      <c r="AN389" s="344">
        <f>VLOOKUP(功能_33[[#This Row],[功能代號]],工作表2!A:A,1,FALSE)</f>
        <v/>
      </c>
    </row>
    <row r="390" hidden="1" ht="14.25" customFormat="1" customHeight="1" s="344">
      <c r="A390" s="333" t="n">
        <v>342</v>
      </c>
      <c r="B39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344" t="inlineStr">
        <is>
          <t>6.共同作業</t>
        </is>
      </c>
      <c r="D390" s="344" t="n"/>
      <c r="E390" s="372" t="inlineStr">
        <is>
          <t>L6072</t>
        </is>
      </c>
      <c r="F390" s="344" t="inlineStr">
        <is>
          <t>營業單位對照檔查詢</t>
        </is>
      </c>
      <c r="H390" s="372" t="inlineStr">
        <is>
          <t>賴文育</t>
        </is>
      </c>
      <c r="I390" s="372" t="inlineStr">
        <is>
          <t>楊智誠</t>
        </is>
      </c>
      <c r="J390" s="347" t="n"/>
      <c r="K390" s="433" t="n">
        <v>44523</v>
      </c>
      <c r="L390" s="336" t="n"/>
      <c r="M390" s="336">
        <f>IFERROR(IF(VLOOKUP(功能_33[[#This Row],[功能代號]],討論項目!A:H,8,FALSE)=0,"",VLOOKUP(功能_33[[#This Row],[功能代號]],討論項目!A:H,8,FALSE)),"")</f>
        <v/>
      </c>
      <c r="N390" s="372" t="inlineStr">
        <is>
          <t>涂宇欣</t>
        </is>
      </c>
      <c r="O390" s="372" t="inlineStr">
        <is>
          <t>蔡珮瑜</t>
        </is>
      </c>
      <c r="P390" s="449" t="n"/>
      <c r="Q390" s="372" t="n"/>
      <c r="R390" s="372" t="n"/>
      <c r="S390" s="372" t="n"/>
      <c r="T390" s="372" t="n"/>
      <c r="U390" s="372" t="n"/>
      <c r="V390" s="372" t="n"/>
      <c r="W390" s="372" t="n"/>
      <c r="X390" s="344">
        <f>VLOOKUP(功能_33[[#This Row],[User]],SKL放款!A:G,7,FALSE)</f>
        <v/>
      </c>
      <c r="Y390" s="343">
        <f>IF(功能_33[[#This Row],[實際展示]]="","",功能_33[[#This Row],[實際展示]]+14)</f>
        <v/>
      </c>
      <c r="Z390" s="343" t="n"/>
      <c r="AA390" s="336">
        <f>IF(功能_33[[#This Row],[URS交二審]]=0,"",功能_33[[#This Row],[URS交二審]]+7)</f>
        <v/>
      </c>
      <c r="AB390" s="336" t="n"/>
      <c r="AC390" s="336" t="n"/>
      <c r="AD390" s="336" t="n"/>
      <c r="AE390" s="336" t="n"/>
      <c r="AF390" s="513" t="n"/>
      <c r="AG390" s="336">
        <f>IFERROR(IF(VLOOKUP(功能_33[[#This Row],[功能代號]],E:Q,11,FALSE)=0,"",VLOOKUP(功能_33[[#This Row],[功能代號]],E:Q,11,FALSE)),"")</f>
        <v/>
      </c>
      <c r="AH390" s="336" t="n"/>
      <c r="AI390" s="336" t="n"/>
      <c r="AJ390" s="344" t="n"/>
      <c r="AK390" s="336" t="n"/>
      <c r="AL390" s="372" t="n"/>
      <c r="AN390" s="344">
        <f>VLOOKUP(功能_33[[#This Row],[功能代號]],工作表2!A:A,1,FALSE)</f>
        <v/>
      </c>
    </row>
    <row r="391" hidden="1" ht="14.25" customFormat="1" customHeight="1" s="344">
      <c r="A391" s="333" t="n">
        <v>343</v>
      </c>
      <c r="B39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344" t="inlineStr">
        <is>
          <t>6.共同作業</t>
        </is>
      </c>
      <c r="D391" s="344" t="n"/>
      <c r="E391" s="372" t="inlineStr">
        <is>
          <t>L6702</t>
        </is>
      </c>
      <c r="F391" s="344" t="inlineStr">
        <is>
          <t>營業單位對照檔維護</t>
        </is>
      </c>
      <c r="H391" s="372" t="inlineStr">
        <is>
          <t>賴文育</t>
        </is>
      </c>
      <c r="I391" s="372" t="inlineStr">
        <is>
          <t>楊智誠</t>
        </is>
      </c>
      <c r="J391" s="347" t="n"/>
      <c r="K391" s="433" t="n">
        <v>44523</v>
      </c>
      <c r="L391" s="336" t="n"/>
      <c r="M391" s="336">
        <f>IFERROR(IF(VLOOKUP(功能_33[[#This Row],[功能代號]],討論項目!A:H,8,FALSE)=0,"",VLOOKUP(功能_33[[#This Row],[功能代號]],討論項目!A:H,8,FALSE)),"")</f>
        <v/>
      </c>
      <c r="N391" s="372" t="inlineStr">
        <is>
          <t>涂宇欣</t>
        </is>
      </c>
      <c r="O391" s="372" t="inlineStr">
        <is>
          <t>蔡珮瑜</t>
        </is>
      </c>
      <c r="P391" s="449" t="n"/>
      <c r="Q391" s="372" t="n"/>
      <c r="R391" s="372" t="n"/>
      <c r="S391" s="372" t="n"/>
      <c r="T391" s="372" t="n"/>
      <c r="U391" s="372" t="n"/>
      <c r="V391" s="372" t="n"/>
      <c r="W391" s="372" t="n"/>
      <c r="X391" s="344">
        <f>VLOOKUP(功能_33[[#This Row],[User]],SKL放款!A:G,7,FALSE)</f>
        <v/>
      </c>
      <c r="Y391" s="343">
        <f>IF(功能_33[[#This Row],[實際展示]]="","",功能_33[[#This Row],[實際展示]]+14)</f>
        <v/>
      </c>
      <c r="Z391" s="343" t="n"/>
      <c r="AA391" s="336">
        <f>IF(功能_33[[#This Row],[URS交二審]]=0,"",功能_33[[#This Row],[URS交二審]]+7)</f>
        <v/>
      </c>
      <c r="AB391" s="336" t="n"/>
      <c r="AC391" s="336" t="n"/>
      <c r="AD391" s="336" t="n"/>
      <c r="AE391" s="336" t="n"/>
      <c r="AF391" s="513" t="n"/>
      <c r="AG391" s="336">
        <f>IFERROR(IF(VLOOKUP(功能_33[[#This Row],[功能代號]],E:Q,11,FALSE)=0,"",VLOOKUP(功能_33[[#This Row],[功能代號]],E:Q,11,FALSE)),"")</f>
        <v/>
      </c>
      <c r="AH391" s="336" t="n"/>
      <c r="AI391" s="336" t="n"/>
      <c r="AJ391" s="344" t="n"/>
      <c r="AK391" s="336" t="n"/>
      <c r="AL391" s="372" t="n"/>
      <c r="AN391" s="344">
        <f>VLOOKUP(功能_33[[#This Row],[功能代號]],工作表2!A:A,1,FALSE)</f>
        <v/>
      </c>
    </row>
    <row r="392" hidden="1" ht="14.25" customFormat="1" customHeight="1" s="344">
      <c r="A392" s="333" t="n">
        <v>315</v>
      </c>
      <c r="B39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344" t="inlineStr">
        <is>
          <t>6.共同作業</t>
        </is>
      </c>
      <c r="D392" s="344" t="n"/>
      <c r="E392" s="372" t="inlineStr">
        <is>
          <t>L6041</t>
        </is>
      </c>
      <c r="F392" s="344" t="inlineStr">
        <is>
          <t>使用者資料查詢</t>
        </is>
      </c>
      <c r="H392" s="372" t="inlineStr">
        <is>
          <t>張金龍</t>
        </is>
      </c>
      <c r="I392" s="372" t="inlineStr">
        <is>
          <t>楊智誠</t>
        </is>
      </c>
      <c r="J392" s="347" t="n"/>
      <c r="K392" s="433" t="n">
        <v>44523</v>
      </c>
      <c r="L392" s="336" t="n"/>
      <c r="M392" s="336">
        <f>IFERROR(IF(VLOOKUP(功能_33[[#This Row],[功能代號]],討論項目!A:H,8,FALSE)=0,"",VLOOKUP(功能_33[[#This Row],[功能代號]],討論項目!A:H,8,FALSE)),"")</f>
        <v/>
      </c>
      <c r="N392" s="372" t="inlineStr">
        <is>
          <t>涂宇欣</t>
        </is>
      </c>
      <c r="O392" s="372" t="inlineStr">
        <is>
          <t>蔡珮瑜</t>
        </is>
      </c>
      <c r="P392" s="449" t="n"/>
      <c r="Q392" s="372" t="n"/>
      <c r="R392" s="372" t="n"/>
      <c r="S392" s="372" t="n"/>
      <c r="T392" s="372" t="n"/>
      <c r="U392" s="372" t="n"/>
      <c r="V392" s="372" t="n"/>
      <c r="W392" s="372" t="n"/>
      <c r="X392" s="344">
        <f>VLOOKUP(功能_33[[#This Row],[User]],SKL放款!A:G,7,FALSE)</f>
        <v/>
      </c>
      <c r="Y392" s="343">
        <f>IF(功能_33[[#This Row],[實際展示]]="","",功能_33[[#This Row],[實際展示]]+14)</f>
        <v/>
      </c>
      <c r="Z392" s="343" t="n"/>
      <c r="AA392" s="336">
        <f>IF(功能_33[[#This Row],[URS交二審]]=0,"",功能_33[[#This Row],[URS交二審]]+7)</f>
        <v/>
      </c>
      <c r="AB392" s="336" t="n"/>
      <c r="AC392" s="336" t="n"/>
      <c r="AD392" s="336" t="n"/>
      <c r="AE392" s="336" t="n"/>
      <c r="AF392" s="513" t="n"/>
      <c r="AG392" s="336">
        <f>IFERROR(IF(VLOOKUP(功能_33[[#This Row],[功能代號]],E:Q,11,FALSE)=0,"",VLOOKUP(功能_33[[#This Row],[功能代號]],E:Q,11,FALSE)),"")</f>
        <v/>
      </c>
      <c r="AH392" s="336" t="n"/>
      <c r="AI392" s="336" t="n"/>
      <c r="AJ392" s="344" t="n"/>
      <c r="AK392" s="336" t="n"/>
      <c r="AL392" s="372" t="n"/>
      <c r="AN392" s="344">
        <f>VLOOKUP(功能_33[[#This Row],[功能代號]],工作表2!A:A,1,FALSE)</f>
        <v/>
      </c>
    </row>
    <row r="393" hidden="1" ht="14.25" customFormat="1" customHeight="1" s="344">
      <c r="A393" s="333" t="n">
        <v>316</v>
      </c>
      <c r="B39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344" t="inlineStr">
        <is>
          <t>6.共同作業</t>
        </is>
      </c>
      <c r="D393" s="344" t="n"/>
      <c r="E393" s="372" t="inlineStr">
        <is>
          <t>L6401</t>
        </is>
      </c>
      <c r="F393" s="344" t="inlineStr">
        <is>
          <t>使用者資料維護</t>
        </is>
      </c>
      <c r="H393" s="372" t="inlineStr">
        <is>
          <t>張金龍</t>
        </is>
      </c>
      <c r="I393" s="372" t="inlineStr">
        <is>
          <t>楊智誠</t>
        </is>
      </c>
      <c r="J393" s="347" t="n"/>
      <c r="K393" s="433" t="n">
        <v>44523</v>
      </c>
      <c r="L393" s="336" t="n"/>
      <c r="M393" s="336">
        <f>IFERROR(IF(VLOOKUP(功能_33[[#This Row],[功能代號]],討論項目!A:H,8,FALSE)=0,"",VLOOKUP(功能_33[[#This Row],[功能代號]],討論項目!A:H,8,FALSE)),"")</f>
        <v/>
      </c>
      <c r="N393" s="372" t="inlineStr">
        <is>
          <t>涂宇欣</t>
        </is>
      </c>
      <c r="O393" s="372" t="inlineStr">
        <is>
          <t>陳政皓</t>
        </is>
      </c>
      <c r="P393" s="449" t="n"/>
      <c r="Q393" s="372" t="n"/>
      <c r="R393" s="372" t="n"/>
      <c r="S393" s="372" t="n"/>
      <c r="T393" s="372" t="n"/>
      <c r="U393" s="372" t="n"/>
      <c r="V393" s="372" t="n"/>
      <c r="W393" s="372" t="n"/>
      <c r="X393" s="344">
        <f>VLOOKUP(功能_33[[#This Row],[User]],SKL放款!A:G,7,FALSE)</f>
        <v/>
      </c>
      <c r="Y393" s="343">
        <f>IF(功能_33[[#This Row],[實際展示]]="","",功能_33[[#This Row],[實際展示]]+14)</f>
        <v/>
      </c>
      <c r="Z393" s="343" t="n"/>
      <c r="AA393" s="336">
        <f>IF(功能_33[[#This Row],[URS交二審]]=0,"",功能_33[[#This Row],[URS交二審]]+7)</f>
        <v/>
      </c>
      <c r="AB393" s="336" t="n"/>
      <c r="AC393" s="336" t="n"/>
      <c r="AD393" s="336" t="n"/>
      <c r="AE393" s="336" t="n"/>
      <c r="AF393" s="513" t="n"/>
      <c r="AG393" s="336">
        <f>IFERROR(IF(VLOOKUP(功能_33[[#This Row],[功能代號]],E:Q,11,FALSE)=0,"",VLOOKUP(功能_33[[#This Row],[功能代號]],E:Q,11,FALSE)),"")</f>
        <v/>
      </c>
      <c r="AH393" s="336" t="n"/>
      <c r="AI393" s="336" t="n"/>
      <c r="AJ393" s="344" t="n"/>
      <c r="AK393" s="336" t="n"/>
      <c r="AL393" s="372" t="n"/>
      <c r="AN393" s="344">
        <f>VLOOKUP(功能_33[[#This Row],[功能代號]],工作表2!A:A,1,FALSE)</f>
        <v/>
      </c>
    </row>
    <row r="394" hidden="1" ht="14.25" customFormat="1" customHeight="1" s="344">
      <c r="A394" s="333" t="n">
        <v>298</v>
      </c>
      <c r="B39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4" s="344" t="inlineStr">
        <is>
          <t>6.共同作業</t>
        </is>
      </c>
      <c r="D394" s="344" t="n"/>
      <c r="E394" s="372" t="inlineStr">
        <is>
          <t>L6104</t>
        </is>
      </c>
      <c r="F394" s="344" t="inlineStr">
        <is>
          <t>代理人設定</t>
        </is>
      </c>
      <c r="H394" s="372" t="inlineStr">
        <is>
          <t>張金龍</t>
        </is>
      </c>
      <c r="I394" s="372" t="inlineStr">
        <is>
          <t>楊智誠</t>
        </is>
      </c>
      <c r="J394" s="347" t="n"/>
      <c r="K394" s="433" t="n">
        <v>44523</v>
      </c>
      <c r="L394" s="336" t="n"/>
      <c r="M394" s="336">
        <f>IFERROR(IF(VLOOKUP(功能_33[[#This Row],[功能代號]],討論項目!A:H,8,FALSE)=0,"",VLOOKUP(功能_33[[#This Row],[功能代號]],討論項目!A:H,8,FALSE)),"")</f>
        <v/>
      </c>
      <c r="N394" s="372" t="inlineStr">
        <is>
          <t>涂宇欣</t>
        </is>
      </c>
      <c r="O394" s="372" t="inlineStr">
        <is>
          <t>陳政皓</t>
        </is>
      </c>
      <c r="P394" s="449" t="n"/>
      <c r="Q394" s="372" t="n"/>
      <c r="R394" s="372" t="n"/>
      <c r="S394" s="372" t="n"/>
      <c r="T394" s="372" t="n"/>
      <c r="U394" s="372" t="n"/>
      <c r="V394" s="372" t="n"/>
      <c r="W394" s="372" t="n"/>
      <c r="X394" s="344">
        <f>VLOOKUP(功能_33[[#This Row],[User]],SKL放款!A:G,7,FALSE)</f>
        <v/>
      </c>
      <c r="Y394" s="343">
        <f>IF(功能_33[[#This Row],[實際展示]]="","",功能_33[[#This Row],[實際展示]]+14)</f>
        <v/>
      </c>
      <c r="Z394" s="343" t="n"/>
      <c r="AA394" s="336">
        <f>IF(功能_33[[#This Row],[URS交二審]]=0,"",功能_33[[#This Row],[URS交二審]]+7)</f>
        <v/>
      </c>
      <c r="AB394" s="336" t="n"/>
      <c r="AC394" s="336" t="n"/>
      <c r="AD394" s="336" t="n"/>
      <c r="AE394" s="336" t="n"/>
      <c r="AF394" s="513" t="n"/>
      <c r="AG394" s="336">
        <f>IFERROR(IF(VLOOKUP(功能_33[[#This Row],[功能代號]],E:Q,11,FALSE)=0,"",VLOOKUP(功能_33[[#This Row],[功能代號]],E:Q,11,FALSE)),"")</f>
        <v/>
      </c>
      <c r="AH394" s="336" t="n"/>
      <c r="AI394" s="336" t="n"/>
      <c r="AJ394" s="344" t="n"/>
      <c r="AK394" s="336" t="n"/>
      <c r="AL394" s="372" t="n"/>
      <c r="AN394" s="344">
        <f>VLOOKUP(功能_33[[#This Row],[功能代號]],工作表2!A:A,1,FALSE)</f>
        <v/>
      </c>
    </row>
    <row r="395" hidden="1" ht="14.25" customFormat="1" customHeight="1" s="344">
      <c r="A395" s="333" t="n">
        <v>321</v>
      </c>
      <c r="B39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344" t="inlineStr">
        <is>
          <t>6.共同作業</t>
        </is>
      </c>
      <c r="D395" s="344" t="n"/>
      <c r="E395" s="372" t="inlineStr">
        <is>
          <t>L6044</t>
        </is>
      </c>
      <c r="F395" s="344" t="inlineStr">
        <is>
          <t>主管授權紀錄查詢</t>
        </is>
      </c>
      <c r="H395" s="372" t="inlineStr">
        <is>
          <t>張金龍</t>
        </is>
      </c>
      <c r="I395" s="372" t="inlineStr">
        <is>
          <t>楊智誠</t>
        </is>
      </c>
      <c r="J395" s="347" t="n"/>
      <c r="K395" s="433" t="n">
        <v>44523</v>
      </c>
      <c r="L395" s="336" t="n"/>
      <c r="M395" s="336">
        <f>IFERROR(IF(VLOOKUP(功能_33[[#This Row],[功能代號]],討論項目!A:H,8,FALSE)=0,"",VLOOKUP(功能_33[[#This Row],[功能代號]],討論項目!A:H,8,FALSE)),"")</f>
        <v/>
      </c>
      <c r="N395" s="372" t="inlineStr">
        <is>
          <t>涂宇欣</t>
        </is>
      </c>
      <c r="O395" s="372" t="inlineStr">
        <is>
          <t>蔡珮瑜</t>
        </is>
      </c>
      <c r="P395" s="449" t="n"/>
      <c r="Q395" s="372" t="n"/>
      <c r="R395" s="372" t="n"/>
      <c r="S395" s="372" t="n"/>
      <c r="T395" s="372" t="n"/>
      <c r="U395" s="372" t="n"/>
      <c r="V395" s="372" t="n"/>
      <c r="W395" s="372" t="n"/>
      <c r="X395" s="344">
        <f>VLOOKUP(功能_33[[#This Row],[User]],SKL放款!A:G,7,FALSE)</f>
        <v/>
      </c>
      <c r="Y395" s="343">
        <f>IF(功能_33[[#This Row],[實際展示]]="","",功能_33[[#This Row],[實際展示]]+14)</f>
        <v/>
      </c>
      <c r="Z395" s="343" t="n"/>
      <c r="AA395" s="336">
        <f>IF(功能_33[[#This Row],[URS交二審]]=0,"",功能_33[[#This Row],[URS交二審]]+7)</f>
        <v/>
      </c>
      <c r="AB395" s="336" t="n"/>
      <c r="AC395" s="336" t="n"/>
      <c r="AD395" s="336" t="n"/>
      <c r="AE395" s="336" t="n"/>
      <c r="AF395" s="513" t="n"/>
      <c r="AG395" s="336">
        <f>IFERROR(IF(VLOOKUP(功能_33[[#This Row],[功能代號]],E:Q,11,FALSE)=0,"",VLOOKUP(功能_33[[#This Row],[功能代號]],E:Q,11,FALSE)),"")</f>
        <v/>
      </c>
      <c r="AH395" s="336" t="n"/>
      <c r="AI395" s="336" t="n"/>
      <c r="AJ395" s="344" t="n"/>
      <c r="AK395" s="336" t="n"/>
      <c r="AL395" s="372" t="n"/>
      <c r="AN395" s="344">
        <f>VLOOKUP(功能_33[[#This Row],[功能代號]],工作表2!A:A,1,FALSE)</f>
        <v/>
      </c>
    </row>
    <row r="396" hidden="1" ht="14.25" customFormat="1" customHeight="1" s="344">
      <c r="A396" s="333" t="n">
        <v>308</v>
      </c>
      <c r="B39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344" t="inlineStr">
        <is>
          <t>6.共同作業</t>
        </is>
      </c>
      <c r="D396" s="344" t="n"/>
      <c r="E396" s="372" t="inlineStr">
        <is>
          <t>L6932</t>
        </is>
      </c>
      <c r="F396" s="344" t="inlineStr">
        <is>
          <t>資料變更交易查詢</t>
        </is>
      </c>
      <c r="H396" s="372" t="inlineStr">
        <is>
          <t>賴文育</t>
        </is>
      </c>
      <c r="I396" s="372" t="inlineStr">
        <is>
          <t>楊智誠</t>
        </is>
      </c>
      <c r="J396" s="347" t="n"/>
      <c r="K396" s="433" t="n">
        <v>44523</v>
      </c>
      <c r="L396" s="336" t="n"/>
      <c r="M396" s="336">
        <f>IFERROR(IF(VLOOKUP(功能_33[[#This Row],[功能代號]],討論項目!A:H,8,FALSE)=0,"",VLOOKUP(功能_33[[#This Row],[功能代號]],討論項目!A:H,8,FALSE)),"")</f>
        <v/>
      </c>
      <c r="N396" s="372" t="inlineStr">
        <is>
          <t>涂宇欣</t>
        </is>
      </c>
      <c r="O396" s="372" t="inlineStr">
        <is>
          <t>陳政皓</t>
        </is>
      </c>
      <c r="P396" s="449" t="n"/>
      <c r="Q396" s="372" t="n"/>
      <c r="R396" s="372" t="n"/>
      <c r="S396" s="372" t="n"/>
      <c r="T396" s="372" t="n"/>
      <c r="U396" s="372" t="n"/>
      <c r="V396" s="372" t="n"/>
      <c r="W396" s="372" t="n"/>
      <c r="X396" s="344">
        <f>VLOOKUP(功能_33[[#This Row],[User]],SKL放款!A:G,7,FALSE)</f>
        <v/>
      </c>
      <c r="Y396" s="343">
        <f>IF(功能_33[[#This Row],[實際展示]]="","",功能_33[[#This Row],[實際展示]]+14)</f>
        <v/>
      </c>
      <c r="Z396" s="343" t="n"/>
      <c r="AA396" s="336">
        <f>IF(功能_33[[#This Row],[URS交二審]]=0,"",功能_33[[#This Row],[URS交二審]]+7)</f>
        <v/>
      </c>
      <c r="AB396" s="336" t="n"/>
      <c r="AC396" s="336" t="n"/>
      <c r="AD396" s="336" t="n"/>
      <c r="AE396" s="336" t="n"/>
      <c r="AF396" s="513" t="n"/>
      <c r="AG396" s="336">
        <f>IFERROR(IF(VLOOKUP(功能_33[[#This Row],[功能代號]],E:Q,11,FALSE)=0,"",VLOOKUP(功能_33[[#This Row],[功能代號]],E:Q,11,FALSE)),"")</f>
        <v/>
      </c>
      <c r="AH396" s="336" t="n"/>
      <c r="AI396" s="336" t="n"/>
      <c r="AJ396" s="344" t="n"/>
      <c r="AK396" s="336" t="n"/>
      <c r="AL396" s="372" t="n"/>
      <c r="AN396" s="344">
        <f>VLOOKUP(功能_33[[#This Row],[功能代號]],工作表2!A:A,1,FALSE)</f>
        <v/>
      </c>
    </row>
    <row r="397" hidden="1" ht="14.25" customHeight="1" s="453">
      <c r="A397" s="333" t="n"/>
      <c r="B39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344" t="inlineStr">
        <is>
          <t>8.遵循法令作業</t>
        </is>
      </c>
      <c r="D397" s="364" t="inlineStr">
        <is>
          <t>消債條列JCIC報送</t>
        </is>
      </c>
      <c r="E397" s="372" t="inlineStr">
        <is>
          <t>L8030</t>
        </is>
      </c>
      <c r="F397" s="344" t="inlineStr">
        <is>
          <t>消債條列JCIC報送資料</t>
        </is>
      </c>
      <c r="G397" s="344" t="inlineStr">
        <is>
          <t>新增2021/10/21</t>
        </is>
      </c>
      <c r="H397" s="372" t="inlineStr">
        <is>
          <t>張金龍</t>
        </is>
      </c>
      <c r="I397" s="348" t="inlineStr">
        <is>
          <t>張嘉榮</t>
        </is>
      </c>
      <c r="J397" s="422" t="n"/>
      <c r="K397" s="336" t="n">
        <v>44515</v>
      </c>
      <c r="L397" s="336" t="n"/>
      <c r="M397" s="336">
        <f>IFERROR(IF(VLOOKUP(功能_33[[#This Row],[功能代號]],討論項目!A:H,8,FALSE)=0,"",VLOOKUP(功能_33[[#This Row],[功能代號]],討論項目!A:H,8,FALSE)),"")</f>
        <v/>
      </c>
      <c r="N397" s="372" t="inlineStr">
        <is>
          <t>林清河</t>
        </is>
      </c>
      <c r="O397" s="372" t="inlineStr">
        <is>
          <t>邱怡婷</t>
        </is>
      </c>
      <c r="P397" s="449" t="n"/>
      <c r="Q397" s="372" t="n"/>
      <c r="R397" s="372" t="n"/>
      <c r="S397" s="372" t="n"/>
      <c r="T397" s="372" t="n"/>
      <c r="U397" s="372" t="n"/>
      <c r="V397" s="372" t="n"/>
      <c r="W397" s="372" t="n"/>
      <c r="X397" s="344">
        <f>VLOOKUP(功能_33[[#This Row],[User]],SKL放款!A:G,7,FALSE)</f>
        <v/>
      </c>
      <c r="Y397" s="343">
        <f>IF(功能_33[[#This Row],[實際展示]]="","",功能_33[[#This Row],[實際展示]]+14)</f>
        <v/>
      </c>
      <c r="Z397" s="343" t="n"/>
      <c r="AA397" s="336" t="n"/>
      <c r="AB397" s="336" t="n"/>
      <c r="AC397" s="336" t="n"/>
      <c r="AD397" s="336" t="n"/>
      <c r="AE397" s="336" t="n"/>
      <c r="AF397" s="513" t="n"/>
      <c r="AG397" s="336">
        <f>IFERROR(IF(VLOOKUP(功能_33[[#This Row],[功能代號]],E:Q,11,FALSE)=0,"",VLOOKUP(功能_33[[#This Row],[功能代號]],E:Q,11,FALSE)),"")</f>
        <v/>
      </c>
      <c r="AH397" s="336" t="n"/>
      <c r="AI397" s="336" t="n"/>
      <c r="AJ397" s="344" t="n"/>
      <c r="AK397" s="343" t="n"/>
      <c r="AN397" s="344">
        <f>VLOOKUP(功能_33[[#This Row],[功能代號]],工作表2!A:A,1,FALSE)</f>
        <v/>
      </c>
    </row>
    <row r="398" hidden="1" ht="14.25" customHeight="1" s="453">
      <c r="A398" s="333" t="n"/>
      <c r="B39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44" t="inlineStr">
        <is>
          <t>8.遵循法令作業</t>
        </is>
      </c>
      <c r="D398" s="364" t="inlineStr">
        <is>
          <t>消債條列JCIC報送</t>
        </is>
      </c>
      <c r="E398" s="372" t="inlineStr">
        <is>
          <t>L8031</t>
        </is>
      </c>
      <c r="F398" s="344" t="inlineStr">
        <is>
          <t>消債條列JCIC報送資料歷程查詢(040)</t>
        </is>
      </c>
      <c r="G398" s="344" t="inlineStr">
        <is>
          <t>新增2021/10/21</t>
        </is>
      </c>
      <c r="H398" s="372" t="inlineStr">
        <is>
          <t>張金龍</t>
        </is>
      </c>
      <c r="I398" s="348" t="inlineStr">
        <is>
          <t>張嘉榮</t>
        </is>
      </c>
      <c r="J398" s="422" t="n"/>
      <c r="K398" s="336" t="n">
        <v>44515</v>
      </c>
      <c r="L398" s="336" t="n"/>
      <c r="M398" s="336">
        <f>IFERROR(IF(VLOOKUP(功能_33[[#This Row],[功能代號]],討論項目!A:H,8,FALSE)=0,"",VLOOKUP(功能_33[[#This Row],[功能代號]],討論項目!A:H,8,FALSE)),"")</f>
        <v/>
      </c>
      <c r="N398" s="372" t="inlineStr">
        <is>
          <t>林清河</t>
        </is>
      </c>
      <c r="O398" s="372" t="inlineStr">
        <is>
          <t>邱怡婷</t>
        </is>
      </c>
      <c r="P398" s="449" t="n"/>
      <c r="Q398" s="372" t="n"/>
      <c r="R398" s="372" t="n"/>
      <c r="S398" s="372" t="n"/>
      <c r="T398" s="372" t="n"/>
      <c r="U398" s="372" t="n"/>
      <c r="V398" s="372" t="n"/>
      <c r="W398" s="372" t="n"/>
      <c r="X398" s="344">
        <f>VLOOKUP(功能_33[[#This Row],[User]],SKL放款!A:G,7,FALSE)</f>
        <v/>
      </c>
      <c r="Y398" s="343">
        <f>IF(功能_33[[#This Row],[實際展示]]="","",功能_33[[#This Row],[實際展示]]+14)</f>
        <v/>
      </c>
      <c r="Z398" s="343" t="n"/>
      <c r="AA398" s="336" t="n"/>
      <c r="AB398" s="336" t="n"/>
      <c r="AC398" s="336" t="n"/>
      <c r="AD398" s="336" t="n"/>
      <c r="AE398" s="336" t="n"/>
      <c r="AF398" s="513" t="n"/>
      <c r="AG398" s="336">
        <f>IFERROR(IF(VLOOKUP(功能_33[[#This Row],[功能代號]],E:Q,11,FALSE)=0,"",VLOOKUP(功能_33[[#This Row],[功能代號]],E:Q,11,FALSE)),"")</f>
        <v/>
      </c>
      <c r="AH398" s="336" t="n"/>
      <c r="AI398" s="336" t="n"/>
      <c r="AJ398" s="344" t="n"/>
      <c r="AK398" s="343" t="n"/>
      <c r="AN398" s="344">
        <f>VLOOKUP(功能_33[[#This Row],[功能代號]],工作表2!A:A,1,FALSE)</f>
        <v/>
      </c>
    </row>
    <row r="399" hidden="1" ht="14.25" customHeight="1" s="453">
      <c r="A399" s="333" t="n"/>
      <c r="B39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44" t="inlineStr">
        <is>
          <t>8.遵循法令作業</t>
        </is>
      </c>
      <c r="D399" s="364" t="inlineStr">
        <is>
          <t>消債條列JCIC報送</t>
        </is>
      </c>
      <c r="E399" s="372" t="inlineStr">
        <is>
          <t>L8032</t>
        </is>
      </c>
      <c r="F399" s="344" t="inlineStr">
        <is>
          <t>消債條列JCIC報送資料歷程查詢(041)</t>
        </is>
      </c>
      <c r="G399" s="344" t="inlineStr">
        <is>
          <t>新增2021/10/21</t>
        </is>
      </c>
      <c r="H399" s="372" t="inlineStr">
        <is>
          <t>張金龍</t>
        </is>
      </c>
      <c r="I399" s="348" t="inlineStr">
        <is>
          <t>張嘉榮</t>
        </is>
      </c>
      <c r="J399" s="422" t="n"/>
      <c r="K399" s="336" t="n">
        <v>44515</v>
      </c>
      <c r="L399" s="336" t="n"/>
      <c r="M399" s="336">
        <f>IFERROR(IF(VLOOKUP(功能_33[[#This Row],[功能代號]],討論項目!A:H,8,FALSE)=0,"",VLOOKUP(功能_33[[#This Row],[功能代號]],討論項目!A:H,8,FALSE)),"")</f>
        <v/>
      </c>
      <c r="N399" s="372" t="inlineStr">
        <is>
          <t>林清河</t>
        </is>
      </c>
      <c r="O399" s="372" t="inlineStr">
        <is>
          <t>邱怡婷</t>
        </is>
      </c>
      <c r="P399" s="449" t="n"/>
      <c r="Q399" s="372" t="n"/>
      <c r="R399" s="372" t="n"/>
      <c r="S399" s="372" t="n"/>
      <c r="T399" s="372" t="n"/>
      <c r="U399" s="372" t="n"/>
      <c r="V399" s="372" t="n"/>
      <c r="W399" s="372" t="n"/>
      <c r="X399" s="344">
        <f>VLOOKUP(功能_33[[#This Row],[User]],SKL放款!A:G,7,FALSE)</f>
        <v/>
      </c>
      <c r="Y399" s="343">
        <f>IF(功能_33[[#This Row],[實際展示]]="","",功能_33[[#This Row],[實際展示]]+14)</f>
        <v/>
      </c>
      <c r="Z399" s="343" t="n"/>
      <c r="AA399" s="336" t="n"/>
      <c r="AB399" s="336" t="n"/>
      <c r="AC399" s="336" t="n"/>
      <c r="AD399" s="336" t="n"/>
      <c r="AE399" s="336" t="n"/>
      <c r="AF399" s="513" t="n"/>
      <c r="AG399" s="336">
        <f>IFERROR(IF(VLOOKUP(功能_33[[#This Row],[功能代號]],E:Q,11,FALSE)=0,"",VLOOKUP(功能_33[[#This Row],[功能代號]],E:Q,11,FALSE)),"")</f>
        <v/>
      </c>
      <c r="AH399" s="336" t="n"/>
      <c r="AI399" s="336" t="n"/>
      <c r="AJ399" s="344" t="n"/>
      <c r="AK399" s="343" t="n"/>
      <c r="AN399" s="344">
        <f>VLOOKUP(功能_33[[#This Row],[功能代號]],工作表2!A:A,1,FALSE)</f>
        <v/>
      </c>
    </row>
    <row r="400" hidden="1" ht="14.25" customHeight="1" s="453">
      <c r="A400" s="333" t="n"/>
      <c r="B40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44" t="inlineStr">
        <is>
          <t>8.遵循法令作業</t>
        </is>
      </c>
      <c r="D400" s="364" t="inlineStr">
        <is>
          <t>消債條列JCIC報送</t>
        </is>
      </c>
      <c r="E400" s="372" t="inlineStr">
        <is>
          <t>L8033</t>
        </is>
      </c>
      <c r="F400" s="344" t="inlineStr">
        <is>
          <t>消債條列JCIC報送資料歷程查詢(042)</t>
        </is>
      </c>
      <c r="G400" s="344" t="inlineStr">
        <is>
          <t>新增2021/10/21</t>
        </is>
      </c>
      <c r="H400" s="372" t="inlineStr">
        <is>
          <t>張金龍</t>
        </is>
      </c>
      <c r="I400" s="348" t="inlineStr">
        <is>
          <t>張嘉榮</t>
        </is>
      </c>
      <c r="J400" s="422" t="n"/>
      <c r="K400" s="336" t="n">
        <v>44515</v>
      </c>
      <c r="L400" s="336" t="n"/>
      <c r="M400" s="336">
        <f>IFERROR(IF(VLOOKUP(功能_33[[#This Row],[功能代號]],討論項目!A:H,8,FALSE)=0,"",VLOOKUP(功能_33[[#This Row],[功能代號]],討論項目!A:H,8,FALSE)),"")</f>
        <v/>
      </c>
      <c r="N400" s="372" t="inlineStr">
        <is>
          <t>林清河</t>
        </is>
      </c>
      <c r="O400" s="372" t="inlineStr">
        <is>
          <t>邱怡婷</t>
        </is>
      </c>
      <c r="P400" s="449" t="n"/>
      <c r="Q400" s="372" t="n"/>
      <c r="R400" s="372" t="n"/>
      <c r="S400" s="372" t="n"/>
      <c r="T400" s="372" t="n"/>
      <c r="U400" s="372" t="n"/>
      <c r="V400" s="372" t="n"/>
      <c r="W400" s="372" t="n"/>
      <c r="X400" s="344">
        <f>VLOOKUP(功能_33[[#This Row],[User]],SKL放款!A:G,7,FALSE)</f>
        <v/>
      </c>
      <c r="Y400" s="343">
        <f>IF(功能_33[[#This Row],[實際展示]]="","",功能_33[[#This Row],[實際展示]]+14)</f>
        <v/>
      </c>
      <c r="Z400" s="343" t="n"/>
      <c r="AA400" s="336" t="n"/>
      <c r="AB400" s="336" t="n"/>
      <c r="AC400" s="336" t="n"/>
      <c r="AD400" s="336" t="n"/>
      <c r="AE400" s="336" t="n"/>
      <c r="AF400" s="513" t="n"/>
      <c r="AG400" s="336">
        <f>IFERROR(IF(VLOOKUP(功能_33[[#This Row],[功能代號]],E:Q,11,FALSE)=0,"",VLOOKUP(功能_33[[#This Row],[功能代號]],E:Q,11,FALSE)),"")</f>
        <v/>
      </c>
      <c r="AH400" s="336" t="n"/>
      <c r="AI400" s="336" t="n"/>
      <c r="AJ400" s="344" t="n"/>
      <c r="AK400" s="343" t="n"/>
      <c r="AN400" s="344">
        <f>VLOOKUP(功能_33[[#This Row],[功能代號]],工作表2!A:A,1,FALSE)</f>
        <v/>
      </c>
    </row>
    <row r="401" hidden="1" ht="14.25" customHeight="1" s="453">
      <c r="A401" s="333" t="n"/>
      <c r="B40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44" t="inlineStr">
        <is>
          <t>8.遵循法令作業</t>
        </is>
      </c>
      <c r="D401" s="364" t="inlineStr">
        <is>
          <t>消債條列JCIC報送</t>
        </is>
      </c>
      <c r="E401" s="372" t="inlineStr">
        <is>
          <t>L8034</t>
        </is>
      </c>
      <c r="F401" s="344" t="inlineStr">
        <is>
          <t>消債條列JCIC報送資料歷程查詢(43)</t>
        </is>
      </c>
      <c r="G401" s="344" t="inlineStr">
        <is>
          <t>新增2021/10/21</t>
        </is>
      </c>
      <c r="H401" s="372" t="inlineStr">
        <is>
          <t>張金龍</t>
        </is>
      </c>
      <c r="I401" s="348" t="inlineStr">
        <is>
          <t>張嘉榮</t>
        </is>
      </c>
      <c r="J401" s="422" t="n"/>
      <c r="K401" s="336" t="n">
        <v>44515</v>
      </c>
      <c r="L401" s="336" t="n"/>
      <c r="M401" s="336">
        <f>IFERROR(IF(VLOOKUP(功能_33[[#This Row],[功能代號]],討論項目!A:H,8,FALSE)=0,"",VLOOKUP(功能_33[[#This Row],[功能代號]],討論項目!A:H,8,FALSE)),"")</f>
        <v/>
      </c>
      <c r="N401" s="372" t="inlineStr">
        <is>
          <t>林清河</t>
        </is>
      </c>
      <c r="O401" s="372" t="inlineStr">
        <is>
          <t>邱怡婷</t>
        </is>
      </c>
      <c r="P401" s="449" t="n"/>
      <c r="Q401" s="372" t="n"/>
      <c r="R401" s="372" t="n"/>
      <c r="S401" s="372" t="n"/>
      <c r="T401" s="372" t="n"/>
      <c r="U401" s="372" t="n"/>
      <c r="V401" s="372" t="n"/>
      <c r="W401" s="372" t="n"/>
      <c r="X401" s="344">
        <f>VLOOKUP(功能_33[[#This Row],[User]],SKL放款!A:G,7,FALSE)</f>
        <v/>
      </c>
      <c r="Y401" s="343">
        <f>IF(功能_33[[#This Row],[實際展示]]="","",功能_33[[#This Row],[實際展示]]+14)</f>
        <v/>
      </c>
      <c r="Z401" s="343" t="n"/>
      <c r="AA401" s="336" t="n"/>
      <c r="AB401" s="336" t="n"/>
      <c r="AC401" s="336" t="n"/>
      <c r="AD401" s="336" t="n"/>
      <c r="AE401" s="336" t="n"/>
      <c r="AF401" s="513" t="n"/>
      <c r="AG401" s="336">
        <f>IFERROR(IF(VLOOKUP(功能_33[[#This Row],[功能代號]],E:Q,11,FALSE)=0,"",VLOOKUP(功能_33[[#This Row],[功能代號]],E:Q,11,FALSE)),"")</f>
        <v/>
      </c>
      <c r="AH401" s="336" t="n"/>
      <c r="AI401" s="336" t="n"/>
      <c r="AJ401" s="344" t="n"/>
      <c r="AK401" s="343" t="n"/>
      <c r="AN401" s="344">
        <f>VLOOKUP(功能_33[[#This Row],[功能代號]],工作表2!A:A,1,FALSE)</f>
        <v/>
      </c>
    </row>
    <row r="402" hidden="1" ht="14.25" customHeight="1" s="453">
      <c r="A402" s="333" t="n"/>
      <c r="B40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44" t="inlineStr">
        <is>
          <t>8.遵循法令作業</t>
        </is>
      </c>
      <c r="D402" s="364" t="inlineStr">
        <is>
          <t>消債條列JCIC報送</t>
        </is>
      </c>
      <c r="E402" s="372" t="inlineStr">
        <is>
          <t>L8035</t>
        </is>
      </c>
      <c r="F402" s="344" t="inlineStr">
        <is>
          <t>消債條列JCIC報送資料歷程查詢(044)</t>
        </is>
      </c>
      <c r="G402" s="344" t="inlineStr">
        <is>
          <t>新增2021/10/21</t>
        </is>
      </c>
      <c r="H402" s="372" t="inlineStr">
        <is>
          <t>張金龍</t>
        </is>
      </c>
      <c r="I402" s="348" t="inlineStr">
        <is>
          <t>張嘉榮</t>
        </is>
      </c>
      <c r="J402" s="422" t="n"/>
      <c r="K402" s="336" t="n">
        <v>44515</v>
      </c>
      <c r="L402" s="336" t="n"/>
      <c r="M402" s="336">
        <f>IFERROR(IF(VLOOKUP(功能_33[[#This Row],[功能代號]],討論項目!A:H,8,FALSE)=0,"",VLOOKUP(功能_33[[#This Row],[功能代號]],討論項目!A:H,8,FALSE)),"")</f>
        <v/>
      </c>
      <c r="N402" s="372" t="inlineStr">
        <is>
          <t>林清河</t>
        </is>
      </c>
      <c r="O402" s="372" t="inlineStr">
        <is>
          <t>邱怡婷</t>
        </is>
      </c>
      <c r="P402" s="449" t="n"/>
      <c r="Q402" s="372" t="n"/>
      <c r="R402" s="372" t="n"/>
      <c r="S402" s="372" t="n"/>
      <c r="T402" s="372" t="n"/>
      <c r="U402" s="372" t="n"/>
      <c r="V402" s="372" t="n"/>
      <c r="W402" s="372" t="n"/>
      <c r="X402" s="344">
        <f>VLOOKUP(功能_33[[#This Row],[User]],SKL放款!A:G,7,FALSE)</f>
        <v/>
      </c>
      <c r="Y402" s="343">
        <f>IF(功能_33[[#This Row],[實際展示]]="","",功能_33[[#This Row],[實際展示]]+14)</f>
        <v/>
      </c>
      <c r="Z402" s="343" t="n"/>
      <c r="AA402" s="336" t="n"/>
      <c r="AB402" s="336" t="n"/>
      <c r="AC402" s="336" t="n"/>
      <c r="AD402" s="336" t="n"/>
      <c r="AE402" s="336" t="n"/>
      <c r="AF402" s="513" t="n"/>
      <c r="AG402" s="336">
        <f>IFERROR(IF(VLOOKUP(功能_33[[#This Row],[功能代號]],E:Q,11,FALSE)=0,"",VLOOKUP(功能_33[[#This Row],[功能代號]],E:Q,11,FALSE)),"")</f>
        <v/>
      </c>
      <c r="AH402" s="336" t="n"/>
      <c r="AI402" s="336" t="n"/>
      <c r="AJ402" s="344" t="n"/>
      <c r="AK402" s="343" t="n"/>
      <c r="AN402" s="344">
        <f>VLOOKUP(功能_33[[#This Row],[功能代號]],工作表2!A:A,1,FALSE)</f>
        <v/>
      </c>
    </row>
    <row r="403" hidden="1" ht="14.25" customHeight="1" s="453">
      <c r="A403" s="333" t="n"/>
      <c r="B40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44" t="inlineStr">
        <is>
          <t>8.遵循法令作業</t>
        </is>
      </c>
      <c r="D403" s="364" t="inlineStr">
        <is>
          <t>消債條列JCIC報送</t>
        </is>
      </c>
      <c r="E403" s="372" t="inlineStr">
        <is>
          <t>L8036</t>
        </is>
      </c>
      <c r="F403" s="344" t="inlineStr">
        <is>
          <t>消債條列JCIC報送資料歷程查詢(045)</t>
        </is>
      </c>
      <c r="G403" s="344" t="inlineStr">
        <is>
          <t>新增2021/10/21</t>
        </is>
      </c>
      <c r="H403" s="372" t="inlineStr">
        <is>
          <t>張金龍</t>
        </is>
      </c>
      <c r="I403" s="348" t="inlineStr">
        <is>
          <t>張嘉榮</t>
        </is>
      </c>
      <c r="J403" s="422" t="n"/>
      <c r="K403" s="336" t="n">
        <v>44515</v>
      </c>
      <c r="L403" s="336" t="n"/>
      <c r="M403" s="336">
        <f>IFERROR(IF(VLOOKUP(功能_33[[#This Row],[功能代號]],討論項目!A:H,8,FALSE)=0,"",VLOOKUP(功能_33[[#This Row],[功能代號]],討論項目!A:H,8,FALSE)),"")</f>
        <v/>
      </c>
      <c r="N403" s="372" t="inlineStr">
        <is>
          <t>林清河</t>
        </is>
      </c>
      <c r="O403" s="372" t="inlineStr">
        <is>
          <t>邱怡婷</t>
        </is>
      </c>
      <c r="P403" s="449" t="n"/>
      <c r="Q403" s="372" t="n"/>
      <c r="R403" s="372" t="n"/>
      <c r="S403" s="372" t="n"/>
      <c r="T403" s="372" t="n"/>
      <c r="U403" s="372" t="n"/>
      <c r="V403" s="372" t="n"/>
      <c r="W403" s="372" t="n"/>
      <c r="X403" s="344">
        <f>VLOOKUP(功能_33[[#This Row],[User]],SKL放款!A:G,7,FALSE)</f>
        <v/>
      </c>
      <c r="Y403" s="343">
        <f>IF(功能_33[[#This Row],[實際展示]]="","",功能_33[[#This Row],[實際展示]]+14)</f>
        <v/>
      </c>
      <c r="Z403" s="343" t="n"/>
      <c r="AA403" s="336" t="n"/>
      <c r="AB403" s="336" t="n"/>
      <c r="AC403" s="336" t="n"/>
      <c r="AD403" s="336" t="n"/>
      <c r="AE403" s="336" t="n"/>
      <c r="AF403" s="513" t="n"/>
      <c r="AG403" s="336">
        <f>IFERROR(IF(VLOOKUP(功能_33[[#This Row],[功能代號]],E:Q,11,FALSE)=0,"",VLOOKUP(功能_33[[#This Row],[功能代號]],E:Q,11,FALSE)),"")</f>
        <v/>
      </c>
      <c r="AH403" s="336" t="n"/>
      <c r="AI403" s="336" t="n"/>
      <c r="AJ403" s="344" t="n"/>
      <c r="AK403" s="343" t="n"/>
      <c r="AN403" s="344">
        <f>VLOOKUP(功能_33[[#This Row],[功能代號]],工作表2!A:A,1,FALSE)</f>
        <v/>
      </c>
    </row>
    <row r="404" hidden="1" ht="14.25" customHeight="1" s="453">
      <c r="A404" s="333" t="n"/>
      <c r="B40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44" t="inlineStr">
        <is>
          <t>8.遵循法令作業</t>
        </is>
      </c>
      <c r="D404" s="364" t="inlineStr">
        <is>
          <t>消債條列JCIC報送</t>
        </is>
      </c>
      <c r="E404" s="372" t="inlineStr">
        <is>
          <t>L8037</t>
        </is>
      </c>
      <c r="F404" s="344" t="inlineStr">
        <is>
          <t>消債條列JCIC報送資料歷程查詢(046)</t>
        </is>
      </c>
      <c r="G404" s="344" t="inlineStr">
        <is>
          <t>新增2021/10/21</t>
        </is>
      </c>
      <c r="H404" s="372" t="inlineStr">
        <is>
          <t>張金龍</t>
        </is>
      </c>
      <c r="I404" s="348" t="inlineStr">
        <is>
          <t>張嘉榮</t>
        </is>
      </c>
      <c r="J404" s="422" t="n"/>
      <c r="K404" s="336" t="n">
        <v>44515</v>
      </c>
      <c r="L404" s="336" t="n"/>
      <c r="M404" s="336">
        <f>IFERROR(IF(VLOOKUP(功能_33[[#This Row],[功能代號]],討論項目!A:H,8,FALSE)=0,"",VLOOKUP(功能_33[[#This Row],[功能代號]],討論項目!A:H,8,FALSE)),"")</f>
        <v/>
      </c>
      <c r="N404" s="372" t="inlineStr">
        <is>
          <t>林清河</t>
        </is>
      </c>
      <c r="O404" s="372" t="inlineStr">
        <is>
          <t>邱怡婷</t>
        </is>
      </c>
      <c r="P404" s="449" t="n"/>
      <c r="Q404" s="372" t="n"/>
      <c r="R404" s="372" t="n"/>
      <c r="S404" s="372" t="n"/>
      <c r="T404" s="372" t="n"/>
      <c r="U404" s="372" t="n"/>
      <c r="V404" s="372" t="n"/>
      <c r="W404" s="372" t="n"/>
      <c r="X404" s="344">
        <f>VLOOKUP(功能_33[[#This Row],[User]],SKL放款!A:G,7,FALSE)</f>
        <v/>
      </c>
      <c r="Y404" s="343">
        <f>IF(功能_33[[#This Row],[實際展示]]="","",功能_33[[#This Row],[實際展示]]+14)</f>
        <v/>
      </c>
      <c r="Z404" s="343" t="n"/>
      <c r="AA404" s="336" t="n"/>
      <c r="AB404" s="336" t="n"/>
      <c r="AC404" s="336" t="n"/>
      <c r="AD404" s="336" t="n"/>
      <c r="AE404" s="336" t="n"/>
      <c r="AF404" s="513" t="n"/>
      <c r="AG404" s="336">
        <f>IFERROR(IF(VLOOKUP(功能_33[[#This Row],[功能代號]],E:Q,11,FALSE)=0,"",VLOOKUP(功能_33[[#This Row],[功能代號]],E:Q,11,FALSE)),"")</f>
        <v/>
      </c>
      <c r="AH404" s="336" t="n"/>
      <c r="AI404" s="336" t="n"/>
      <c r="AJ404" s="344" t="n"/>
      <c r="AK404" s="343" t="n"/>
      <c r="AN404" s="344">
        <f>VLOOKUP(功能_33[[#This Row],[功能代號]],工作表2!A:A,1,FALSE)</f>
        <v/>
      </c>
    </row>
    <row r="405" hidden="1" ht="14.25" customHeight="1" s="453">
      <c r="A405" s="333" t="n"/>
      <c r="B40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44" t="inlineStr">
        <is>
          <t>8.遵循法令作業</t>
        </is>
      </c>
      <c r="D405" s="364" t="inlineStr">
        <is>
          <t>消債條列JCIC報送</t>
        </is>
      </c>
      <c r="E405" s="372" t="inlineStr">
        <is>
          <t>L8038</t>
        </is>
      </c>
      <c r="F405" s="344" t="inlineStr">
        <is>
          <t>消債條列JCIC報送資料歷程查詢(047)</t>
        </is>
      </c>
      <c r="G405" s="344" t="inlineStr">
        <is>
          <t>新增2021/10/21</t>
        </is>
      </c>
      <c r="H405" s="372" t="inlineStr">
        <is>
          <t>張金龍</t>
        </is>
      </c>
      <c r="I405" s="348" t="inlineStr">
        <is>
          <t>張嘉榮</t>
        </is>
      </c>
      <c r="J405" s="422" t="n"/>
      <c r="K405" s="336" t="n">
        <v>44515</v>
      </c>
      <c r="L405" s="336" t="n"/>
      <c r="M405" s="336">
        <f>IFERROR(IF(VLOOKUP(功能_33[[#This Row],[功能代號]],討論項目!A:H,8,FALSE)=0,"",VLOOKUP(功能_33[[#This Row],[功能代號]],討論項目!A:H,8,FALSE)),"")</f>
        <v/>
      </c>
      <c r="N405" s="372" t="inlineStr">
        <is>
          <t>林清河</t>
        </is>
      </c>
      <c r="O405" s="372" t="inlineStr">
        <is>
          <t>邱怡婷</t>
        </is>
      </c>
      <c r="P405" s="449" t="n"/>
      <c r="Q405" s="372" t="n"/>
      <c r="R405" s="372" t="n"/>
      <c r="S405" s="372" t="n"/>
      <c r="T405" s="372" t="n"/>
      <c r="U405" s="372" t="n"/>
      <c r="V405" s="372" t="n"/>
      <c r="W405" s="372" t="n"/>
      <c r="X405" s="344">
        <f>VLOOKUP(功能_33[[#This Row],[User]],SKL放款!A:G,7,FALSE)</f>
        <v/>
      </c>
      <c r="Y405" s="343">
        <f>IF(功能_33[[#This Row],[實際展示]]="","",功能_33[[#This Row],[實際展示]]+14)</f>
        <v/>
      </c>
      <c r="Z405" s="343" t="n"/>
      <c r="AA405" s="336" t="n"/>
      <c r="AB405" s="336" t="n"/>
      <c r="AC405" s="336" t="n"/>
      <c r="AD405" s="336" t="n"/>
      <c r="AE405" s="336" t="n"/>
      <c r="AF405" s="513" t="n"/>
      <c r="AG405" s="336">
        <f>IFERROR(IF(VLOOKUP(功能_33[[#This Row],[功能代號]],E:Q,11,FALSE)=0,"",VLOOKUP(功能_33[[#This Row],[功能代號]],E:Q,11,FALSE)),"")</f>
        <v/>
      </c>
      <c r="AH405" s="336" t="n"/>
      <c r="AI405" s="336" t="n"/>
      <c r="AJ405" s="344" t="n"/>
      <c r="AK405" s="343" t="n"/>
      <c r="AN405" s="344">
        <f>VLOOKUP(功能_33[[#This Row],[功能代號]],工作表2!A:A,1,FALSE)</f>
        <v/>
      </c>
    </row>
    <row r="406" hidden="1" ht="14.25" customHeight="1" s="453">
      <c r="A406" s="333" t="n"/>
      <c r="B40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44" t="inlineStr">
        <is>
          <t>8.遵循法令作業</t>
        </is>
      </c>
      <c r="D406" s="364" t="inlineStr">
        <is>
          <t>消債條列JCIC報送</t>
        </is>
      </c>
      <c r="E406" s="372" t="inlineStr">
        <is>
          <t>L8039</t>
        </is>
      </c>
      <c r="F406" s="344" t="inlineStr">
        <is>
          <t>消債條列JCIC報送資料歷程查詢(048)</t>
        </is>
      </c>
      <c r="G406" s="344" t="inlineStr">
        <is>
          <t>新增2021/10/21</t>
        </is>
      </c>
      <c r="H406" s="372" t="inlineStr">
        <is>
          <t>張金龍</t>
        </is>
      </c>
      <c r="I406" s="348" t="inlineStr">
        <is>
          <t>張嘉榮</t>
        </is>
      </c>
      <c r="J406" s="422" t="n"/>
      <c r="K406" s="336" t="n">
        <v>44515</v>
      </c>
      <c r="L406" s="336" t="n"/>
      <c r="M406" s="336">
        <f>IFERROR(IF(VLOOKUP(功能_33[[#This Row],[功能代號]],討論項目!A:H,8,FALSE)=0,"",VLOOKUP(功能_33[[#This Row],[功能代號]],討論項目!A:H,8,FALSE)),"")</f>
        <v/>
      </c>
      <c r="N406" s="372" t="inlineStr">
        <is>
          <t>林清河</t>
        </is>
      </c>
      <c r="O406" s="372" t="inlineStr">
        <is>
          <t>邱怡婷</t>
        </is>
      </c>
      <c r="P406" s="449" t="n"/>
      <c r="Q406" s="372" t="n"/>
      <c r="R406" s="372" t="n"/>
      <c r="S406" s="372" t="n"/>
      <c r="T406" s="372" t="n"/>
      <c r="U406" s="372" t="n"/>
      <c r="V406" s="372" t="n"/>
      <c r="W406" s="372" t="n"/>
      <c r="X406" s="344">
        <f>VLOOKUP(功能_33[[#This Row],[User]],SKL放款!A:G,7,FALSE)</f>
        <v/>
      </c>
      <c r="Y406" s="343">
        <f>IF(功能_33[[#This Row],[實際展示]]="","",功能_33[[#This Row],[實際展示]]+14)</f>
        <v/>
      </c>
      <c r="Z406" s="343" t="n"/>
      <c r="AA406" s="336" t="n"/>
      <c r="AB406" s="336" t="n"/>
      <c r="AC406" s="336" t="n"/>
      <c r="AD406" s="336" t="n"/>
      <c r="AE406" s="336" t="n"/>
      <c r="AF406" s="513" t="n"/>
      <c r="AG406" s="336">
        <f>IFERROR(IF(VLOOKUP(功能_33[[#This Row],[功能代號]],E:Q,11,FALSE)=0,"",VLOOKUP(功能_33[[#This Row],[功能代號]],E:Q,11,FALSE)),"")</f>
        <v/>
      </c>
      <c r="AH406" s="336" t="n"/>
      <c r="AI406" s="336" t="n"/>
      <c r="AJ406" s="344" t="n"/>
      <c r="AK406" s="343" t="n"/>
      <c r="AN406" s="344">
        <f>VLOOKUP(功能_33[[#This Row],[功能代號]],工作表2!A:A,1,FALSE)</f>
        <v/>
      </c>
    </row>
    <row r="407" hidden="1" ht="14.25" customHeight="1" s="453">
      <c r="A407" s="333" t="n"/>
      <c r="B40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44" t="inlineStr">
        <is>
          <t>8.遵循法令作業</t>
        </is>
      </c>
      <c r="D407" s="364" t="inlineStr">
        <is>
          <t>消債條列JCIC報送</t>
        </is>
      </c>
      <c r="E407" s="372" t="inlineStr">
        <is>
          <t>L8040</t>
        </is>
      </c>
      <c r="F407" s="344" t="inlineStr">
        <is>
          <t>消債條列JCIC報送資料歷程查詢(049)</t>
        </is>
      </c>
      <c r="G407" s="344" t="inlineStr">
        <is>
          <t>新增2021/10/21</t>
        </is>
      </c>
      <c r="H407" s="372" t="inlineStr">
        <is>
          <t>張金龍</t>
        </is>
      </c>
      <c r="I407" s="348" t="inlineStr">
        <is>
          <t>張嘉榮</t>
        </is>
      </c>
      <c r="J407" s="422" t="n"/>
      <c r="K407" s="336" t="n">
        <v>44515</v>
      </c>
      <c r="L407" s="336" t="n"/>
      <c r="M407" s="336">
        <f>IFERROR(IF(VLOOKUP(功能_33[[#This Row],[功能代號]],討論項目!A:H,8,FALSE)=0,"",VLOOKUP(功能_33[[#This Row],[功能代號]],討論項目!A:H,8,FALSE)),"")</f>
        <v/>
      </c>
      <c r="N407" s="372" t="inlineStr">
        <is>
          <t>林清河</t>
        </is>
      </c>
      <c r="O407" s="372" t="inlineStr">
        <is>
          <t>邱怡婷</t>
        </is>
      </c>
      <c r="P407" s="449" t="n"/>
      <c r="Q407" s="372" t="n"/>
      <c r="R407" s="372" t="n"/>
      <c r="S407" s="372" t="n"/>
      <c r="T407" s="372" t="n"/>
      <c r="U407" s="372" t="n"/>
      <c r="V407" s="372" t="n"/>
      <c r="W407" s="372" t="n"/>
      <c r="X407" s="344">
        <f>VLOOKUP(功能_33[[#This Row],[User]],SKL放款!A:G,7,FALSE)</f>
        <v/>
      </c>
      <c r="Y407" s="343">
        <f>IF(功能_33[[#This Row],[實際展示]]="","",功能_33[[#This Row],[實際展示]]+14)</f>
        <v/>
      </c>
      <c r="Z407" s="343" t="n"/>
      <c r="AA407" s="336" t="n"/>
      <c r="AB407" s="336" t="n"/>
      <c r="AC407" s="336" t="n"/>
      <c r="AD407" s="336" t="n"/>
      <c r="AE407" s="336" t="n"/>
      <c r="AF407" s="513" t="n"/>
      <c r="AG407" s="336">
        <f>IFERROR(IF(VLOOKUP(功能_33[[#This Row],[功能代號]],E:Q,11,FALSE)=0,"",VLOOKUP(功能_33[[#This Row],[功能代號]],E:Q,11,FALSE)),"")</f>
        <v/>
      </c>
      <c r="AH407" s="336" t="n"/>
      <c r="AI407" s="336" t="n"/>
      <c r="AJ407" s="344" t="n"/>
      <c r="AK407" s="343" t="n"/>
      <c r="AN407" s="344">
        <f>VLOOKUP(功能_33[[#This Row],[功能代號]],工作表2!A:A,1,FALSE)</f>
        <v/>
      </c>
    </row>
    <row r="408" hidden="1" ht="14.25" customHeight="1" s="453">
      <c r="A408" s="333" t="n"/>
      <c r="B40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44" t="inlineStr">
        <is>
          <t>8.遵循法令作業</t>
        </is>
      </c>
      <c r="D408" s="364" t="inlineStr">
        <is>
          <t>消債條列JCIC報送</t>
        </is>
      </c>
      <c r="E408" s="372" t="inlineStr">
        <is>
          <t>L8041</t>
        </is>
      </c>
      <c r="F408" s="344" t="inlineStr">
        <is>
          <t>消債條列JCIC報送資料歷程查詢(050)</t>
        </is>
      </c>
      <c r="G408" s="344" t="inlineStr">
        <is>
          <t>新增2021/10/21</t>
        </is>
      </c>
      <c r="H408" s="372" t="inlineStr">
        <is>
          <t>張金龍</t>
        </is>
      </c>
      <c r="I408" s="348" t="inlineStr">
        <is>
          <t>張嘉榮</t>
        </is>
      </c>
      <c r="J408" s="422" t="n"/>
      <c r="K408" s="336" t="n">
        <v>44516</v>
      </c>
      <c r="L408" s="336" t="n"/>
      <c r="M408" s="336">
        <f>IFERROR(IF(VLOOKUP(功能_33[[#This Row],[功能代號]],討論項目!A:H,8,FALSE)=0,"",VLOOKUP(功能_33[[#This Row],[功能代號]],討論項目!A:H,8,FALSE)),"")</f>
        <v/>
      </c>
      <c r="N408" s="372" t="inlineStr">
        <is>
          <t>林清河</t>
        </is>
      </c>
      <c r="O408" s="372" t="inlineStr">
        <is>
          <t>邱怡婷</t>
        </is>
      </c>
      <c r="P408" s="449" t="n"/>
      <c r="Q408" s="372" t="n"/>
      <c r="R408" s="372" t="n"/>
      <c r="S408" s="372" t="n"/>
      <c r="T408" s="372" t="n"/>
      <c r="U408" s="372" t="n"/>
      <c r="V408" s="372" t="n"/>
      <c r="W408" s="372" t="n"/>
      <c r="X408" s="344">
        <f>VLOOKUP(功能_33[[#This Row],[User]],SKL放款!A:G,7,FALSE)</f>
        <v/>
      </c>
      <c r="Y408" s="343">
        <f>IF(功能_33[[#This Row],[實際展示]]="","",功能_33[[#This Row],[實際展示]]+14)</f>
        <v/>
      </c>
      <c r="Z408" s="343" t="n"/>
      <c r="AA408" s="336" t="n"/>
      <c r="AB408" s="336" t="n"/>
      <c r="AC408" s="336" t="n"/>
      <c r="AD408" s="336" t="n"/>
      <c r="AE408" s="336" t="n"/>
      <c r="AF408" s="513" t="n"/>
      <c r="AG408" s="336">
        <f>IFERROR(IF(VLOOKUP(功能_33[[#This Row],[功能代號]],E:Q,11,FALSE)=0,"",VLOOKUP(功能_33[[#This Row],[功能代號]],E:Q,11,FALSE)),"")</f>
        <v/>
      </c>
      <c r="AH408" s="336" t="n"/>
      <c r="AI408" s="336" t="n"/>
      <c r="AJ408" s="344" t="n"/>
      <c r="AK408" s="343" t="n"/>
      <c r="AN408" s="344">
        <f>VLOOKUP(功能_33[[#This Row],[功能代號]],工作表2!A:A,1,FALSE)</f>
        <v/>
      </c>
    </row>
    <row r="409" hidden="1" ht="14.25" customHeight="1" s="453">
      <c r="A409" s="333" t="n"/>
      <c r="B40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44" t="inlineStr">
        <is>
          <t>8.遵循法令作業</t>
        </is>
      </c>
      <c r="D409" s="364" t="inlineStr">
        <is>
          <t>消債條列JCIC報送</t>
        </is>
      </c>
      <c r="E409" s="372" t="inlineStr">
        <is>
          <t>L8042</t>
        </is>
      </c>
      <c r="F409" s="344" t="inlineStr">
        <is>
          <t>消債條列JCIC報送資料歷程查詢(051)</t>
        </is>
      </c>
      <c r="G409" s="344" t="inlineStr">
        <is>
          <t>新增2021/10/21</t>
        </is>
      </c>
      <c r="H409" s="372" t="inlineStr">
        <is>
          <t>張金龍</t>
        </is>
      </c>
      <c r="I409" s="348" t="inlineStr">
        <is>
          <t>張嘉榮</t>
        </is>
      </c>
      <c r="J409" s="422" t="n"/>
      <c r="K409" s="336" t="n">
        <v>44516</v>
      </c>
      <c r="L409" s="336" t="n"/>
      <c r="M409" s="336">
        <f>IFERROR(IF(VLOOKUP(功能_33[[#This Row],[功能代號]],討論項目!A:H,8,FALSE)=0,"",VLOOKUP(功能_33[[#This Row],[功能代號]],討論項目!A:H,8,FALSE)),"")</f>
        <v/>
      </c>
      <c r="N409" s="372" t="inlineStr">
        <is>
          <t>林清河</t>
        </is>
      </c>
      <c r="O409" s="372" t="inlineStr">
        <is>
          <t>邱怡婷</t>
        </is>
      </c>
      <c r="P409" s="449" t="n"/>
      <c r="Q409" s="372" t="n"/>
      <c r="R409" s="372" t="n"/>
      <c r="S409" s="372" t="n"/>
      <c r="T409" s="372" t="n"/>
      <c r="U409" s="372" t="n"/>
      <c r="V409" s="372" t="n"/>
      <c r="W409" s="372" t="n"/>
      <c r="X409" s="344">
        <f>VLOOKUP(功能_33[[#This Row],[User]],SKL放款!A:G,7,FALSE)</f>
        <v/>
      </c>
      <c r="Y409" s="343">
        <f>IF(功能_33[[#This Row],[實際展示]]="","",功能_33[[#This Row],[實際展示]]+14)</f>
        <v/>
      </c>
      <c r="Z409" s="343" t="n"/>
      <c r="AA409" s="336" t="n"/>
      <c r="AB409" s="336" t="n"/>
      <c r="AC409" s="336" t="n"/>
      <c r="AD409" s="336" t="n"/>
      <c r="AE409" s="336" t="n"/>
      <c r="AF409" s="513" t="n"/>
      <c r="AG409" s="336">
        <f>IFERROR(IF(VLOOKUP(功能_33[[#This Row],[功能代號]],E:Q,11,FALSE)=0,"",VLOOKUP(功能_33[[#This Row],[功能代號]],E:Q,11,FALSE)),"")</f>
        <v/>
      </c>
      <c r="AH409" s="336" t="n"/>
      <c r="AI409" s="336" t="n"/>
      <c r="AJ409" s="344" t="n"/>
      <c r="AK409" s="343" t="n"/>
      <c r="AN409" s="344">
        <f>VLOOKUP(功能_33[[#This Row],[功能代號]],工作表2!A:A,1,FALSE)</f>
        <v/>
      </c>
    </row>
    <row r="410" hidden="1" ht="14.25" customHeight="1" s="453">
      <c r="A410" s="333" t="n"/>
      <c r="B41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44" t="inlineStr">
        <is>
          <t>8.遵循法令作業</t>
        </is>
      </c>
      <c r="D410" s="364" t="inlineStr">
        <is>
          <t>消債條列JCIC報送</t>
        </is>
      </c>
      <c r="E410" s="372" t="inlineStr">
        <is>
          <t>L8043</t>
        </is>
      </c>
      <c r="F410" s="344" t="inlineStr">
        <is>
          <t>消債條列JCIC報送資料歷程查詢(052)</t>
        </is>
      </c>
      <c r="G410" s="344" t="inlineStr">
        <is>
          <t>新增2021/10/21</t>
        </is>
      </c>
      <c r="H410" s="372" t="inlineStr">
        <is>
          <t>張金龍</t>
        </is>
      </c>
      <c r="I410" s="348" t="inlineStr">
        <is>
          <t>張嘉榮</t>
        </is>
      </c>
      <c r="J410" s="422" t="n"/>
      <c r="K410" s="336" t="n">
        <v>44516</v>
      </c>
      <c r="L410" s="336" t="n"/>
      <c r="M410" s="336">
        <f>IFERROR(IF(VLOOKUP(功能_33[[#This Row],[功能代號]],討論項目!A:H,8,FALSE)=0,"",VLOOKUP(功能_33[[#This Row],[功能代號]],討論項目!A:H,8,FALSE)),"")</f>
        <v/>
      </c>
      <c r="N410" s="372" t="inlineStr">
        <is>
          <t>林清河</t>
        </is>
      </c>
      <c r="O410" s="372" t="inlineStr">
        <is>
          <t>邱怡婷</t>
        </is>
      </c>
      <c r="P410" s="449" t="n"/>
      <c r="Q410" s="372" t="n"/>
      <c r="R410" s="372" t="n"/>
      <c r="S410" s="372" t="n"/>
      <c r="T410" s="372" t="n"/>
      <c r="U410" s="372" t="n"/>
      <c r="V410" s="372" t="n"/>
      <c r="W410" s="372" t="n"/>
      <c r="X410" s="344">
        <f>VLOOKUP(功能_33[[#This Row],[User]],SKL放款!A:G,7,FALSE)</f>
        <v/>
      </c>
      <c r="Y410" s="343">
        <f>IF(功能_33[[#This Row],[實際展示]]="","",功能_33[[#This Row],[實際展示]]+14)</f>
        <v/>
      </c>
      <c r="Z410" s="343" t="n"/>
      <c r="AA410" s="336" t="n"/>
      <c r="AB410" s="336" t="n"/>
      <c r="AC410" s="336" t="n"/>
      <c r="AD410" s="336" t="n"/>
      <c r="AE410" s="336" t="n"/>
      <c r="AF410" s="513" t="n"/>
      <c r="AG410" s="336">
        <f>IFERROR(IF(VLOOKUP(功能_33[[#This Row],[功能代號]],E:Q,11,FALSE)=0,"",VLOOKUP(功能_33[[#This Row],[功能代號]],E:Q,11,FALSE)),"")</f>
        <v/>
      </c>
      <c r="AH410" s="336" t="n"/>
      <c r="AI410" s="336" t="n"/>
      <c r="AJ410" s="344" t="n"/>
      <c r="AK410" s="343" t="n"/>
      <c r="AN410" s="344">
        <f>VLOOKUP(功能_33[[#This Row],[功能代號]],工作表2!A:A,1,FALSE)</f>
        <v/>
      </c>
    </row>
    <row r="411" hidden="1" ht="14.25" customHeight="1" s="453">
      <c r="A411" s="333" t="n"/>
      <c r="B41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44" t="inlineStr">
        <is>
          <t>8.遵循法令作業</t>
        </is>
      </c>
      <c r="D411" s="364" t="inlineStr">
        <is>
          <t>消債條列JCIC報送</t>
        </is>
      </c>
      <c r="E411" s="372" t="inlineStr">
        <is>
          <t>L8044</t>
        </is>
      </c>
      <c r="F411" s="344" t="inlineStr">
        <is>
          <t>消債條列JCIC報送資料歷程查詢(053)</t>
        </is>
      </c>
      <c r="G411" s="344" t="inlineStr">
        <is>
          <t>新增2021/10/21</t>
        </is>
      </c>
      <c r="H411" s="372" t="inlineStr">
        <is>
          <t>張金龍</t>
        </is>
      </c>
      <c r="I411" s="348" t="inlineStr">
        <is>
          <t>張嘉榮</t>
        </is>
      </c>
      <c r="J411" s="422" t="n"/>
      <c r="K411" s="336" t="n">
        <v>44516</v>
      </c>
      <c r="L411" s="336" t="n"/>
      <c r="M411" s="336">
        <f>IFERROR(IF(VLOOKUP(功能_33[[#This Row],[功能代號]],討論項目!A:H,8,FALSE)=0,"",VLOOKUP(功能_33[[#This Row],[功能代號]],討論項目!A:H,8,FALSE)),"")</f>
        <v/>
      </c>
      <c r="N411" s="372" t="inlineStr">
        <is>
          <t>林清河</t>
        </is>
      </c>
      <c r="O411" s="372" t="inlineStr">
        <is>
          <t>邱怡婷</t>
        </is>
      </c>
      <c r="P411" s="449" t="n"/>
      <c r="Q411" s="372" t="n"/>
      <c r="R411" s="372" t="n"/>
      <c r="S411" s="372" t="n"/>
      <c r="T411" s="372" t="n"/>
      <c r="U411" s="372" t="n"/>
      <c r="V411" s="372" t="n"/>
      <c r="W411" s="372" t="n"/>
      <c r="X411" s="344">
        <f>VLOOKUP(功能_33[[#This Row],[User]],SKL放款!A:G,7,FALSE)</f>
        <v/>
      </c>
      <c r="Y411" s="343">
        <f>IF(功能_33[[#This Row],[實際展示]]="","",功能_33[[#This Row],[實際展示]]+14)</f>
        <v/>
      </c>
      <c r="Z411" s="343" t="n"/>
      <c r="AA411" s="336" t="n"/>
      <c r="AB411" s="336" t="n"/>
      <c r="AC411" s="336" t="n"/>
      <c r="AD411" s="336" t="n"/>
      <c r="AE411" s="336" t="n"/>
      <c r="AF411" s="513" t="n"/>
      <c r="AG411" s="336">
        <f>IFERROR(IF(VLOOKUP(功能_33[[#This Row],[功能代號]],E:Q,11,FALSE)=0,"",VLOOKUP(功能_33[[#This Row],[功能代號]],E:Q,11,FALSE)),"")</f>
        <v/>
      </c>
      <c r="AH411" s="336" t="n"/>
      <c r="AI411" s="336" t="n"/>
      <c r="AJ411" s="344" t="n"/>
      <c r="AK411" s="343" t="n"/>
      <c r="AN411" s="344">
        <f>VLOOKUP(功能_33[[#This Row],[功能代號]],工作表2!A:A,1,FALSE)</f>
        <v/>
      </c>
    </row>
    <row r="412" hidden="1" ht="14.25" customHeight="1" s="453">
      <c r="A412" s="333" t="n"/>
      <c r="B41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44" t="inlineStr">
        <is>
          <t>8.遵循法令作業</t>
        </is>
      </c>
      <c r="D412" s="364" t="inlineStr">
        <is>
          <t>消債條列JCIC報送</t>
        </is>
      </c>
      <c r="E412" s="372" t="inlineStr">
        <is>
          <t>L8045</t>
        </is>
      </c>
      <c r="F412" s="344" t="inlineStr">
        <is>
          <t>消債條列JCIC報送資料歷程查詢(054)</t>
        </is>
      </c>
      <c r="G412" s="344" t="inlineStr">
        <is>
          <t>新增2021/10/21</t>
        </is>
      </c>
      <c r="H412" s="372" t="inlineStr">
        <is>
          <t>張金龍</t>
        </is>
      </c>
      <c r="I412" s="348" t="inlineStr">
        <is>
          <t>張嘉榮</t>
        </is>
      </c>
      <c r="J412" s="422" t="n"/>
      <c r="K412" s="336" t="n">
        <v>44516</v>
      </c>
      <c r="L412" s="336" t="n"/>
      <c r="M412" s="336">
        <f>IFERROR(IF(VLOOKUP(功能_33[[#This Row],[功能代號]],討論項目!A:H,8,FALSE)=0,"",VLOOKUP(功能_33[[#This Row],[功能代號]],討論項目!A:H,8,FALSE)),"")</f>
        <v/>
      </c>
      <c r="N412" s="372" t="inlineStr">
        <is>
          <t>林清河</t>
        </is>
      </c>
      <c r="O412" s="372" t="inlineStr">
        <is>
          <t>邱怡婷</t>
        </is>
      </c>
      <c r="P412" s="449" t="n"/>
      <c r="Q412" s="372" t="n"/>
      <c r="R412" s="372" t="n"/>
      <c r="S412" s="372" t="n"/>
      <c r="T412" s="372" t="n"/>
      <c r="U412" s="372" t="n"/>
      <c r="V412" s="372" t="n"/>
      <c r="W412" s="372" t="n"/>
      <c r="X412" s="344">
        <f>VLOOKUP(功能_33[[#This Row],[User]],SKL放款!A:G,7,FALSE)</f>
        <v/>
      </c>
      <c r="Y412" s="343">
        <f>IF(功能_33[[#This Row],[實際展示]]="","",功能_33[[#This Row],[實際展示]]+14)</f>
        <v/>
      </c>
      <c r="Z412" s="343" t="n"/>
      <c r="AA412" s="336" t="n"/>
      <c r="AB412" s="336" t="n"/>
      <c r="AC412" s="336" t="n"/>
      <c r="AD412" s="336" t="n"/>
      <c r="AE412" s="336" t="n"/>
      <c r="AF412" s="513" t="n"/>
      <c r="AG412" s="336">
        <f>IFERROR(IF(VLOOKUP(功能_33[[#This Row],[功能代號]],E:Q,11,FALSE)=0,"",VLOOKUP(功能_33[[#This Row],[功能代號]],E:Q,11,FALSE)),"")</f>
        <v/>
      </c>
      <c r="AH412" s="336" t="n"/>
      <c r="AI412" s="336" t="n"/>
      <c r="AJ412" s="344" t="n"/>
      <c r="AK412" s="343" t="n"/>
      <c r="AN412" s="344">
        <f>VLOOKUP(功能_33[[#This Row],[功能代號]],工作表2!A:A,1,FALSE)</f>
        <v/>
      </c>
    </row>
    <row r="413" hidden="1" ht="14.25" customHeight="1" s="453">
      <c r="A413" s="333" t="n"/>
      <c r="B41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44" t="inlineStr">
        <is>
          <t>8.遵循法令作業</t>
        </is>
      </c>
      <c r="D413" s="364" t="inlineStr">
        <is>
          <t>消債條列JCIC報送</t>
        </is>
      </c>
      <c r="E413" s="372" t="inlineStr">
        <is>
          <t>L8046</t>
        </is>
      </c>
      <c r="F413" s="344" t="inlineStr">
        <is>
          <t>消債條列JCIC報送資料歷程查詢(055)</t>
        </is>
      </c>
      <c r="G413" s="344" t="inlineStr">
        <is>
          <t>新增2021/10/21</t>
        </is>
      </c>
      <c r="H413" s="372" t="inlineStr">
        <is>
          <t>張金龍</t>
        </is>
      </c>
      <c r="I413" s="348" t="inlineStr">
        <is>
          <t>張嘉榮</t>
        </is>
      </c>
      <c r="J413" s="422" t="n"/>
      <c r="K413" s="336" t="n">
        <v>44516</v>
      </c>
      <c r="L413" s="336" t="n"/>
      <c r="M413" s="336">
        <f>IFERROR(IF(VLOOKUP(功能_33[[#This Row],[功能代號]],討論項目!A:H,8,FALSE)=0,"",VLOOKUP(功能_33[[#This Row],[功能代號]],討論項目!A:H,8,FALSE)),"")</f>
        <v/>
      </c>
      <c r="N413" s="372" t="inlineStr">
        <is>
          <t>林清河</t>
        </is>
      </c>
      <c r="O413" s="372" t="inlineStr">
        <is>
          <t>邱怡婷</t>
        </is>
      </c>
      <c r="P413" s="449" t="n"/>
      <c r="Q413" s="372" t="n"/>
      <c r="R413" s="372" t="n"/>
      <c r="S413" s="372" t="n"/>
      <c r="T413" s="372" t="n"/>
      <c r="U413" s="372" t="n"/>
      <c r="V413" s="372" t="n"/>
      <c r="W413" s="372" t="n"/>
      <c r="X413" s="344">
        <f>VLOOKUP(功能_33[[#This Row],[User]],SKL放款!A:G,7,FALSE)</f>
        <v/>
      </c>
      <c r="Y413" s="343">
        <f>IF(功能_33[[#This Row],[實際展示]]="","",功能_33[[#This Row],[實際展示]]+14)</f>
        <v/>
      </c>
      <c r="Z413" s="343" t="n"/>
      <c r="AA413" s="336" t="n"/>
      <c r="AB413" s="336" t="n"/>
      <c r="AC413" s="336" t="n"/>
      <c r="AD413" s="336" t="n"/>
      <c r="AE413" s="336" t="n"/>
      <c r="AF413" s="513" t="n"/>
      <c r="AG413" s="336">
        <f>IFERROR(IF(VLOOKUP(功能_33[[#This Row],[功能代號]],E:Q,11,FALSE)=0,"",VLOOKUP(功能_33[[#This Row],[功能代號]],E:Q,11,FALSE)),"")</f>
        <v/>
      </c>
      <c r="AH413" s="336" t="n"/>
      <c r="AI413" s="336" t="n"/>
      <c r="AJ413" s="344" t="n"/>
      <c r="AK413" s="343" t="n"/>
      <c r="AN413" s="344">
        <f>VLOOKUP(功能_33[[#This Row],[功能代號]],工作表2!A:A,1,FALSE)</f>
        <v/>
      </c>
    </row>
    <row r="414" hidden="1" ht="14.25" customHeight="1" s="453">
      <c r="A414" s="333" t="n"/>
      <c r="B41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44" t="inlineStr">
        <is>
          <t>8.遵循法令作業</t>
        </is>
      </c>
      <c r="D414" s="364" t="inlineStr">
        <is>
          <t>消債條列JCIC報送</t>
        </is>
      </c>
      <c r="E414" s="372" t="inlineStr">
        <is>
          <t>L8047</t>
        </is>
      </c>
      <c r="F414" s="344" t="inlineStr">
        <is>
          <t>消債條列JCIC報送資料歷程查詢(056)</t>
        </is>
      </c>
      <c r="G414" s="344" t="inlineStr">
        <is>
          <t>新增2021/10/21</t>
        </is>
      </c>
      <c r="H414" s="372" t="inlineStr">
        <is>
          <t>張金龍</t>
        </is>
      </c>
      <c r="I414" s="348" t="inlineStr">
        <is>
          <t>張嘉榮</t>
        </is>
      </c>
      <c r="J414" s="422" t="n"/>
      <c r="K414" s="336" t="n">
        <v>44516</v>
      </c>
      <c r="L414" s="336" t="n"/>
      <c r="M414" s="336">
        <f>IFERROR(IF(VLOOKUP(功能_33[[#This Row],[功能代號]],討論項目!A:H,8,FALSE)=0,"",VLOOKUP(功能_33[[#This Row],[功能代號]],討論項目!A:H,8,FALSE)),"")</f>
        <v/>
      </c>
      <c r="N414" s="372" t="inlineStr">
        <is>
          <t>林清河</t>
        </is>
      </c>
      <c r="O414" s="372" t="inlineStr">
        <is>
          <t>邱怡婷</t>
        </is>
      </c>
      <c r="P414" s="449" t="n"/>
      <c r="Q414" s="372" t="n"/>
      <c r="R414" s="372" t="n"/>
      <c r="S414" s="372" t="n"/>
      <c r="T414" s="372" t="n"/>
      <c r="U414" s="372" t="n"/>
      <c r="V414" s="372" t="n"/>
      <c r="W414" s="372" t="n"/>
      <c r="X414" s="344">
        <f>VLOOKUP(功能_33[[#This Row],[User]],SKL放款!A:G,7,FALSE)</f>
        <v/>
      </c>
      <c r="Y414" s="343">
        <f>IF(功能_33[[#This Row],[實際展示]]="","",功能_33[[#This Row],[實際展示]]+14)</f>
        <v/>
      </c>
      <c r="Z414" s="343" t="n"/>
      <c r="AA414" s="336" t="n"/>
      <c r="AB414" s="336" t="n"/>
      <c r="AC414" s="336" t="n"/>
      <c r="AD414" s="336" t="n"/>
      <c r="AE414" s="336" t="n"/>
      <c r="AF414" s="513" t="n"/>
      <c r="AG414" s="336">
        <f>IFERROR(IF(VLOOKUP(功能_33[[#This Row],[功能代號]],E:Q,11,FALSE)=0,"",VLOOKUP(功能_33[[#This Row],[功能代號]],E:Q,11,FALSE)),"")</f>
        <v/>
      </c>
      <c r="AH414" s="336" t="n"/>
      <c r="AI414" s="336" t="n"/>
      <c r="AJ414" s="344" t="n"/>
      <c r="AK414" s="343" t="n"/>
      <c r="AN414" s="344">
        <f>VLOOKUP(功能_33[[#This Row],[功能代號]],工作表2!A:A,1,FALSE)</f>
        <v/>
      </c>
    </row>
    <row r="415" hidden="1" ht="14.25" customHeight="1" s="453">
      <c r="A415" s="333" t="n"/>
      <c r="B41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44" t="inlineStr">
        <is>
          <t>8.遵循法令作業</t>
        </is>
      </c>
      <c r="D415" s="364" t="inlineStr">
        <is>
          <t>消債條列JCIC報送</t>
        </is>
      </c>
      <c r="E415" s="372" t="inlineStr">
        <is>
          <t>L8048</t>
        </is>
      </c>
      <c r="F415" s="344" t="inlineStr">
        <is>
          <t>消債條列JCIC報送資料歷程查詢(060)</t>
        </is>
      </c>
      <c r="G415" s="344" t="inlineStr">
        <is>
          <t>新增2021/10/21</t>
        </is>
      </c>
      <c r="H415" s="372" t="inlineStr">
        <is>
          <t>張金龍</t>
        </is>
      </c>
      <c r="I415" s="348" t="inlineStr">
        <is>
          <t>張嘉榮</t>
        </is>
      </c>
      <c r="J415" s="422" t="n"/>
      <c r="K415" s="336" t="n">
        <v>44517</v>
      </c>
      <c r="L415" s="336" t="n"/>
      <c r="M415" s="336">
        <f>IFERROR(IF(VLOOKUP(功能_33[[#This Row],[功能代號]],討論項目!A:H,8,FALSE)=0,"",VLOOKUP(功能_33[[#This Row],[功能代號]],討論項目!A:H,8,FALSE)),"")</f>
        <v/>
      </c>
      <c r="N415" s="372" t="inlineStr">
        <is>
          <t>林清河</t>
        </is>
      </c>
      <c r="O415" s="372" t="inlineStr">
        <is>
          <t>邱怡婷</t>
        </is>
      </c>
      <c r="P415" s="449" t="n"/>
      <c r="Q415" s="372" t="n"/>
      <c r="R415" s="372" t="n"/>
      <c r="S415" s="372" t="n"/>
      <c r="T415" s="372" t="n"/>
      <c r="U415" s="372" t="n"/>
      <c r="V415" s="372" t="n"/>
      <c r="W415" s="372" t="n"/>
      <c r="X415" s="344">
        <f>VLOOKUP(功能_33[[#This Row],[User]],SKL放款!A:G,7,FALSE)</f>
        <v/>
      </c>
      <c r="Y415" s="343">
        <f>IF(功能_33[[#This Row],[實際展示]]="","",功能_33[[#This Row],[實際展示]]+14)</f>
        <v/>
      </c>
      <c r="Z415" s="343" t="n"/>
      <c r="AA415" s="336" t="n"/>
      <c r="AB415" s="336" t="n"/>
      <c r="AC415" s="336" t="n"/>
      <c r="AD415" s="336" t="n"/>
      <c r="AE415" s="336" t="n"/>
      <c r="AF415" s="513" t="n"/>
      <c r="AG415" s="336">
        <f>IFERROR(IF(VLOOKUP(功能_33[[#This Row],[功能代號]],E:Q,11,FALSE)=0,"",VLOOKUP(功能_33[[#This Row],[功能代號]],E:Q,11,FALSE)),"")</f>
        <v/>
      </c>
      <c r="AH415" s="336" t="n"/>
      <c r="AI415" s="336" t="n"/>
      <c r="AJ415" s="344" t="n"/>
      <c r="AK415" s="343" t="n"/>
      <c r="AN415" s="344">
        <f>VLOOKUP(功能_33[[#This Row],[功能代號]],工作表2!A:A,1,FALSE)</f>
        <v/>
      </c>
    </row>
    <row r="416" hidden="1" ht="14.25" customHeight="1" s="453">
      <c r="A416" s="333" t="n"/>
      <c r="B41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44" t="inlineStr">
        <is>
          <t>8.遵循法令作業</t>
        </is>
      </c>
      <c r="D416" s="364" t="inlineStr">
        <is>
          <t>消債條列JCIC報送</t>
        </is>
      </c>
      <c r="E416" s="372" t="inlineStr">
        <is>
          <t>L8049</t>
        </is>
      </c>
      <c r="F416" s="344" t="inlineStr">
        <is>
          <t>消債條列JCIC報送資料歷程查詢(061)</t>
        </is>
      </c>
      <c r="G416" s="344" t="inlineStr">
        <is>
          <t>新增2021/10/21</t>
        </is>
      </c>
      <c r="H416" s="372" t="inlineStr">
        <is>
          <t>張金龍</t>
        </is>
      </c>
      <c r="I416" s="348" t="inlineStr">
        <is>
          <t>張嘉榮</t>
        </is>
      </c>
      <c r="J416" s="422" t="n"/>
      <c r="K416" s="336" t="n">
        <v>44517</v>
      </c>
      <c r="L416" s="336" t="n"/>
      <c r="M416" s="336">
        <f>IFERROR(IF(VLOOKUP(功能_33[[#This Row],[功能代號]],討論項目!A:H,8,FALSE)=0,"",VLOOKUP(功能_33[[#This Row],[功能代號]],討論項目!A:H,8,FALSE)),"")</f>
        <v/>
      </c>
      <c r="N416" s="372" t="inlineStr">
        <is>
          <t>林清河</t>
        </is>
      </c>
      <c r="O416" s="372" t="inlineStr">
        <is>
          <t>邱怡婷</t>
        </is>
      </c>
      <c r="P416" s="449" t="n"/>
      <c r="Q416" s="372" t="n"/>
      <c r="R416" s="372" t="n"/>
      <c r="S416" s="372" t="n"/>
      <c r="T416" s="372" t="n"/>
      <c r="U416" s="372" t="n"/>
      <c r="V416" s="372" t="n"/>
      <c r="W416" s="372" t="n"/>
      <c r="X416" s="344">
        <f>VLOOKUP(功能_33[[#This Row],[User]],SKL放款!A:G,7,FALSE)</f>
        <v/>
      </c>
      <c r="Y416" s="343">
        <f>IF(功能_33[[#This Row],[實際展示]]="","",功能_33[[#This Row],[實際展示]]+14)</f>
        <v/>
      </c>
      <c r="Z416" s="343" t="n"/>
      <c r="AA416" s="336" t="n"/>
      <c r="AB416" s="336" t="n"/>
      <c r="AC416" s="336" t="n"/>
      <c r="AD416" s="336" t="n"/>
      <c r="AE416" s="336" t="n"/>
      <c r="AF416" s="513" t="n"/>
      <c r="AG416" s="336">
        <f>IFERROR(IF(VLOOKUP(功能_33[[#This Row],[功能代號]],E:Q,11,FALSE)=0,"",VLOOKUP(功能_33[[#This Row],[功能代號]],E:Q,11,FALSE)),"")</f>
        <v/>
      </c>
      <c r="AH416" s="336" t="n"/>
      <c r="AI416" s="336" t="n"/>
      <c r="AJ416" s="344" t="n"/>
      <c r="AK416" s="343" t="n"/>
      <c r="AN416" s="344">
        <f>VLOOKUP(功能_33[[#This Row],[功能代號]],工作表2!A:A,1,FALSE)</f>
        <v/>
      </c>
    </row>
    <row r="417" hidden="1" ht="14.25" customHeight="1" s="453">
      <c r="A417" s="333" t="n"/>
      <c r="B41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44" t="inlineStr">
        <is>
          <t>8.遵循法令作業</t>
        </is>
      </c>
      <c r="D417" s="364" t="inlineStr">
        <is>
          <t>消債條列JCIC報送</t>
        </is>
      </c>
      <c r="E417" s="372" t="inlineStr">
        <is>
          <t>L8050</t>
        </is>
      </c>
      <c r="F417" s="344" t="inlineStr">
        <is>
          <t>消債條列JCIC報送資料歷程查詢(062)</t>
        </is>
      </c>
      <c r="G417" s="344" t="inlineStr">
        <is>
          <t>新增2021/10/21</t>
        </is>
      </c>
      <c r="H417" s="372" t="inlineStr">
        <is>
          <t>張金龍</t>
        </is>
      </c>
      <c r="I417" s="348" t="inlineStr">
        <is>
          <t>張嘉榮</t>
        </is>
      </c>
      <c r="J417" s="422" t="n"/>
      <c r="K417" s="336" t="n">
        <v>44517</v>
      </c>
      <c r="L417" s="336" t="n"/>
      <c r="M417" s="336">
        <f>IFERROR(IF(VLOOKUP(功能_33[[#This Row],[功能代號]],討論項目!A:H,8,FALSE)=0,"",VLOOKUP(功能_33[[#This Row],[功能代號]],討論項目!A:H,8,FALSE)),"")</f>
        <v/>
      </c>
      <c r="N417" s="372" t="inlineStr">
        <is>
          <t>林清河</t>
        </is>
      </c>
      <c r="O417" s="372" t="inlineStr">
        <is>
          <t>邱怡婷</t>
        </is>
      </c>
      <c r="P417" s="449" t="n"/>
      <c r="Q417" s="372" t="n"/>
      <c r="R417" s="372" t="n"/>
      <c r="S417" s="372" t="n"/>
      <c r="T417" s="372" t="n"/>
      <c r="U417" s="372" t="n"/>
      <c r="V417" s="372" t="n"/>
      <c r="W417" s="372" t="n"/>
      <c r="X417" s="344">
        <f>VLOOKUP(功能_33[[#This Row],[User]],SKL放款!A:G,7,FALSE)</f>
        <v/>
      </c>
      <c r="Y417" s="343">
        <f>IF(功能_33[[#This Row],[實際展示]]="","",功能_33[[#This Row],[實際展示]]+14)</f>
        <v/>
      </c>
      <c r="Z417" s="343" t="n"/>
      <c r="AA417" s="336" t="n"/>
      <c r="AB417" s="336" t="n"/>
      <c r="AC417" s="336" t="n"/>
      <c r="AD417" s="336" t="n"/>
      <c r="AE417" s="336" t="n"/>
      <c r="AF417" s="513" t="n"/>
      <c r="AG417" s="336">
        <f>IFERROR(IF(VLOOKUP(功能_33[[#This Row],[功能代號]],E:Q,11,FALSE)=0,"",VLOOKUP(功能_33[[#This Row],[功能代號]],E:Q,11,FALSE)),"")</f>
        <v/>
      </c>
      <c r="AH417" s="336" t="n"/>
      <c r="AI417" s="336" t="n"/>
      <c r="AJ417" s="344" t="n"/>
      <c r="AK417" s="343" t="n"/>
      <c r="AN417" s="344">
        <f>VLOOKUP(功能_33[[#This Row],[功能代號]],工作表2!A:A,1,FALSE)</f>
        <v/>
      </c>
    </row>
    <row r="418" hidden="1" ht="14.25" customHeight="1" s="453">
      <c r="A418" s="333" t="n"/>
      <c r="B41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44" t="inlineStr">
        <is>
          <t>8.遵循法令作業</t>
        </is>
      </c>
      <c r="D418" s="364" t="inlineStr">
        <is>
          <t>消債條列JCIC報送</t>
        </is>
      </c>
      <c r="E418" s="372" t="inlineStr">
        <is>
          <t>L8051</t>
        </is>
      </c>
      <c r="F418" s="344" t="inlineStr">
        <is>
          <t>消債條列JCIC報送資料歷程查詢(063)</t>
        </is>
      </c>
      <c r="G418" s="344" t="inlineStr">
        <is>
          <t>新增2021/10/21</t>
        </is>
      </c>
      <c r="H418" s="372" t="inlineStr">
        <is>
          <t>張金龍</t>
        </is>
      </c>
      <c r="I418" s="348" t="inlineStr">
        <is>
          <t>張嘉榮</t>
        </is>
      </c>
      <c r="J418" s="422" t="n"/>
      <c r="K418" s="336" t="n">
        <v>44517</v>
      </c>
      <c r="L418" s="336" t="n"/>
      <c r="M418" s="336">
        <f>IFERROR(IF(VLOOKUP(功能_33[[#This Row],[功能代號]],討論項目!A:H,8,FALSE)=0,"",VLOOKUP(功能_33[[#This Row],[功能代號]],討論項目!A:H,8,FALSE)),"")</f>
        <v/>
      </c>
      <c r="N418" s="372" t="inlineStr">
        <is>
          <t>林清河</t>
        </is>
      </c>
      <c r="O418" s="372" t="inlineStr">
        <is>
          <t>邱怡婷</t>
        </is>
      </c>
      <c r="P418" s="449" t="n"/>
      <c r="Q418" s="372" t="n"/>
      <c r="R418" s="372" t="n"/>
      <c r="S418" s="372" t="n"/>
      <c r="T418" s="372" t="n"/>
      <c r="U418" s="372" t="n"/>
      <c r="V418" s="372" t="n"/>
      <c r="W418" s="372" t="n"/>
      <c r="X418" s="344">
        <f>VLOOKUP(功能_33[[#This Row],[User]],SKL放款!A:G,7,FALSE)</f>
        <v/>
      </c>
      <c r="Y418" s="343">
        <f>IF(功能_33[[#This Row],[實際展示]]="","",功能_33[[#This Row],[實際展示]]+14)</f>
        <v/>
      </c>
      <c r="Z418" s="343" t="n"/>
      <c r="AA418" s="336" t="n"/>
      <c r="AB418" s="336" t="n"/>
      <c r="AC418" s="336" t="n"/>
      <c r="AD418" s="336" t="n"/>
      <c r="AE418" s="336" t="n"/>
      <c r="AF418" s="513" t="n"/>
      <c r="AG418" s="336">
        <f>IFERROR(IF(VLOOKUP(功能_33[[#This Row],[功能代號]],E:Q,11,FALSE)=0,"",VLOOKUP(功能_33[[#This Row],[功能代號]],E:Q,11,FALSE)),"")</f>
        <v/>
      </c>
      <c r="AH418" s="336" t="n"/>
      <c r="AI418" s="336" t="n"/>
      <c r="AJ418" s="344" t="n"/>
      <c r="AK418" s="343" t="n"/>
      <c r="AN418" s="344">
        <f>VLOOKUP(功能_33[[#This Row],[功能代號]],工作表2!A:A,1,FALSE)</f>
        <v/>
      </c>
    </row>
    <row r="419" hidden="1" ht="14.25" customHeight="1" s="453">
      <c r="A419" s="333" t="n"/>
      <c r="B41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44" t="inlineStr">
        <is>
          <t>8.遵循法令作業</t>
        </is>
      </c>
      <c r="D419" s="364" t="inlineStr">
        <is>
          <t>消債條列JCIC報送</t>
        </is>
      </c>
      <c r="E419" s="372" t="inlineStr">
        <is>
          <t>L8052</t>
        </is>
      </c>
      <c r="F419" s="344" t="inlineStr">
        <is>
          <t>消債條列JCIC報送資料歷程查詢(440)</t>
        </is>
      </c>
      <c r="G419" s="344" t="inlineStr">
        <is>
          <t>新增2021/10/21</t>
        </is>
      </c>
      <c r="H419" s="372" t="inlineStr">
        <is>
          <t>張金龍</t>
        </is>
      </c>
      <c r="I419" s="348" t="inlineStr">
        <is>
          <t>張嘉榮</t>
        </is>
      </c>
      <c r="J419" s="422" t="n"/>
      <c r="K419" s="336" t="n">
        <v>44518</v>
      </c>
      <c r="L419" s="336" t="n"/>
      <c r="M419" s="336">
        <f>IFERROR(IF(VLOOKUP(功能_33[[#This Row],[功能代號]],討論項目!A:H,8,FALSE)=0,"",VLOOKUP(功能_33[[#This Row],[功能代號]],討論項目!A:H,8,FALSE)),"")</f>
        <v/>
      </c>
      <c r="N419" s="372" t="inlineStr">
        <is>
          <t>林清河</t>
        </is>
      </c>
      <c r="O419" s="372" t="inlineStr">
        <is>
          <t>邱怡婷</t>
        </is>
      </c>
      <c r="P419" s="449" t="n"/>
      <c r="Q419" s="372" t="n"/>
      <c r="R419" s="372" t="n"/>
      <c r="S419" s="372" t="n"/>
      <c r="T419" s="372" t="n"/>
      <c r="U419" s="372" t="n"/>
      <c r="V419" s="372" t="n"/>
      <c r="W419" s="372" t="n"/>
      <c r="X419" s="344">
        <f>VLOOKUP(功能_33[[#This Row],[User]],SKL放款!A:G,7,FALSE)</f>
        <v/>
      </c>
      <c r="Y419" s="343">
        <f>IF(功能_33[[#This Row],[實際展示]]="","",功能_33[[#This Row],[實際展示]]+14)</f>
        <v/>
      </c>
      <c r="Z419" s="343" t="n"/>
      <c r="AA419" s="336" t="n"/>
      <c r="AB419" s="336" t="n"/>
      <c r="AC419" s="336" t="n"/>
      <c r="AD419" s="336" t="n"/>
      <c r="AE419" s="336" t="n"/>
      <c r="AF419" s="513" t="n"/>
      <c r="AG419" s="336">
        <f>IFERROR(IF(VLOOKUP(功能_33[[#This Row],[功能代號]],E:Q,11,FALSE)=0,"",VLOOKUP(功能_33[[#This Row],[功能代號]],E:Q,11,FALSE)),"")</f>
        <v/>
      </c>
      <c r="AH419" s="336" t="n"/>
      <c r="AI419" s="336" t="n"/>
      <c r="AJ419" s="344" t="n"/>
      <c r="AK419" s="343" t="n"/>
      <c r="AN419" s="344">
        <f>VLOOKUP(功能_33[[#This Row],[功能代號]],工作表2!A:A,1,FALSE)</f>
        <v/>
      </c>
    </row>
    <row r="420" hidden="1" ht="14.25" customHeight="1" s="453">
      <c r="A420" s="333" t="n"/>
      <c r="B42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44" t="inlineStr">
        <is>
          <t>8.遵循法令作業</t>
        </is>
      </c>
      <c r="D420" s="364" t="inlineStr">
        <is>
          <t>消債條列JCIC報送</t>
        </is>
      </c>
      <c r="E420" s="372" t="inlineStr">
        <is>
          <t>L8053</t>
        </is>
      </c>
      <c r="F420" s="344" t="inlineStr">
        <is>
          <t>消債條列JCIC報送資料歷程查詢(442)</t>
        </is>
      </c>
      <c r="G420" s="344" t="inlineStr">
        <is>
          <t>新增2021/10/21</t>
        </is>
      </c>
      <c r="H420" s="372" t="inlineStr">
        <is>
          <t>張金龍</t>
        </is>
      </c>
      <c r="I420" s="348" t="inlineStr">
        <is>
          <t>張嘉榮</t>
        </is>
      </c>
      <c r="J420" s="422" t="n"/>
      <c r="K420" s="336" t="n">
        <v>44518</v>
      </c>
      <c r="L420" s="336" t="n"/>
      <c r="M420" s="336">
        <f>IFERROR(IF(VLOOKUP(功能_33[[#This Row],[功能代號]],討論項目!A:H,8,FALSE)=0,"",VLOOKUP(功能_33[[#This Row],[功能代號]],討論項目!A:H,8,FALSE)),"")</f>
        <v/>
      </c>
      <c r="N420" s="372" t="inlineStr">
        <is>
          <t>林清河</t>
        </is>
      </c>
      <c r="O420" s="372" t="inlineStr">
        <is>
          <t>邱怡婷</t>
        </is>
      </c>
      <c r="P420" s="449" t="n"/>
      <c r="Q420" s="372" t="n"/>
      <c r="R420" s="372" t="n"/>
      <c r="S420" s="372" t="n"/>
      <c r="T420" s="372" t="n"/>
      <c r="U420" s="372" t="n"/>
      <c r="V420" s="372" t="n"/>
      <c r="W420" s="372" t="n"/>
      <c r="X420" s="344">
        <f>VLOOKUP(功能_33[[#This Row],[User]],SKL放款!A:G,7,FALSE)</f>
        <v/>
      </c>
      <c r="Y420" s="343">
        <f>IF(功能_33[[#This Row],[實際展示]]="","",功能_33[[#This Row],[實際展示]]+14)</f>
        <v/>
      </c>
      <c r="Z420" s="343" t="n"/>
      <c r="AA420" s="336" t="n"/>
      <c r="AB420" s="336" t="n"/>
      <c r="AC420" s="336" t="n"/>
      <c r="AD420" s="336" t="n"/>
      <c r="AE420" s="336" t="n"/>
      <c r="AF420" s="513" t="n"/>
      <c r="AG420" s="336">
        <f>IFERROR(IF(VLOOKUP(功能_33[[#This Row],[功能代號]],E:Q,11,FALSE)=0,"",VLOOKUP(功能_33[[#This Row],[功能代號]],E:Q,11,FALSE)),"")</f>
        <v/>
      </c>
      <c r="AH420" s="336" t="n"/>
      <c r="AI420" s="336" t="n"/>
      <c r="AJ420" s="344" t="n"/>
      <c r="AK420" s="343" t="n"/>
      <c r="AN420" s="344">
        <f>VLOOKUP(功能_33[[#This Row],[功能代號]],工作表2!A:A,1,FALSE)</f>
        <v/>
      </c>
    </row>
    <row r="421" hidden="1" ht="14.25" customHeight="1" s="453">
      <c r="A421" s="333" t="n"/>
      <c r="B42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44" t="inlineStr">
        <is>
          <t>8.遵循法令作業</t>
        </is>
      </c>
      <c r="D421" s="364" t="inlineStr">
        <is>
          <t>消債條列JCIC報送</t>
        </is>
      </c>
      <c r="E421" s="372" t="inlineStr">
        <is>
          <t>L8054</t>
        </is>
      </c>
      <c r="F421" s="344" t="inlineStr">
        <is>
          <t>消債條列JCIC報送資料歷程查詢(443)</t>
        </is>
      </c>
      <c r="G421" s="344" t="inlineStr">
        <is>
          <t>新增2021/10/21</t>
        </is>
      </c>
      <c r="H421" s="372" t="inlineStr">
        <is>
          <t>張金龍</t>
        </is>
      </c>
      <c r="I421" s="348" t="inlineStr">
        <is>
          <t>張嘉榮</t>
        </is>
      </c>
      <c r="J421" s="422" t="n"/>
      <c r="K421" s="336" t="n">
        <v>44518</v>
      </c>
      <c r="L421" s="336" t="n"/>
      <c r="M421" s="336">
        <f>IFERROR(IF(VLOOKUP(功能_33[[#This Row],[功能代號]],討論項目!A:H,8,FALSE)=0,"",VLOOKUP(功能_33[[#This Row],[功能代號]],討論項目!A:H,8,FALSE)),"")</f>
        <v/>
      </c>
      <c r="N421" s="372" t="inlineStr">
        <is>
          <t>林清河</t>
        </is>
      </c>
      <c r="O421" s="372" t="inlineStr">
        <is>
          <t>邱怡婷</t>
        </is>
      </c>
      <c r="P421" s="449" t="n"/>
      <c r="Q421" s="372" t="n"/>
      <c r="R421" s="372" t="n"/>
      <c r="S421" s="372" t="n"/>
      <c r="T421" s="372" t="n"/>
      <c r="U421" s="372" t="n"/>
      <c r="V421" s="372" t="n"/>
      <c r="W421" s="372" t="n"/>
      <c r="X421" s="344">
        <f>VLOOKUP(功能_33[[#This Row],[User]],SKL放款!A:G,7,FALSE)</f>
        <v/>
      </c>
      <c r="Y421" s="343">
        <f>IF(功能_33[[#This Row],[實際展示]]="","",功能_33[[#This Row],[實際展示]]+14)</f>
        <v/>
      </c>
      <c r="Z421" s="343" t="n"/>
      <c r="AA421" s="336" t="n"/>
      <c r="AB421" s="336" t="n"/>
      <c r="AC421" s="336" t="n"/>
      <c r="AD421" s="336" t="n"/>
      <c r="AE421" s="336" t="n"/>
      <c r="AF421" s="513" t="n"/>
      <c r="AG421" s="336">
        <f>IFERROR(IF(VLOOKUP(功能_33[[#This Row],[功能代號]],E:Q,11,FALSE)=0,"",VLOOKUP(功能_33[[#This Row],[功能代號]],E:Q,11,FALSE)),"")</f>
        <v/>
      </c>
      <c r="AH421" s="336" t="n"/>
      <c r="AI421" s="336" t="n"/>
      <c r="AJ421" s="344" t="n"/>
      <c r="AK421" s="343" t="n"/>
      <c r="AN421" s="344">
        <f>VLOOKUP(功能_33[[#This Row],[功能代號]],工作表2!A:A,1,FALSE)</f>
        <v/>
      </c>
    </row>
    <row r="422" hidden="1" ht="14.25" customHeight="1" s="453">
      <c r="A422" s="333" t="n"/>
      <c r="B42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44" t="inlineStr">
        <is>
          <t>8.遵循法令作業</t>
        </is>
      </c>
      <c r="D422" s="364" t="inlineStr">
        <is>
          <t>消債條列JCIC報送</t>
        </is>
      </c>
      <c r="E422" s="372" t="inlineStr">
        <is>
          <t>L8055</t>
        </is>
      </c>
      <c r="F422" s="344" t="inlineStr">
        <is>
          <t>消債條列JCIC報送資料歷程查詢(444)</t>
        </is>
      </c>
      <c r="G422" s="344" t="inlineStr">
        <is>
          <t>新增2021/10/21</t>
        </is>
      </c>
      <c r="H422" s="372" t="inlineStr">
        <is>
          <t>張金龍</t>
        </is>
      </c>
      <c r="I422" s="348" t="inlineStr">
        <is>
          <t>張嘉榮</t>
        </is>
      </c>
      <c r="J422" s="422" t="n"/>
      <c r="K422" s="336" t="n">
        <v>44518</v>
      </c>
      <c r="L422" s="336" t="n"/>
      <c r="M422" s="336">
        <f>IFERROR(IF(VLOOKUP(功能_33[[#This Row],[功能代號]],討論項目!A:H,8,FALSE)=0,"",VLOOKUP(功能_33[[#This Row],[功能代號]],討論項目!A:H,8,FALSE)),"")</f>
        <v/>
      </c>
      <c r="N422" s="372" t="inlineStr">
        <is>
          <t>林清河</t>
        </is>
      </c>
      <c r="O422" s="372" t="inlineStr">
        <is>
          <t>邱怡婷</t>
        </is>
      </c>
      <c r="P422" s="449" t="n"/>
      <c r="Q422" s="372" t="n"/>
      <c r="R422" s="372" t="n"/>
      <c r="S422" s="372" t="n"/>
      <c r="T422" s="372" t="n"/>
      <c r="U422" s="372" t="n"/>
      <c r="V422" s="372" t="n"/>
      <c r="W422" s="372" t="n"/>
      <c r="X422" s="344">
        <f>VLOOKUP(功能_33[[#This Row],[User]],SKL放款!A:G,7,FALSE)</f>
        <v/>
      </c>
      <c r="Y422" s="343">
        <f>IF(功能_33[[#This Row],[實際展示]]="","",功能_33[[#This Row],[實際展示]]+14)</f>
        <v/>
      </c>
      <c r="Z422" s="343" t="n"/>
      <c r="AA422" s="336" t="n"/>
      <c r="AB422" s="336" t="n"/>
      <c r="AC422" s="336" t="n"/>
      <c r="AD422" s="336" t="n"/>
      <c r="AE422" s="336" t="n"/>
      <c r="AF422" s="513" t="n"/>
      <c r="AG422" s="336">
        <f>IFERROR(IF(VLOOKUP(功能_33[[#This Row],[功能代號]],E:Q,11,FALSE)=0,"",VLOOKUP(功能_33[[#This Row],[功能代號]],E:Q,11,FALSE)),"")</f>
        <v/>
      </c>
      <c r="AH422" s="336" t="n"/>
      <c r="AI422" s="336" t="n"/>
      <c r="AJ422" s="344" t="n"/>
      <c r="AK422" s="343" t="n"/>
      <c r="AN422" s="344">
        <f>VLOOKUP(功能_33[[#This Row],[功能代號]],工作表2!A:A,1,FALSE)</f>
        <v/>
      </c>
    </row>
    <row r="423" hidden="1" ht="14.25" customHeight="1" s="453">
      <c r="A423" s="333" t="n"/>
      <c r="B42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44" t="inlineStr">
        <is>
          <t>8.遵循法令作業</t>
        </is>
      </c>
      <c r="D423" s="364" t="inlineStr">
        <is>
          <t>消債條列JCIC報送</t>
        </is>
      </c>
      <c r="E423" s="372" t="inlineStr">
        <is>
          <t>L8056</t>
        </is>
      </c>
      <c r="F423" s="344" t="inlineStr">
        <is>
          <t>消債條列JCIC報送資料歷程查詢(446)</t>
        </is>
      </c>
      <c r="G423" s="344" t="inlineStr">
        <is>
          <t>新增2021/10/21</t>
        </is>
      </c>
      <c r="H423" s="372" t="inlineStr">
        <is>
          <t>張金龍</t>
        </is>
      </c>
      <c r="I423" s="348" t="inlineStr">
        <is>
          <t>張嘉榮</t>
        </is>
      </c>
      <c r="J423" s="422" t="n"/>
      <c r="K423" s="336" t="n">
        <v>44518</v>
      </c>
      <c r="L423" s="336" t="n"/>
      <c r="M423" s="336">
        <f>IFERROR(IF(VLOOKUP(功能_33[[#This Row],[功能代號]],討論項目!A:H,8,FALSE)=0,"",VLOOKUP(功能_33[[#This Row],[功能代號]],討論項目!A:H,8,FALSE)),"")</f>
        <v/>
      </c>
      <c r="N423" s="372" t="inlineStr">
        <is>
          <t>林清河</t>
        </is>
      </c>
      <c r="O423" s="372" t="inlineStr">
        <is>
          <t>邱怡婷</t>
        </is>
      </c>
      <c r="P423" s="449" t="n"/>
      <c r="Q423" s="372" t="n"/>
      <c r="R423" s="372" t="n"/>
      <c r="S423" s="372" t="n"/>
      <c r="T423" s="372" t="n"/>
      <c r="U423" s="372" t="n"/>
      <c r="V423" s="372" t="n"/>
      <c r="W423" s="372" t="n"/>
      <c r="X423" s="344">
        <f>VLOOKUP(功能_33[[#This Row],[User]],SKL放款!A:G,7,FALSE)</f>
        <v/>
      </c>
      <c r="Y423" s="343">
        <f>IF(功能_33[[#This Row],[實際展示]]="","",功能_33[[#This Row],[實際展示]]+14)</f>
        <v/>
      </c>
      <c r="Z423" s="343" t="n"/>
      <c r="AA423" s="336" t="n"/>
      <c r="AB423" s="336" t="n"/>
      <c r="AC423" s="336" t="n"/>
      <c r="AD423" s="336" t="n"/>
      <c r="AE423" s="336" t="n"/>
      <c r="AF423" s="513" t="n"/>
      <c r="AG423" s="336">
        <f>IFERROR(IF(VLOOKUP(功能_33[[#This Row],[功能代號]],E:Q,11,FALSE)=0,"",VLOOKUP(功能_33[[#This Row],[功能代號]],E:Q,11,FALSE)),"")</f>
        <v/>
      </c>
      <c r="AH423" s="336" t="n"/>
      <c r="AI423" s="336" t="n"/>
      <c r="AJ423" s="344" t="n"/>
      <c r="AK423" s="343" t="n"/>
      <c r="AN423" s="344">
        <f>VLOOKUP(功能_33[[#This Row],[功能代號]],工作表2!A:A,1,FALSE)</f>
        <v/>
      </c>
    </row>
    <row r="424" hidden="1" ht="14.25" customHeight="1" s="453">
      <c r="A424" s="333" t="n"/>
      <c r="B42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44" t="inlineStr">
        <is>
          <t>8.遵循法令作業</t>
        </is>
      </c>
      <c r="D424" s="364" t="inlineStr">
        <is>
          <t>消債條列JCIC報送</t>
        </is>
      </c>
      <c r="E424" s="372" t="inlineStr">
        <is>
          <t>L8057</t>
        </is>
      </c>
      <c r="F424" s="344" t="inlineStr">
        <is>
          <t>消債條列JCIC報送資料歷程查詢(447)</t>
        </is>
      </c>
      <c r="G424" s="344" t="inlineStr">
        <is>
          <t>新增2021/10/21</t>
        </is>
      </c>
      <c r="H424" s="372" t="inlineStr">
        <is>
          <t>張金龍</t>
        </is>
      </c>
      <c r="I424" s="348" t="inlineStr">
        <is>
          <t>張嘉榮</t>
        </is>
      </c>
      <c r="J424" s="422" t="n"/>
      <c r="K424" s="336" t="n">
        <v>44518</v>
      </c>
      <c r="L424" s="336" t="n"/>
      <c r="M424" s="336">
        <f>IFERROR(IF(VLOOKUP(功能_33[[#This Row],[功能代號]],討論項目!A:H,8,FALSE)=0,"",VLOOKUP(功能_33[[#This Row],[功能代號]],討論項目!A:H,8,FALSE)),"")</f>
        <v/>
      </c>
      <c r="N424" s="372" t="inlineStr">
        <is>
          <t>林清河</t>
        </is>
      </c>
      <c r="O424" s="372" t="inlineStr">
        <is>
          <t>邱怡婷</t>
        </is>
      </c>
      <c r="P424" s="449" t="n"/>
      <c r="Q424" s="372" t="n"/>
      <c r="R424" s="372" t="n"/>
      <c r="S424" s="372" t="n"/>
      <c r="T424" s="372" t="n"/>
      <c r="U424" s="372" t="n"/>
      <c r="V424" s="372" t="n"/>
      <c r="W424" s="372" t="n"/>
      <c r="X424" s="344">
        <f>VLOOKUP(功能_33[[#This Row],[User]],SKL放款!A:G,7,FALSE)</f>
        <v/>
      </c>
      <c r="Y424" s="343">
        <f>IF(功能_33[[#This Row],[實際展示]]="","",功能_33[[#This Row],[實際展示]]+14)</f>
        <v/>
      </c>
      <c r="Z424" s="343" t="n"/>
      <c r="AA424" s="336" t="n"/>
      <c r="AB424" s="336" t="n"/>
      <c r="AC424" s="336" t="n"/>
      <c r="AD424" s="336" t="n"/>
      <c r="AE424" s="336" t="n"/>
      <c r="AF424" s="513" t="n"/>
      <c r="AG424" s="336">
        <f>IFERROR(IF(VLOOKUP(功能_33[[#This Row],[功能代號]],E:Q,11,FALSE)=0,"",VLOOKUP(功能_33[[#This Row],[功能代號]],E:Q,11,FALSE)),"")</f>
        <v/>
      </c>
      <c r="AH424" s="336" t="n"/>
      <c r="AI424" s="336" t="n"/>
      <c r="AJ424" s="344" t="n"/>
      <c r="AK424" s="343" t="n"/>
      <c r="AN424" s="344">
        <f>VLOOKUP(功能_33[[#This Row],[功能代號]],工作表2!A:A,1,FALSE)</f>
        <v/>
      </c>
    </row>
    <row r="425" hidden="1" ht="14.25" customHeight="1" s="453">
      <c r="A425" s="333" t="n"/>
      <c r="B42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44" t="inlineStr">
        <is>
          <t>8.遵循法令作業</t>
        </is>
      </c>
      <c r="D425" s="364" t="inlineStr">
        <is>
          <t>消債條列JCIC報送</t>
        </is>
      </c>
      <c r="E425" s="372" t="inlineStr">
        <is>
          <t>L8058</t>
        </is>
      </c>
      <c r="F425" s="344" t="inlineStr">
        <is>
          <t>消債條列JCIC報送資料歷程查詢(448)</t>
        </is>
      </c>
      <c r="G425" s="344" t="inlineStr">
        <is>
          <t>新增2021/10/21</t>
        </is>
      </c>
      <c r="H425" s="372" t="inlineStr">
        <is>
          <t>張金龍</t>
        </is>
      </c>
      <c r="I425" s="348" t="inlineStr">
        <is>
          <t>張嘉榮</t>
        </is>
      </c>
      <c r="J425" s="422" t="n"/>
      <c r="K425" s="336" t="n">
        <v>44518</v>
      </c>
      <c r="L425" s="336" t="n"/>
      <c r="M425" s="336">
        <f>IFERROR(IF(VLOOKUP(功能_33[[#This Row],[功能代號]],討論項目!A:H,8,FALSE)=0,"",VLOOKUP(功能_33[[#This Row],[功能代號]],討論項目!A:H,8,FALSE)),"")</f>
        <v/>
      </c>
      <c r="N425" s="372" t="inlineStr">
        <is>
          <t>林清河</t>
        </is>
      </c>
      <c r="O425" s="372" t="inlineStr">
        <is>
          <t>邱怡婷</t>
        </is>
      </c>
      <c r="P425" s="449" t="n"/>
      <c r="Q425" s="372" t="n"/>
      <c r="R425" s="372" t="n"/>
      <c r="S425" s="372" t="n"/>
      <c r="T425" s="372" t="n"/>
      <c r="U425" s="372" t="n"/>
      <c r="V425" s="372" t="n"/>
      <c r="W425" s="372" t="n"/>
      <c r="X425" s="344">
        <f>VLOOKUP(功能_33[[#This Row],[User]],SKL放款!A:G,7,FALSE)</f>
        <v/>
      </c>
      <c r="Y425" s="343">
        <f>IF(功能_33[[#This Row],[實際展示]]="","",功能_33[[#This Row],[實際展示]]+14)</f>
        <v/>
      </c>
      <c r="Z425" s="343" t="n"/>
      <c r="AA425" s="336" t="n"/>
      <c r="AB425" s="336" t="n"/>
      <c r="AC425" s="336" t="n"/>
      <c r="AD425" s="336" t="n"/>
      <c r="AE425" s="336" t="n"/>
      <c r="AF425" s="513" t="n"/>
      <c r="AG425" s="336">
        <f>IFERROR(IF(VLOOKUP(功能_33[[#This Row],[功能代號]],E:Q,11,FALSE)=0,"",VLOOKUP(功能_33[[#This Row],[功能代號]],E:Q,11,FALSE)),"")</f>
        <v/>
      </c>
      <c r="AH425" s="336" t="n"/>
      <c r="AI425" s="336" t="n"/>
      <c r="AJ425" s="344" t="n"/>
      <c r="AK425" s="343" t="n"/>
      <c r="AN425" s="344">
        <f>VLOOKUP(功能_33[[#This Row],[功能代號]],工作表2!A:A,1,FALSE)</f>
        <v/>
      </c>
    </row>
    <row r="426" hidden="1" ht="14.25" customHeight="1" s="453">
      <c r="A426" s="333" t="n"/>
      <c r="B42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44" t="inlineStr">
        <is>
          <t>8.遵循法令作業</t>
        </is>
      </c>
      <c r="D426" s="364" t="inlineStr">
        <is>
          <t>消債條列JCIC報送</t>
        </is>
      </c>
      <c r="E426" s="372" t="inlineStr">
        <is>
          <t>L8059</t>
        </is>
      </c>
      <c r="F426" s="344" t="inlineStr">
        <is>
          <t>消債條列JCIC報送資料歷程查詢(450)</t>
        </is>
      </c>
      <c r="G426" s="344" t="inlineStr">
        <is>
          <t>新增2021/10/21</t>
        </is>
      </c>
      <c r="H426" s="372" t="inlineStr">
        <is>
          <t>張金龍</t>
        </is>
      </c>
      <c r="I426" s="348" t="inlineStr">
        <is>
          <t>張嘉榮</t>
        </is>
      </c>
      <c r="J426" s="422" t="n"/>
      <c r="K426" s="336" t="n">
        <v>44518</v>
      </c>
      <c r="L426" s="336" t="n"/>
      <c r="M426" s="336">
        <f>IFERROR(IF(VLOOKUP(功能_33[[#This Row],[功能代號]],討論項目!A:H,8,FALSE)=0,"",VLOOKUP(功能_33[[#This Row],[功能代號]],討論項目!A:H,8,FALSE)),"")</f>
        <v/>
      </c>
      <c r="N426" s="372" t="inlineStr">
        <is>
          <t>林清河</t>
        </is>
      </c>
      <c r="O426" s="372" t="inlineStr">
        <is>
          <t>邱怡婷</t>
        </is>
      </c>
      <c r="P426" s="449" t="n"/>
      <c r="Q426" s="372" t="n"/>
      <c r="R426" s="372" t="n"/>
      <c r="S426" s="372" t="n"/>
      <c r="T426" s="372" t="n"/>
      <c r="U426" s="372" t="n"/>
      <c r="V426" s="372" t="n"/>
      <c r="W426" s="372" t="n"/>
      <c r="X426" s="344">
        <f>VLOOKUP(功能_33[[#This Row],[User]],SKL放款!A:G,7,FALSE)</f>
        <v/>
      </c>
      <c r="Y426" s="343">
        <f>IF(功能_33[[#This Row],[實際展示]]="","",功能_33[[#This Row],[實際展示]]+14)</f>
        <v/>
      </c>
      <c r="Z426" s="343" t="n"/>
      <c r="AA426" s="336" t="n"/>
      <c r="AB426" s="336" t="n"/>
      <c r="AC426" s="336" t="n"/>
      <c r="AD426" s="336" t="n"/>
      <c r="AE426" s="336" t="n"/>
      <c r="AF426" s="513" t="n"/>
      <c r="AG426" s="336">
        <f>IFERROR(IF(VLOOKUP(功能_33[[#This Row],[功能代號]],E:Q,11,FALSE)=0,"",VLOOKUP(功能_33[[#This Row],[功能代號]],E:Q,11,FALSE)),"")</f>
        <v/>
      </c>
      <c r="AH426" s="336" t="n"/>
      <c r="AI426" s="336" t="n"/>
      <c r="AJ426" s="344" t="n"/>
      <c r="AK426" s="343" t="n"/>
      <c r="AN426" s="344">
        <f>VLOOKUP(功能_33[[#This Row],[功能代號]],工作表2!A:A,1,FALSE)</f>
        <v/>
      </c>
    </row>
    <row r="427" hidden="1" ht="14.25" customHeight="1" s="453">
      <c r="A427" s="333" t="n"/>
      <c r="B42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44" t="inlineStr">
        <is>
          <t>8.遵循法令作業</t>
        </is>
      </c>
      <c r="D427" s="364" t="inlineStr">
        <is>
          <t>消債條列JCIC報送</t>
        </is>
      </c>
      <c r="E427" s="372" t="inlineStr">
        <is>
          <t>L8060</t>
        </is>
      </c>
      <c r="F427" s="344" t="inlineStr">
        <is>
          <t>消債條列JCIC報送資料歷程查詢(451)</t>
        </is>
      </c>
      <c r="G427" s="344" t="inlineStr">
        <is>
          <t>新增2021/10/21</t>
        </is>
      </c>
      <c r="H427" s="372" t="inlineStr">
        <is>
          <t>張金龍</t>
        </is>
      </c>
      <c r="I427" s="348" t="inlineStr">
        <is>
          <t>張嘉榮</t>
        </is>
      </c>
      <c r="J427" s="422" t="n"/>
      <c r="K427" s="336" t="n">
        <v>44518</v>
      </c>
      <c r="L427" s="336" t="n"/>
      <c r="M427" s="336">
        <f>IFERROR(IF(VLOOKUP(功能_33[[#This Row],[功能代號]],討論項目!A:H,8,FALSE)=0,"",VLOOKUP(功能_33[[#This Row],[功能代號]],討論項目!A:H,8,FALSE)),"")</f>
        <v/>
      </c>
      <c r="N427" s="372" t="inlineStr">
        <is>
          <t>林清河</t>
        </is>
      </c>
      <c r="O427" s="372" t="inlineStr">
        <is>
          <t>邱怡婷</t>
        </is>
      </c>
      <c r="P427" s="449" t="n"/>
      <c r="Q427" s="372" t="n"/>
      <c r="R427" s="372" t="n"/>
      <c r="S427" s="372" t="n"/>
      <c r="T427" s="372" t="n"/>
      <c r="U427" s="372" t="n"/>
      <c r="V427" s="372" t="n"/>
      <c r="W427" s="372" t="n"/>
      <c r="X427" s="344">
        <f>VLOOKUP(功能_33[[#This Row],[User]],SKL放款!A:G,7,FALSE)</f>
        <v/>
      </c>
      <c r="Y427" s="343">
        <f>IF(功能_33[[#This Row],[實際展示]]="","",功能_33[[#This Row],[實際展示]]+14)</f>
        <v/>
      </c>
      <c r="Z427" s="343" t="n"/>
      <c r="AA427" s="336" t="n"/>
      <c r="AB427" s="336" t="n"/>
      <c r="AC427" s="336" t="n"/>
      <c r="AD427" s="336" t="n"/>
      <c r="AE427" s="336" t="n"/>
      <c r="AF427" s="513" t="n"/>
      <c r="AG427" s="336">
        <f>IFERROR(IF(VLOOKUP(功能_33[[#This Row],[功能代號]],E:Q,11,FALSE)=0,"",VLOOKUP(功能_33[[#This Row],[功能代號]],E:Q,11,FALSE)),"")</f>
        <v/>
      </c>
      <c r="AH427" s="336" t="n"/>
      <c r="AI427" s="336" t="n"/>
      <c r="AJ427" s="344" t="n"/>
      <c r="AK427" s="343" t="n"/>
      <c r="AN427" s="344">
        <f>VLOOKUP(功能_33[[#This Row],[功能代號]],工作表2!A:A,1,FALSE)</f>
        <v/>
      </c>
    </row>
    <row r="428" hidden="1" ht="14.25" customHeight="1" s="453">
      <c r="A428" s="333" t="n"/>
      <c r="B42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44" t="inlineStr">
        <is>
          <t>8.遵循法令作業</t>
        </is>
      </c>
      <c r="D428" s="364" t="inlineStr">
        <is>
          <t>消債條列JCIC報送</t>
        </is>
      </c>
      <c r="E428" s="372" t="inlineStr">
        <is>
          <t>L8061</t>
        </is>
      </c>
      <c r="F428" s="344" t="inlineStr">
        <is>
          <t>消債條列JCIC報送資料歷程查詢(454)</t>
        </is>
      </c>
      <c r="G428" s="344" t="inlineStr">
        <is>
          <t>新增2021/10/21</t>
        </is>
      </c>
      <c r="H428" s="372" t="inlineStr">
        <is>
          <t>張金龍</t>
        </is>
      </c>
      <c r="I428" s="348" t="inlineStr">
        <is>
          <t>張嘉榮</t>
        </is>
      </c>
      <c r="J428" s="422" t="n"/>
      <c r="K428" s="336" t="n">
        <v>44518</v>
      </c>
      <c r="L428" s="336" t="n"/>
      <c r="M428" s="336">
        <f>IFERROR(IF(VLOOKUP(功能_33[[#This Row],[功能代號]],討論項目!A:H,8,FALSE)=0,"",VLOOKUP(功能_33[[#This Row],[功能代號]],討論項目!A:H,8,FALSE)),"")</f>
        <v/>
      </c>
      <c r="N428" s="372" t="inlineStr">
        <is>
          <t>林清河</t>
        </is>
      </c>
      <c r="O428" s="372" t="inlineStr">
        <is>
          <t>邱怡婷</t>
        </is>
      </c>
      <c r="P428" s="449" t="n"/>
      <c r="Q428" s="372" t="n"/>
      <c r="R428" s="372" t="n"/>
      <c r="S428" s="372" t="n"/>
      <c r="T428" s="372" t="n"/>
      <c r="U428" s="372" t="n"/>
      <c r="V428" s="372" t="n"/>
      <c r="W428" s="372" t="n"/>
      <c r="X428" s="344">
        <f>VLOOKUP(功能_33[[#This Row],[User]],SKL放款!A:G,7,FALSE)</f>
        <v/>
      </c>
      <c r="Y428" s="343">
        <f>IF(功能_33[[#This Row],[實際展示]]="","",功能_33[[#This Row],[實際展示]]+14)</f>
        <v/>
      </c>
      <c r="Z428" s="343" t="n"/>
      <c r="AA428" s="336" t="n"/>
      <c r="AB428" s="336" t="n"/>
      <c r="AC428" s="336" t="n"/>
      <c r="AD428" s="336" t="n"/>
      <c r="AE428" s="336" t="n"/>
      <c r="AF428" s="513" t="n"/>
      <c r="AG428" s="336">
        <f>IFERROR(IF(VLOOKUP(功能_33[[#This Row],[功能代號]],E:Q,11,FALSE)=0,"",VLOOKUP(功能_33[[#This Row],[功能代號]],E:Q,11,FALSE)),"")</f>
        <v/>
      </c>
      <c r="AH428" s="336" t="n"/>
      <c r="AI428" s="336" t="n"/>
      <c r="AJ428" s="344" t="n"/>
      <c r="AK428" s="343" t="n"/>
      <c r="AN428" s="344">
        <f>VLOOKUP(功能_33[[#This Row],[功能代號]],工作表2!A:A,1,FALSE)</f>
        <v/>
      </c>
    </row>
    <row r="429" hidden="1" ht="14.25" customHeight="1" s="453">
      <c r="A429" s="333" t="n"/>
      <c r="B42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44" t="inlineStr">
        <is>
          <t>8.遵循法令作業</t>
        </is>
      </c>
      <c r="D429" s="364" t="inlineStr">
        <is>
          <t>消債條列JCIC報送</t>
        </is>
      </c>
      <c r="E429" s="372" t="inlineStr">
        <is>
          <t>L8062</t>
        </is>
      </c>
      <c r="F429" s="344" t="inlineStr">
        <is>
          <t>消債條列JCIC報送資料歷程查詢(570)</t>
        </is>
      </c>
      <c r="G429" s="344" t="inlineStr">
        <is>
          <t>新增2021/10/21</t>
        </is>
      </c>
      <c r="H429" s="372" t="inlineStr">
        <is>
          <t>張金龍</t>
        </is>
      </c>
      <c r="I429" s="348" t="inlineStr">
        <is>
          <t>張嘉榮</t>
        </is>
      </c>
      <c r="J429" s="422" t="n"/>
      <c r="K429" s="336" t="n">
        <v>44519</v>
      </c>
      <c r="L429" s="336" t="n"/>
      <c r="M429" s="336">
        <f>IFERROR(IF(VLOOKUP(功能_33[[#This Row],[功能代號]],討論項目!A:H,8,FALSE)=0,"",VLOOKUP(功能_33[[#This Row],[功能代號]],討論項目!A:H,8,FALSE)),"")</f>
        <v/>
      </c>
      <c r="N429" s="372" t="inlineStr">
        <is>
          <t>林清河</t>
        </is>
      </c>
      <c r="O429" s="372" t="inlineStr">
        <is>
          <t>邱怡婷</t>
        </is>
      </c>
      <c r="P429" s="449" t="n"/>
      <c r="Q429" s="372" t="n"/>
      <c r="R429" s="372" t="n"/>
      <c r="S429" s="372" t="n"/>
      <c r="T429" s="372" t="n"/>
      <c r="U429" s="372" t="n"/>
      <c r="V429" s="372" t="n"/>
      <c r="W429" s="372" t="n"/>
      <c r="X429" s="344">
        <f>VLOOKUP(功能_33[[#This Row],[User]],SKL放款!A:G,7,FALSE)</f>
        <v/>
      </c>
      <c r="Y429" s="343">
        <f>IF(功能_33[[#This Row],[實際展示]]="","",功能_33[[#This Row],[實際展示]]+14)</f>
        <v/>
      </c>
      <c r="Z429" s="343" t="n"/>
      <c r="AA429" s="336" t="n"/>
      <c r="AB429" s="336" t="n"/>
      <c r="AC429" s="336" t="n"/>
      <c r="AD429" s="336" t="n"/>
      <c r="AE429" s="336" t="n"/>
      <c r="AF429" s="513" t="n"/>
      <c r="AG429" s="336">
        <f>IFERROR(IF(VLOOKUP(功能_33[[#This Row],[功能代號]],E:Q,11,FALSE)=0,"",VLOOKUP(功能_33[[#This Row],[功能代號]],E:Q,11,FALSE)),"")</f>
        <v/>
      </c>
      <c r="AH429" s="336" t="n"/>
      <c r="AI429" s="336" t="n"/>
      <c r="AJ429" s="344" t="n"/>
      <c r="AK429" s="343" t="n"/>
      <c r="AN429" s="344">
        <f>VLOOKUP(功能_33[[#This Row],[功能代號]],工作表2!A:A,1,FALSE)</f>
        <v/>
      </c>
    </row>
    <row r="430" hidden="1" ht="14.25" customHeight="1" s="453">
      <c r="A430" s="333" t="n"/>
      <c r="B43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44" t="inlineStr">
        <is>
          <t>8.遵循法令作業</t>
        </is>
      </c>
      <c r="D430" s="364" t="inlineStr">
        <is>
          <t>消債條列JCIC報送</t>
        </is>
      </c>
      <c r="E430" s="372" t="inlineStr">
        <is>
          <t>L8063</t>
        </is>
      </c>
      <c r="F430" s="344" t="inlineStr">
        <is>
          <t>消債條列JCIC報送資料歷程查詢(571)</t>
        </is>
      </c>
      <c r="G430" s="344" t="inlineStr">
        <is>
          <t>新增2021/10/21</t>
        </is>
      </c>
      <c r="H430" s="372" t="inlineStr">
        <is>
          <t>張金龍</t>
        </is>
      </c>
      <c r="I430" s="348" t="inlineStr">
        <is>
          <t>張嘉榮</t>
        </is>
      </c>
      <c r="J430" s="422" t="n"/>
      <c r="K430" s="336" t="n">
        <v>44519</v>
      </c>
      <c r="L430" s="336" t="n"/>
      <c r="M430" s="336">
        <f>IFERROR(IF(VLOOKUP(功能_33[[#This Row],[功能代號]],討論項目!A:H,8,FALSE)=0,"",VLOOKUP(功能_33[[#This Row],[功能代號]],討論項目!A:H,8,FALSE)),"")</f>
        <v/>
      </c>
      <c r="N430" s="372" t="inlineStr">
        <is>
          <t>林清河</t>
        </is>
      </c>
      <c r="O430" s="372" t="inlineStr">
        <is>
          <t>邱怡婷</t>
        </is>
      </c>
      <c r="P430" s="449" t="n"/>
      <c r="Q430" s="372" t="n"/>
      <c r="R430" s="372" t="n"/>
      <c r="S430" s="372" t="n"/>
      <c r="T430" s="372" t="n"/>
      <c r="U430" s="372" t="n"/>
      <c r="V430" s="372" t="n"/>
      <c r="W430" s="372" t="n"/>
      <c r="X430" s="344">
        <f>VLOOKUP(功能_33[[#This Row],[User]],SKL放款!A:G,7,FALSE)</f>
        <v/>
      </c>
      <c r="Y430" s="343">
        <f>IF(功能_33[[#This Row],[實際展示]]="","",功能_33[[#This Row],[實際展示]]+14)</f>
        <v/>
      </c>
      <c r="Z430" s="343" t="n"/>
      <c r="AA430" s="336" t="n"/>
      <c r="AB430" s="336" t="n"/>
      <c r="AC430" s="336" t="n"/>
      <c r="AD430" s="336" t="n"/>
      <c r="AE430" s="336" t="n"/>
      <c r="AF430" s="513" t="n"/>
      <c r="AG430" s="336">
        <f>IFERROR(IF(VLOOKUP(功能_33[[#This Row],[功能代號]],E:Q,11,FALSE)=0,"",VLOOKUP(功能_33[[#This Row],[功能代號]],E:Q,11,FALSE)),"")</f>
        <v/>
      </c>
      <c r="AH430" s="336" t="n"/>
      <c r="AI430" s="336" t="n"/>
      <c r="AJ430" s="344" t="n"/>
      <c r="AK430" s="343" t="n"/>
      <c r="AN430" s="344">
        <f>VLOOKUP(功能_33[[#This Row],[功能代號]],工作表2!A:A,1,FALSE)</f>
        <v/>
      </c>
    </row>
    <row r="431" hidden="1" ht="14.25" customHeight="1" s="453">
      <c r="A431" s="333" t="n"/>
      <c r="B43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44" t="inlineStr">
        <is>
          <t>8.遵循法令作業</t>
        </is>
      </c>
      <c r="D431" s="364" t="inlineStr">
        <is>
          <t>消債條列JCIC報送</t>
        </is>
      </c>
      <c r="E431" s="372" t="inlineStr">
        <is>
          <t>L8064</t>
        </is>
      </c>
      <c r="F431" s="344" t="inlineStr">
        <is>
          <t>消債條列JCIC報送資料歷程查詢(572)</t>
        </is>
      </c>
      <c r="G431" s="344" t="inlineStr">
        <is>
          <t>新增2021/10/21</t>
        </is>
      </c>
      <c r="H431" s="372" t="inlineStr">
        <is>
          <t>張金龍</t>
        </is>
      </c>
      <c r="I431" s="348" t="inlineStr">
        <is>
          <t>張嘉榮</t>
        </is>
      </c>
      <c r="J431" s="422" t="n"/>
      <c r="K431" s="336" t="n">
        <v>44519</v>
      </c>
      <c r="L431" s="336" t="n"/>
      <c r="M431" s="336">
        <f>IFERROR(IF(VLOOKUP(功能_33[[#This Row],[功能代號]],討論項目!A:H,8,FALSE)=0,"",VLOOKUP(功能_33[[#This Row],[功能代號]],討論項目!A:H,8,FALSE)),"")</f>
        <v/>
      </c>
      <c r="N431" s="372" t="inlineStr">
        <is>
          <t>林清河</t>
        </is>
      </c>
      <c r="O431" s="372" t="inlineStr">
        <is>
          <t>邱怡婷</t>
        </is>
      </c>
      <c r="P431" s="449" t="n"/>
      <c r="Q431" s="372" t="n"/>
      <c r="R431" s="372" t="n"/>
      <c r="S431" s="372" t="n"/>
      <c r="T431" s="372" t="n"/>
      <c r="U431" s="372" t="n"/>
      <c r="V431" s="372" t="n"/>
      <c r="W431" s="372" t="n"/>
      <c r="X431" s="344">
        <f>VLOOKUP(功能_33[[#This Row],[User]],SKL放款!A:G,7,FALSE)</f>
        <v/>
      </c>
      <c r="Y431" s="343">
        <f>IF(功能_33[[#This Row],[實際展示]]="","",功能_33[[#This Row],[實際展示]]+14)</f>
        <v/>
      </c>
      <c r="Z431" s="343" t="n"/>
      <c r="AA431" s="336" t="n"/>
      <c r="AB431" s="336" t="n"/>
      <c r="AC431" s="336" t="n"/>
      <c r="AD431" s="336" t="n"/>
      <c r="AE431" s="336" t="n"/>
      <c r="AF431" s="513" t="n"/>
      <c r="AG431" s="336">
        <f>IFERROR(IF(VLOOKUP(功能_33[[#This Row],[功能代號]],E:Q,11,FALSE)=0,"",VLOOKUP(功能_33[[#This Row],[功能代號]],E:Q,11,FALSE)),"")</f>
        <v/>
      </c>
      <c r="AH431" s="336" t="n"/>
      <c r="AI431" s="336" t="n"/>
      <c r="AJ431" s="344" t="n"/>
      <c r="AK431" s="343" t="n"/>
      <c r="AN431" s="344">
        <f>VLOOKUP(功能_33[[#This Row],[功能代號]],工作表2!A:A,1,FALSE)</f>
        <v/>
      </c>
    </row>
    <row r="432" hidden="1" ht="14.25" customHeight="1" s="453">
      <c r="A432" s="333" t="n"/>
      <c r="B43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344" t="inlineStr">
        <is>
          <t>8.遵循法令作業</t>
        </is>
      </c>
      <c r="D432" s="364" t="inlineStr">
        <is>
          <t>消債條列JCIC報送</t>
        </is>
      </c>
      <c r="E432" s="372" t="inlineStr">
        <is>
          <t>L8065</t>
        </is>
      </c>
      <c r="F432" s="344" t="inlineStr">
        <is>
          <t>消債條列JCIC報送資料歷程查詢(573)</t>
        </is>
      </c>
      <c r="G432" s="344" t="inlineStr">
        <is>
          <t>新增2021/10/21</t>
        </is>
      </c>
      <c r="H432" s="372" t="inlineStr">
        <is>
          <t>張金龍</t>
        </is>
      </c>
      <c r="I432" s="348" t="inlineStr">
        <is>
          <t>張嘉榮</t>
        </is>
      </c>
      <c r="J432" s="422" t="n"/>
      <c r="K432" s="336" t="n">
        <v>44519</v>
      </c>
      <c r="L432" s="336" t="n"/>
      <c r="M432" s="336">
        <f>IFERROR(IF(VLOOKUP(功能_33[[#This Row],[功能代號]],討論項目!A:H,8,FALSE)=0,"",VLOOKUP(功能_33[[#This Row],[功能代號]],討論項目!A:H,8,FALSE)),"")</f>
        <v/>
      </c>
      <c r="N432" s="372" t="inlineStr">
        <is>
          <t>林清河</t>
        </is>
      </c>
      <c r="O432" s="372" t="inlineStr">
        <is>
          <t>邱怡婷</t>
        </is>
      </c>
      <c r="P432" s="449" t="n"/>
      <c r="Q432" s="372" t="n"/>
      <c r="R432" s="372" t="n"/>
      <c r="S432" s="372" t="n"/>
      <c r="T432" s="372" t="n"/>
      <c r="U432" s="372" t="n"/>
      <c r="V432" s="372" t="n"/>
      <c r="W432" s="372" t="n"/>
      <c r="X432" s="344">
        <f>VLOOKUP(功能_33[[#This Row],[User]],SKL放款!A:G,7,FALSE)</f>
        <v/>
      </c>
      <c r="Y432" s="343">
        <f>IF(功能_33[[#This Row],[實際展示]]="","",功能_33[[#This Row],[實際展示]]+14)</f>
        <v/>
      </c>
      <c r="Z432" s="343" t="n"/>
      <c r="AA432" s="336" t="n"/>
      <c r="AB432" s="336" t="n"/>
      <c r="AC432" s="336" t="n"/>
      <c r="AD432" s="336" t="n"/>
      <c r="AE432" s="336" t="n"/>
      <c r="AF432" s="513" t="n"/>
      <c r="AG432" s="336">
        <f>IFERROR(IF(VLOOKUP(功能_33[[#This Row],[功能代號]],E:Q,11,FALSE)=0,"",VLOOKUP(功能_33[[#This Row],[功能代號]],E:Q,11,FALSE)),"")</f>
        <v/>
      </c>
      <c r="AH432" s="336" t="n"/>
      <c r="AI432" s="336" t="n"/>
      <c r="AJ432" s="344" t="n"/>
      <c r="AK432" s="343" t="n"/>
      <c r="AN432" s="344">
        <f>VLOOKUP(功能_33[[#This Row],[功能代號]],工作表2!A:A,1,FALSE)</f>
        <v/>
      </c>
    </row>
    <row r="433" hidden="1" ht="14.25" customHeight="1" s="453">
      <c r="A433" s="333" t="n"/>
      <c r="B43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44" t="inlineStr">
        <is>
          <t>8.遵循法令作業</t>
        </is>
      </c>
      <c r="D433" s="364" t="inlineStr">
        <is>
          <t>消債條列JCIC報送</t>
        </is>
      </c>
      <c r="E433" s="372" t="inlineStr">
        <is>
          <t>L8066</t>
        </is>
      </c>
      <c r="F433" s="344" t="inlineStr">
        <is>
          <t>消債條列JCIC報送資料歷程查詢(574)</t>
        </is>
      </c>
      <c r="G433" s="344" t="inlineStr">
        <is>
          <t>新增2021/10/21</t>
        </is>
      </c>
      <c r="H433" s="372" t="inlineStr">
        <is>
          <t>張金龍</t>
        </is>
      </c>
      <c r="I433" s="348" t="inlineStr">
        <is>
          <t>張嘉榮</t>
        </is>
      </c>
      <c r="J433" s="422" t="n"/>
      <c r="K433" s="336" t="n">
        <v>44519</v>
      </c>
      <c r="L433" s="336" t="n"/>
      <c r="M433" s="336">
        <f>IFERROR(IF(VLOOKUP(功能_33[[#This Row],[功能代號]],討論項目!A:H,8,FALSE)=0,"",VLOOKUP(功能_33[[#This Row],[功能代號]],討論項目!A:H,8,FALSE)),"")</f>
        <v/>
      </c>
      <c r="N433" s="372" t="inlineStr">
        <is>
          <t>林清河</t>
        </is>
      </c>
      <c r="O433" s="372" t="inlineStr">
        <is>
          <t>邱怡婷</t>
        </is>
      </c>
      <c r="P433" s="449" t="n"/>
      <c r="Q433" s="372" t="n"/>
      <c r="R433" s="372" t="n"/>
      <c r="S433" s="372" t="n"/>
      <c r="T433" s="372" t="n"/>
      <c r="U433" s="372" t="n"/>
      <c r="V433" s="372" t="n"/>
      <c r="W433" s="372" t="n"/>
      <c r="X433" s="344">
        <f>VLOOKUP(功能_33[[#This Row],[User]],SKL放款!A:G,7,FALSE)</f>
        <v/>
      </c>
      <c r="Y433" s="343">
        <f>IF(功能_33[[#This Row],[實際展示]]="","",功能_33[[#This Row],[實際展示]]+14)</f>
        <v/>
      </c>
      <c r="Z433" s="343" t="n"/>
      <c r="AA433" s="336" t="n"/>
      <c r="AB433" s="336" t="n"/>
      <c r="AC433" s="336" t="n"/>
      <c r="AD433" s="336" t="n"/>
      <c r="AE433" s="336" t="n"/>
      <c r="AF433" s="513" t="n"/>
      <c r="AG433" s="336">
        <f>IFERROR(IF(VLOOKUP(功能_33[[#This Row],[功能代號]],E:Q,11,FALSE)=0,"",VLOOKUP(功能_33[[#This Row],[功能代號]],E:Q,11,FALSE)),"")</f>
        <v/>
      </c>
      <c r="AH433" s="336" t="n"/>
      <c r="AI433" s="336" t="n"/>
      <c r="AJ433" s="344" t="n"/>
      <c r="AK433" s="343" t="n"/>
      <c r="AN433" s="344">
        <f>VLOOKUP(功能_33[[#This Row],[功能代號]],工作表2!A:A,1,FALSE)</f>
        <v/>
      </c>
    </row>
    <row r="434" hidden="1" ht="14.25" customHeight="1" s="453">
      <c r="A434" s="333" t="n"/>
      <c r="B43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344" t="inlineStr">
        <is>
          <t>8.遵循法令作業</t>
        </is>
      </c>
      <c r="D434" s="364" t="inlineStr">
        <is>
          <t>消債條列JCIC報送</t>
        </is>
      </c>
      <c r="E434" s="372" t="inlineStr">
        <is>
          <t>L8067</t>
        </is>
      </c>
      <c r="F434" s="344" t="inlineStr">
        <is>
          <t>消債條列JCIC報送資料歷程查詢(575)</t>
        </is>
      </c>
      <c r="G434" s="344" t="inlineStr">
        <is>
          <t>新增2021/10/21</t>
        </is>
      </c>
      <c r="H434" s="372" t="inlineStr">
        <is>
          <t>張金龍</t>
        </is>
      </c>
      <c r="I434" s="348" t="inlineStr">
        <is>
          <t>張嘉榮</t>
        </is>
      </c>
      <c r="J434" s="422" t="n"/>
      <c r="K434" s="336" t="n">
        <v>44519</v>
      </c>
      <c r="L434" s="336" t="n"/>
      <c r="M434" s="336">
        <f>IFERROR(IF(VLOOKUP(功能_33[[#This Row],[功能代號]],討論項目!A:H,8,FALSE)=0,"",VLOOKUP(功能_33[[#This Row],[功能代號]],討論項目!A:H,8,FALSE)),"")</f>
        <v/>
      </c>
      <c r="N434" s="372" t="inlineStr">
        <is>
          <t>林清河</t>
        </is>
      </c>
      <c r="O434" s="372" t="inlineStr">
        <is>
          <t>邱怡婷</t>
        </is>
      </c>
      <c r="P434" s="449" t="n"/>
      <c r="Q434" s="372" t="n"/>
      <c r="R434" s="372" t="n"/>
      <c r="S434" s="372" t="n"/>
      <c r="T434" s="372" t="n"/>
      <c r="U434" s="372" t="n"/>
      <c r="V434" s="372" t="n"/>
      <c r="W434" s="372" t="n"/>
      <c r="X434" s="344">
        <f>VLOOKUP(功能_33[[#This Row],[User]],SKL放款!A:G,7,FALSE)</f>
        <v/>
      </c>
      <c r="Y434" s="343">
        <f>IF(功能_33[[#This Row],[實際展示]]="","",功能_33[[#This Row],[實際展示]]+14)</f>
        <v/>
      </c>
      <c r="Z434" s="343" t="n"/>
      <c r="AA434" s="336" t="n"/>
      <c r="AB434" s="336" t="n"/>
      <c r="AC434" s="336" t="n"/>
      <c r="AD434" s="336" t="n"/>
      <c r="AE434" s="336" t="n"/>
      <c r="AF434" s="513" t="n"/>
      <c r="AG434" s="336">
        <f>IFERROR(IF(VLOOKUP(功能_33[[#This Row],[功能代號]],E:Q,11,FALSE)=0,"",VLOOKUP(功能_33[[#This Row],[功能代號]],E:Q,11,FALSE)),"")</f>
        <v/>
      </c>
      <c r="AH434" s="336" t="n"/>
      <c r="AI434" s="336" t="n"/>
      <c r="AJ434" s="344" t="n"/>
      <c r="AK434" s="343" t="n"/>
      <c r="AN434" s="344">
        <f>VLOOKUP(功能_33[[#This Row],[功能代號]],工作表2!A:A,1,FALSE)</f>
        <v/>
      </c>
    </row>
    <row r="435" hidden="1" ht="14.25" customHeight="1" s="453">
      <c r="A435" s="333" t="n"/>
      <c r="B43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44" t="inlineStr">
        <is>
          <t>8.遵循法令作業</t>
        </is>
      </c>
      <c r="D435" s="364" t="inlineStr">
        <is>
          <t>消債條列JCIC報送</t>
        </is>
      </c>
      <c r="E435" s="372" t="inlineStr">
        <is>
          <t>L8301</t>
        </is>
      </c>
      <c r="F435" s="344" t="inlineStr">
        <is>
          <t>(40)前置協商受理申請暨請求回報償權通知資料</t>
        </is>
      </c>
      <c r="G435" s="344" t="inlineStr">
        <is>
          <t>新增2021/10/21</t>
        </is>
      </c>
      <c r="H435" s="372" t="inlineStr">
        <is>
          <t>張金龍</t>
        </is>
      </c>
      <c r="I435" s="348" t="inlineStr">
        <is>
          <t>張嘉榮</t>
        </is>
      </c>
      <c r="J435" s="422" t="n"/>
      <c r="K435" s="336" t="n">
        <v>44515</v>
      </c>
      <c r="L435" s="336" t="n"/>
      <c r="M435" s="336">
        <f>IFERROR(IF(VLOOKUP(功能_33[[#This Row],[功能代號]],討論項目!A:H,8,FALSE)=0,"",VLOOKUP(功能_33[[#This Row],[功能代號]],討論項目!A:H,8,FALSE)),"")</f>
        <v/>
      </c>
      <c r="N435" s="372" t="inlineStr">
        <is>
          <t>林清河</t>
        </is>
      </c>
      <c r="O435" s="372" t="inlineStr">
        <is>
          <t>邱怡婷</t>
        </is>
      </c>
      <c r="P435" s="449" t="n"/>
      <c r="Q435" s="372" t="n"/>
      <c r="R435" s="372" t="n"/>
      <c r="S435" s="372" t="n"/>
      <c r="T435" s="372" t="n"/>
      <c r="U435" s="372" t="n"/>
      <c r="V435" s="372" t="n"/>
      <c r="W435" s="372" t="n"/>
      <c r="X435" s="344">
        <f>VLOOKUP(功能_33[[#This Row],[User]],SKL放款!A:G,7,FALSE)</f>
        <v/>
      </c>
      <c r="Y435" s="343">
        <f>IF(功能_33[[#This Row],[實際展示]]="","",功能_33[[#This Row],[實際展示]]+14)</f>
        <v/>
      </c>
      <c r="Z435" s="343" t="n"/>
      <c r="AA435" s="336" t="n"/>
      <c r="AB435" s="336" t="n"/>
      <c r="AC435" s="336" t="n"/>
      <c r="AD435" s="336" t="n"/>
      <c r="AE435" s="336" t="n"/>
      <c r="AF435" s="513" t="n"/>
      <c r="AG435" s="336">
        <f>IFERROR(IF(VLOOKUP(功能_33[[#This Row],[功能代號]],E:Q,11,FALSE)=0,"",VLOOKUP(功能_33[[#This Row],[功能代號]],E:Q,11,FALSE)),"")</f>
        <v/>
      </c>
      <c r="AH435" s="336" t="n"/>
      <c r="AI435" s="336" t="n"/>
      <c r="AJ435" s="344" t="n"/>
      <c r="AK435" s="343" t="n"/>
      <c r="AN435" s="344">
        <f>VLOOKUP(功能_33[[#This Row],[功能代號]],工作表2!A:A,1,FALSE)</f>
        <v/>
      </c>
    </row>
    <row r="436" hidden="1" ht="14.25" customHeight="1" s="453">
      <c r="A436" s="333" t="n"/>
      <c r="B43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44" t="inlineStr">
        <is>
          <t>8.遵循法令作業</t>
        </is>
      </c>
      <c r="D436" s="364" t="inlineStr">
        <is>
          <t>消債條列JCIC報送</t>
        </is>
      </c>
      <c r="E436" s="372" t="inlineStr">
        <is>
          <t>L8302</t>
        </is>
      </c>
      <c r="F436" s="344" t="inlineStr">
        <is>
          <t>(41)協商開始暨停催通知資料</t>
        </is>
      </c>
      <c r="G436" s="344" t="inlineStr">
        <is>
          <t>新增2021/10/21</t>
        </is>
      </c>
      <c r="H436" s="372" t="inlineStr">
        <is>
          <t>張金龍</t>
        </is>
      </c>
      <c r="I436" s="348" t="inlineStr">
        <is>
          <t>張嘉榮</t>
        </is>
      </c>
      <c r="J436" s="422" t="n"/>
      <c r="K436" s="336" t="n">
        <v>44515</v>
      </c>
      <c r="L436" s="336" t="n"/>
      <c r="M436" s="336">
        <f>IFERROR(IF(VLOOKUP(功能_33[[#This Row],[功能代號]],討論項目!A:H,8,FALSE)=0,"",VLOOKUP(功能_33[[#This Row],[功能代號]],討論項目!A:H,8,FALSE)),"")</f>
        <v/>
      </c>
      <c r="N436" s="372" t="inlineStr">
        <is>
          <t>林清河</t>
        </is>
      </c>
      <c r="O436" s="372" t="inlineStr">
        <is>
          <t>邱怡婷</t>
        </is>
      </c>
      <c r="P436" s="449" t="n"/>
      <c r="Q436" s="372" t="n"/>
      <c r="R436" s="372" t="n"/>
      <c r="S436" s="372" t="n"/>
      <c r="T436" s="372" t="n"/>
      <c r="U436" s="372" t="n"/>
      <c r="V436" s="372" t="n"/>
      <c r="W436" s="372" t="n"/>
      <c r="X436" s="344">
        <f>VLOOKUP(功能_33[[#This Row],[User]],SKL放款!A:G,7,FALSE)</f>
        <v/>
      </c>
      <c r="Y436" s="343">
        <f>IF(功能_33[[#This Row],[實際展示]]="","",功能_33[[#This Row],[實際展示]]+14)</f>
        <v/>
      </c>
      <c r="Z436" s="343" t="n"/>
      <c r="AA436" s="336" t="n"/>
      <c r="AB436" s="336" t="n"/>
      <c r="AC436" s="336" t="n"/>
      <c r="AD436" s="336" t="n"/>
      <c r="AE436" s="336" t="n"/>
      <c r="AF436" s="513" t="n"/>
      <c r="AG436" s="336">
        <f>IFERROR(IF(VLOOKUP(功能_33[[#This Row],[功能代號]],E:Q,11,FALSE)=0,"",VLOOKUP(功能_33[[#This Row],[功能代號]],E:Q,11,FALSE)),"")</f>
        <v/>
      </c>
      <c r="AH436" s="336" t="n"/>
      <c r="AI436" s="336" t="n"/>
      <c r="AJ436" s="344" t="n"/>
      <c r="AK436" s="343" t="n"/>
      <c r="AN436" s="344">
        <f>VLOOKUP(功能_33[[#This Row],[功能代號]],工作表2!A:A,1,FALSE)</f>
        <v/>
      </c>
    </row>
    <row r="437" hidden="1" ht="14.25" customHeight="1" s="453">
      <c r="A437" s="333" t="n"/>
      <c r="B43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44" t="inlineStr">
        <is>
          <t>8.遵循法令作業</t>
        </is>
      </c>
      <c r="D437" s="364" t="inlineStr">
        <is>
          <t>消債條列JCIC報送</t>
        </is>
      </c>
      <c r="E437" s="372" t="inlineStr">
        <is>
          <t>L8303</t>
        </is>
      </c>
      <c r="F437" s="344" t="inlineStr">
        <is>
          <t>(42)回報無擔保債權金額資料</t>
        </is>
      </c>
      <c r="G437" s="344" t="inlineStr">
        <is>
          <t>新增2021/10/21</t>
        </is>
      </c>
      <c r="H437" s="372" t="inlineStr">
        <is>
          <t>張金龍</t>
        </is>
      </c>
      <c r="I437" s="348" t="inlineStr">
        <is>
          <t>張嘉榮</t>
        </is>
      </c>
      <c r="J437" s="422" t="n"/>
      <c r="K437" s="336" t="n">
        <v>44515</v>
      </c>
      <c r="L437" s="336" t="n"/>
      <c r="M437" s="336">
        <f>IFERROR(IF(VLOOKUP(功能_33[[#This Row],[功能代號]],討論項目!A:H,8,FALSE)=0,"",VLOOKUP(功能_33[[#This Row],[功能代號]],討論項目!A:H,8,FALSE)),"")</f>
        <v/>
      </c>
      <c r="N437" s="372" t="inlineStr">
        <is>
          <t>林清河</t>
        </is>
      </c>
      <c r="O437" s="372" t="inlineStr">
        <is>
          <t>邱怡婷</t>
        </is>
      </c>
      <c r="P437" s="449" t="n"/>
      <c r="Q437" s="372" t="n"/>
      <c r="R437" s="372" t="n"/>
      <c r="S437" s="372" t="n"/>
      <c r="T437" s="372" t="n"/>
      <c r="U437" s="372" t="n"/>
      <c r="V437" s="372" t="n"/>
      <c r="W437" s="372" t="n"/>
      <c r="X437" s="344">
        <f>VLOOKUP(功能_33[[#This Row],[User]],SKL放款!A:G,7,FALSE)</f>
        <v/>
      </c>
      <c r="Y437" s="343">
        <f>IF(功能_33[[#This Row],[實際展示]]="","",功能_33[[#This Row],[實際展示]]+14)</f>
        <v/>
      </c>
      <c r="Z437" s="343" t="n"/>
      <c r="AA437" s="336" t="n"/>
      <c r="AB437" s="336" t="n"/>
      <c r="AC437" s="336" t="n"/>
      <c r="AD437" s="336" t="n"/>
      <c r="AE437" s="336" t="n"/>
      <c r="AF437" s="513" t="n"/>
      <c r="AG437" s="336">
        <f>IFERROR(IF(VLOOKUP(功能_33[[#This Row],[功能代號]],E:Q,11,FALSE)=0,"",VLOOKUP(功能_33[[#This Row],[功能代號]],E:Q,11,FALSE)),"")</f>
        <v/>
      </c>
      <c r="AH437" s="336" t="n"/>
      <c r="AI437" s="336" t="n"/>
      <c r="AJ437" s="344" t="n"/>
      <c r="AK437" s="343" t="n"/>
      <c r="AN437" s="344">
        <f>VLOOKUP(功能_33[[#This Row],[功能代號]],工作表2!A:A,1,FALSE)</f>
        <v/>
      </c>
    </row>
    <row r="438" hidden="1" ht="14.25" customHeight="1" s="453">
      <c r="A438" s="333" t="n"/>
      <c r="B43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44" t="inlineStr">
        <is>
          <t>8.遵循法令作業</t>
        </is>
      </c>
      <c r="D438" s="364" t="inlineStr">
        <is>
          <t>消債條列JCIC報送</t>
        </is>
      </c>
      <c r="E438" s="372" t="inlineStr">
        <is>
          <t>L8304</t>
        </is>
      </c>
      <c r="F438" s="344" t="inlineStr">
        <is>
          <t>(43)回報有擔保債權金額資料</t>
        </is>
      </c>
      <c r="G438" s="344" t="inlineStr">
        <is>
          <t>新增2021/10/21</t>
        </is>
      </c>
      <c r="H438" s="372" t="inlineStr">
        <is>
          <t>張金龍</t>
        </is>
      </c>
      <c r="I438" s="348" t="inlineStr">
        <is>
          <t>張嘉榮</t>
        </is>
      </c>
      <c r="J438" s="422" t="n"/>
      <c r="K438" s="336" t="n">
        <v>44515</v>
      </c>
      <c r="L438" s="336" t="n"/>
      <c r="M438" s="336">
        <f>IFERROR(IF(VLOOKUP(功能_33[[#This Row],[功能代號]],討論項目!A:H,8,FALSE)=0,"",VLOOKUP(功能_33[[#This Row],[功能代號]],討論項目!A:H,8,FALSE)),"")</f>
        <v/>
      </c>
      <c r="N438" s="372" t="inlineStr">
        <is>
          <t>林清河</t>
        </is>
      </c>
      <c r="O438" s="372" t="inlineStr">
        <is>
          <t>邱怡婷</t>
        </is>
      </c>
      <c r="P438" s="449" t="n"/>
      <c r="Q438" s="372" t="n"/>
      <c r="R438" s="372" t="n"/>
      <c r="S438" s="372" t="n"/>
      <c r="T438" s="372" t="n"/>
      <c r="U438" s="372" t="n"/>
      <c r="V438" s="372" t="n"/>
      <c r="W438" s="372" t="n"/>
      <c r="X438" s="344">
        <f>VLOOKUP(功能_33[[#This Row],[User]],SKL放款!A:G,7,FALSE)</f>
        <v/>
      </c>
      <c r="Y438" s="343">
        <f>IF(功能_33[[#This Row],[實際展示]]="","",功能_33[[#This Row],[實際展示]]+14)</f>
        <v/>
      </c>
      <c r="Z438" s="343" t="n"/>
      <c r="AA438" s="336" t="n"/>
      <c r="AB438" s="336" t="n"/>
      <c r="AC438" s="336" t="n"/>
      <c r="AD438" s="336" t="n"/>
      <c r="AE438" s="336" t="n"/>
      <c r="AF438" s="513" t="n"/>
      <c r="AG438" s="336">
        <f>IFERROR(IF(VLOOKUP(功能_33[[#This Row],[功能代號]],E:Q,11,FALSE)=0,"",VLOOKUP(功能_33[[#This Row],[功能代號]],E:Q,11,FALSE)),"")</f>
        <v/>
      </c>
      <c r="AH438" s="336" t="n"/>
      <c r="AI438" s="336" t="n"/>
      <c r="AJ438" s="344" t="n"/>
      <c r="AK438" s="343" t="n"/>
      <c r="AN438" s="344">
        <f>VLOOKUP(功能_33[[#This Row],[功能代號]],工作表2!A:A,1,FALSE)</f>
        <v/>
      </c>
    </row>
    <row r="439" hidden="1" ht="14.25" customHeight="1" s="453">
      <c r="A439" s="333" t="n"/>
      <c r="B43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44" t="inlineStr">
        <is>
          <t>8.遵循法令作業</t>
        </is>
      </c>
      <c r="D439" s="364" t="inlineStr">
        <is>
          <t>消債條列JCIC報送</t>
        </is>
      </c>
      <c r="E439" s="372" t="inlineStr">
        <is>
          <t>L8305</t>
        </is>
      </c>
      <c r="F439" s="344" t="inlineStr">
        <is>
          <t>(44)請求同意債務清償方案通知資料</t>
        </is>
      </c>
      <c r="G439" s="344" t="inlineStr">
        <is>
          <t>新增2021/10/21</t>
        </is>
      </c>
      <c r="H439" s="372" t="inlineStr">
        <is>
          <t>張金龍</t>
        </is>
      </c>
      <c r="I439" s="348" t="inlineStr">
        <is>
          <t>張嘉榮</t>
        </is>
      </c>
      <c r="J439" s="422" t="n"/>
      <c r="K439" s="336" t="n">
        <v>44515</v>
      </c>
      <c r="L439" s="336" t="n"/>
      <c r="M439" s="336">
        <f>IFERROR(IF(VLOOKUP(功能_33[[#This Row],[功能代號]],討論項目!A:H,8,FALSE)=0,"",VLOOKUP(功能_33[[#This Row],[功能代號]],討論項目!A:H,8,FALSE)),"")</f>
        <v/>
      </c>
      <c r="N439" s="372" t="inlineStr">
        <is>
          <t>林清河</t>
        </is>
      </c>
      <c r="O439" s="372" t="inlineStr">
        <is>
          <t>邱怡婷</t>
        </is>
      </c>
      <c r="P439" s="449" t="n"/>
      <c r="Q439" s="372" t="n"/>
      <c r="R439" s="372" t="n"/>
      <c r="S439" s="372" t="n"/>
      <c r="T439" s="372" t="n"/>
      <c r="U439" s="372" t="n"/>
      <c r="V439" s="372" t="n"/>
      <c r="W439" s="372" t="n"/>
      <c r="X439" s="344">
        <f>VLOOKUP(功能_33[[#This Row],[User]],SKL放款!A:G,7,FALSE)</f>
        <v/>
      </c>
      <c r="Y439" s="343">
        <f>IF(功能_33[[#This Row],[實際展示]]="","",功能_33[[#This Row],[實際展示]]+14)</f>
        <v/>
      </c>
      <c r="Z439" s="343" t="n"/>
      <c r="AA439" s="336" t="n"/>
      <c r="AB439" s="336" t="n"/>
      <c r="AC439" s="336" t="n"/>
      <c r="AD439" s="336" t="n"/>
      <c r="AE439" s="336" t="n"/>
      <c r="AF439" s="513" t="n"/>
      <c r="AG439" s="336">
        <f>IFERROR(IF(VLOOKUP(功能_33[[#This Row],[功能代號]],E:Q,11,FALSE)=0,"",VLOOKUP(功能_33[[#This Row],[功能代號]],E:Q,11,FALSE)),"")</f>
        <v/>
      </c>
      <c r="AH439" s="336" t="n"/>
      <c r="AI439" s="336" t="n"/>
      <c r="AJ439" s="344" t="n"/>
      <c r="AK439" s="343" t="n"/>
      <c r="AN439" s="344">
        <f>VLOOKUP(功能_33[[#This Row],[功能代號]],工作表2!A:A,1,FALSE)</f>
        <v/>
      </c>
    </row>
    <row r="440" hidden="1" ht="14.25" customHeight="1" s="453">
      <c r="A440" s="333" t="n"/>
      <c r="B44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44" t="inlineStr">
        <is>
          <t>8.遵循法令作業</t>
        </is>
      </c>
      <c r="D440" s="364" t="inlineStr">
        <is>
          <t>消債條列JCIC報送</t>
        </is>
      </c>
      <c r="E440" s="372" t="inlineStr">
        <is>
          <t>L8306</t>
        </is>
      </c>
      <c r="F440" s="344" t="inlineStr">
        <is>
          <t>(45)回報是否同意債務清償方案資料</t>
        </is>
      </c>
      <c r="G440" s="344" t="inlineStr">
        <is>
          <t>新增2021/10/21</t>
        </is>
      </c>
      <c r="H440" s="372" t="inlineStr">
        <is>
          <t>張金龍</t>
        </is>
      </c>
      <c r="I440" s="348" t="inlineStr">
        <is>
          <t>張嘉榮</t>
        </is>
      </c>
      <c r="J440" s="422" t="n"/>
      <c r="K440" s="336" t="n">
        <v>44515</v>
      </c>
      <c r="L440" s="336" t="n"/>
      <c r="M440" s="336">
        <f>IFERROR(IF(VLOOKUP(功能_33[[#This Row],[功能代號]],討論項目!A:H,8,FALSE)=0,"",VLOOKUP(功能_33[[#This Row],[功能代號]],討論項目!A:H,8,FALSE)),"")</f>
        <v/>
      </c>
      <c r="N440" s="372" t="inlineStr">
        <is>
          <t>林清河</t>
        </is>
      </c>
      <c r="O440" s="372" t="inlineStr">
        <is>
          <t>邱怡婷</t>
        </is>
      </c>
      <c r="P440" s="449" t="n"/>
      <c r="Q440" s="372" t="n"/>
      <c r="R440" s="372" t="n"/>
      <c r="S440" s="372" t="n"/>
      <c r="T440" s="372" t="n"/>
      <c r="U440" s="372" t="n"/>
      <c r="V440" s="372" t="n"/>
      <c r="W440" s="372" t="n"/>
      <c r="X440" s="344">
        <f>VLOOKUP(功能_33[[#This Row],[User]],SKL放款!A:G,7,FALSE)</f>
        <v/>
      </c>
      <c r="Y440" s="343">
        <f>IF(功能_33[[#This Row],[實際展示]]="","",功能_33[[#This Row],[實際展示]]+14)</f>
        <v/>
      </c>
      <c r="Z440" s="343" t="n"/>
      <c r="AA440" s="336" t="n"/>
      <c r="AB440" s="336" t="n"/>
      <c r="AC440" s="336" t="n"/>
      <c r="AD440" s="336" t="n"/>
      <c r="AE440" s="336" t="n"/>
      <c r="AF440" s="513" t="n"/>
      <c r="AG440" s="336">
        <f>IFERROR(IF(VLOOKUP(功能_33[[#This Row],[功能代號]],E:Q,11,FALSE)=0,"",VLOOKUP(功能_33[[#This Row],[功能代號]],E:Q,11,FALSE)),"")</f>
        <v/>
      </c>
      <c r="AH440" s="336" t="n"/>
      <c r="AI440" s="336" t="n"/>
      <c r="AJ440" s="344" t="n"/>
      <c r="AK440" s="343" t="n"/>
      <c r="AN440" s="344">
        <f>VLOOKUP(功能_33[[#This Row],[功能代號]],工作表2!A:A,1,FALSE)</f>
        <v/>
      </c>
    </row>
    <row r="441" hidden="1" ht="14.25" customHeight="1" s="453">
      <c r="A441" s="333" t="n"/>
      <c r="B44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44" t="inlineStr">
        <is>
          <t>8.遵循法令作業</t>
        </is>
      </c>
      <c r="D441" s="364" t="inlineStr">
        <is>
          <t>消債條列JCIC報送</t>
        </is>
      </c>
      <c r="E441" s="372" t="inlineStr">
        <is>
          <t>L8307</t>
        </is>
      </c>
      <c r="F441" s="344" t="inlineStr">
        <is>
          <t>(46)結案通知資料檔案格式</t>
        </is>
      </c>
      <c r="G441" s="344" t="inlineStr">
        <is>
          <t>新增2021/10/21</t>
        </is>
      </c>
      <c r="H441" s="372" t="inlineStr">
        <is>
          <t>張金龍</t>
        </is>
      </c>
      <c r="I441" s="348" t="inlineStr">
        <is>
          <t>張嘉榮</t>
        </is>
      </c>
      <c r="J441" s="422" t="n"/>
      <c r="K441" s="336" t="n">
        <v>44515</v>
      </c>
      <c r="L441" s="336" t="n"/>
      <c r="M441" s="336">
        <f>IFERROR(IF(VLOOKUP(功能_33[[#This Row],[功能代號]],討論項目!A:H,8,FALSE)=0,"",VLOOKUP(功能_33[[#This Row],[功能代號]],討論項目!A:H,8,FALSE)),"")</f>
        <v/>
      </c>
      <c r="N441" s="372" t="inlineStr">
        <is>
          <t>林清河</t>
        </is>
      </c>
      <c r="O441" s="372" t="inlineStr">
        <is>
          <t>邱怡婷</t>
        </is>
      </c>
      <c r="P441" s="449" t="n"/>
      <c r="Q441" s="372" t="n"/>
      <c r="R441" s="372" t="n"/>
      <c r="S441" s="372" t="n"/>
      <c r="T441" s="372" t="n"/>
      <c r="U441" s="372" t="n"/>
      <c r="V441" s="372" t="n"/>
      <c r="W441" s="372" t="n"/>
      <c r="X441" s="344">
        <f>VLOOKUP(功能_33[[#This Row],[User]],SKL放款!A:G,7,FALSE)</f>
        <v/>
      </c>
      <c r="Y441" s="343">
        <f>IF(功能_33[[#This Row],[實際展示]]="","",功能_33[[#This Row],[實際展示]]+14)</f>
        <v/>
      </c>
      <c r="Z441" s="343" t="n"/>
      <c r="AA441" s="336" t="n"/>
      <c r="AB441" s="336" t="n"/>
      <c r="AC441" s="336" t="n"/>
      <c r="AD441" s="336" t="n"/>
      <c r="AE441" s="336" t="n"/>
      <c r="AF441" s="513" t="n"/>
      <c r="AG441" s="336">
        <f>IFERROR(IF(VLOOKUP(功能_33[[#This Row],[功能代號]],E:Q,11,FALSE)=0,"",VLOOKUP(功能_33[[#This Row],[功能代號]],E:Q,11,FALSE)),"")</f>
        <v/>
      </c>
      <c r="AH441" s="336" t="n"/>
      <c r="AI441" s="336" t="n"/>
      <c r="AJ441" s="344" t="n"/>
      <c r="AK441" s="343" t="n"/>
      <c r="AN441" s="344">
        <f>VLOOKUP(功能_33[[#This Row],[功能代號]],工作表2!A:A,1,FALSE)</f>
        <v/>
      </c>
    </row>
    <row r="442" hidden="1" ht="14.25" customHeight="1" s="453">
      <c r="A442" s="333" t="n"/>
      <c r="B44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44" t="inlineStr">
        <is>
          <t>8.遵循法令作業</t>
        </is>
      </c>
      <c r="D442" s="364" t="inlineStr">
        <is>
          <t>消債條列JCIC報送</t>
        </is>
      </c>
      <c r="E442" s="372" t="inlineStr">
        <is>
          <t>L8308</t>
        </is>
      </c>
      <c r="F442" s="344" t="inlineStr">
        <is>
          <t>(47)金融機構無擔保債務協議資料檔案</t>
        </is>
      </c>
      <c r="G442" s="344" t="inlineStr">
        <is>
          <t>新增2021/10/21</t>
        </is>
      </c>
      <c r="H442" s="372" t="inlineStr">
        <is>
          <t>張金龍</t>
        </is>
      </c>
      <c r="I442" s="348" t="inlineStr">
        <is>
          <t>張嘉榮</t>
        </is>
      </c>
      <c r="J442" s="422" t="n"/>
      <c r="K442" s="336" t="n">
        <v>44515</v>
      </c>
      <c r="L442" s="336" t="n"/>
      <c r="M442" s="336">
        <f>IFERROR(IF(VLOOKUP(功能_33[[#This Row],[功能代號]],討論項目!A:H,8,FALSE)=0,"",VLOOKUP(功能_33[[#This Row],[功能代號]],討論項目!A:H,8,FALSE)),"")</f>
        <v/>
      </c>
      <c r="N442" s="372" t="inlineStr">
        <is>
          <t>林清河</t>
        </is>
      </c>
      <c r="O442" s="372" t="inlineStr">
        <is>
          <t>邱怡婷</t>
        </is>
      </c>
      <c r="P442" s="449" t="n"/>
      <c r="Q442" s="372" t="n"/>
      <c r="R442" s="372" t="n"/>
      <c r="S442" s="372" t="n"/>
      <c r="T442" s="372" t="n"/>
      <c r="U442" s="372" t="n"/>
      <c r="V442" s="372" t="n"/>
      <c r="W442" s="372" t="n"/>
      <c r="X442" s="344">
        <f>VLOOKUP(功能_33[[#This Row],[User]],SKL放款!A:G,7,FALSE)</f>
        <v/>
      </c>
      <c r="Y442" s="343">
        <f>IF(功能_33[[#This Row],[實際展示]]="","",功能_33[[#This Row],[實際展示]]+14)</f>
        <v/>
      </c>
      <c r="Z442" s="343" t="n"/>
      <c r="AA442" s="336" t="n"/>
      <c r="AB442" s="336" t="n"/>
      <c r="AC442" s="336" t="n"/>
      <c r="AD442" s="336" t="n"/>
      <c r="AE442" s="336" t="n"/>
      <c r="AF442" s="513" t="n"/>
      <c r="AG442" s="336">
        <f>IFERROR(IF(VLOOKUP(功能_33[[#This Row],[功能代號]],E:Q,11,FALSE)=0,"",VLOOKUP(功能_33[[#This Row],[功能代號]],E:Q,11,FALSE)),"")</f>
        <v/>
      </c>
      <c r="AH442" s="336" t="n"/>
      <c r="AI442" s="336" t="n"/>
      <c r="AJ442" s="344" t="n"/>
      <c r="AK442" s="343" t="n"/>
      <c r="AN442" s="344">
        <f>VLOOKUP(功能_33[[#This Row],[功能代號]],工作表2!A:A,1,FALSE)</f>
        <v/>
      </c>
    </row>
    <row r="443" hidden="1" ht="14.25" customHeight="1" s="453">
      <c r="A443" s="333" t="n"/>
      <c r="B44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44" t="inlineStr">
        <is>
          <t>8.遵循法令作業</t>
        </is>
      </c>
      <c r="D443" s="364" t="inlineStr">
        <is>
          <t>消債條列JCIC報送</t>
        </is>
      </c>
      <c r="E443" s="372" t="inlineStr">
        <is>
          <t>L8309</t>
        </is>
      </c>
      <c r="F443" s="344" t="inlineStr">
        <is>
          <t>(48)債務人基本資料</t>
        </is>
      </c>
      <c r="G443" s="344" t="inlineStr">
        <is>
          <t>新增2021/10/21</t>
        </is>
      </c>
      <c r="H443" s="372" t="inlineStr">
        <is>
          <t>張金龍</t>
        </is>
      </c>
      <c r="I443" s="348" t="inlineStr">
        <is>
          <t>張嘉榮</t>
        </is>
      </c>
      <c r="J443" s="422" t="n"/>
      <c r="K443" s="336" t="n">
        <v>44515</v>
      </c>
      <c r="L443" s="336" t="n"/>
      <c r="M443" s="336">
        <f>IFERROR(IF(VLOOKUP(功能_33[[#This Row],[功能代號]],討論項目!A:H,8,FALSE)=0,"",VLOOKUP(功能_33[[#This Row],[功能代號]],討論項目!A:H,8,FALSE)),"")</f>
        <v/>
      </c>
      <c r="N443" s="372" t="inlineStr">
        <is>
          <t>林清河</t>
        </is>
      </c>
      <c r="O443" s="372" t="inlineStr">
        <is>
          <t>邱怡婷</t>
        </is>
      </c>
      <c r="P443" s="449" t="n"/>
      <c r="Q443" s="372" t="n"/>
      <c r="R443" s="372" t="n"/>
      <c r="S443" s="372" t="n"/>
      <c r="T443" s="372" t="n"/>
      <c r="U443" s="372" t="n"/>
      <c r="V443" s="372" t="n"/>
      <c r="W443" s="372" t="n"/>
      <c r="X443" s="344">
        <f>VLOOKUP(功能_33[[#This Row],[User]],SKL放款!A:G,7,FALSE)</f>
        <v/>
      </c>
      <c r="Y443" s="343">
        <f>IF(功能_33[[#This Row],[實際展示]]="","",功能_33[[#This Row],[實際展示]]+14)</f>
        <v/>
      </c>
      <c r="Z443" s="343" t="n"/>
      <c r="AA443" s="336" t="n"/>
      <c r="AB443" s="336" t="n"/>
      <c r="AC443" s="336" t="n"/>
      <c r="AD443" s="336" t="n"/>
      <c r="AE443" s="336" t="n"/>
      <c r="AF443" s="513" t="n"/>
      <c r="AG443" s="336">
        <f>IFERROR(IF(VLOOKUP(功能_33[[#This Row],[功能代號]],E:Q,11,FALSE)=0,"",VLOOKUP(功能_33[[#This Row],[功能代號]],E:Q,11,FALSE)),"")</f>
        <v/>
      </c>
      <c r="AH443" s="336" t="n"/>
      <c r="AI443" s="336" t="n"/>
      <c r="AJ443" s="344" t="n"/>
      <c r="AK443" s="343" t="n"/>
      <c r="AN443" s="344">
        <f>VLOOKUP(功能_33[[#This Row],[功能代號]],工作表2!A:A,1,FALSE)</f>
        <v/>
      </c>
    </row>
    <row r="444" hidden="1" ht="14.25" customHeight="1" s="453">
      <c r="A444" s="333" t="n"/>
      <c r="B44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44" t="inlineStr">
        <is>
          <t>8.遵循法令作業</t>
        </is>
      </c>
      <c r="D444" s="364" t="inlineStr">
        <is>
          <t>消債條列JCIC報送</t>
        </is>
      </c>
      <c r="E444" s="372" t="inlineStr">
        <is>
          <t>L8310</t>
        </is>
      </c>
      <c r="F444" s="344" t="inlineStr">
        <is>
          <t>(49)債務清償方案法院認可資料檔案</t>
        </is>
      </c>
      <c r="G444" s="344" t="inlineStr">
        <is>
          <t>新增2021/10/21</t>
        </is>
      </c>
      <c r="H444" s="372" t="inlineStr">
        <is>
          <t>張金龍</t>
        </is>
      </c>
      <c r="I444" s="348" t="inlineStr">
        <is>
          <t>張嘉榮</t>
        </is>
      </c>
      <c r="J444" s="422" t="n"/>
      <c r="K444" s="336" t="n">
        <v>44515</v>
      </c>
      <c r="L444" s="336" t="n"/>
      <c r="M444" s="336">
        <f>IFERROR(IF(VLOOKUP(功能_33[[#This Row],[功能代號]],討論項目!A:H,8,FALSE)=0,"",VLOOKUP(功能_33[[#This Row],[功能代號]],討論項目!A:H,8,FALSE)),"")</f>
        <v/>
      </c>
      <c r="N444" s="372" t="inlineStr">
        <is>
          <t>林清河</t>
        </is>
      </c>
      <c r="O444" s="372" t="inlineStr">
        <is>
          <t>邱怡婷</t>
        </is>
      </c>
      <c r="P444" s="449" t="n"/>
      <c r="Q444" s="372" t="n"/>
      <c r="R444" s="372" t="n"/>
      <c r="S444" s="372" t="n"/>
      <c r="T444" s="372" t="n"/>
      <c r="U444" s="372" t="n"/>
      <c r="V444" s="372" t="n"/>
      <c r="W444" s="372" t="n"/>
      <c r="X444" s="344">
        <f>VLOOKUP(功能_33[[#This Row],[User]],SKL放款!A:G,7,FALSE)</f>
        <v/>
      </c>
      <c r="Y444" s="343">
        <f>IF(功能_33[[#This Row],[實際展示]]="","",功能_33[[#This Row],[實際展示]]+14)</f>
        <v/>
      </c>
      <c r="Z444" s="343" t="n"/>
      <c r="AA444" s="336" t="n"/>
      <c r="AB444" s="336" t="n"/>
      <c r="AC444" s="336" t="n"/>
      <c r="AD444" s="336" t="n"/>
      <c r="AE444" s="336" t="n"/>
      <c r="AF444" s="513" t="n"/>
      <c r="AG444" s="336">
        <f>IFERROR(IF(VLOOKUP(功能_33[[#This Row],[功能代號]],E:Q,11,FALSE)=0,"",VLOOKUP(功能_33[[#This Row],[功能代號]],E:Q,11,FALSE)),"")</f>
        <v/>
      </c>
      <c r="AH444" s="336" t="n"/>
      <c r="AI444" s="336" t="n"/>
      <c r="AJ444" s="344" t="n"/>
      <c r="AK444" s="343" t="n"/>
      <c r="AN444" s="344">
        <f>VLOOKUP(功能_33[[#This Row],[功能代號]],工作表2!A:A,1,FALSE)</f>
        <v/>
      </c>
    </row>
    <row r="445" hidden="1" ht="14.25" customHeight="1" s="453">
      <c r="A445" s="333" t="n"/>
      <c r="B44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44" t="inlineStr">
        <is>
          <t>8.遵循法令作業</t>
        </is>
      </c>
      <c r="D445" s="364" t="inlineStr">
        <is>
          <t>消債條列JCIC報送</t>
        </is>
      </c>
      <c r="E445" s="372" t="inlineStr">
        <is>
          <t>L8311</t>
        </is>
      </c>
      <c r="F445" s="344" t="inlineStr">
        <is>
          <t>(50)債務人繳款資料檔案</t>
        </is>
      </c>
      <c r="G445" s="344" t="inlineStr">
        <is>
          <t>新增2021/10/21</t>
        </is>
      </c>
      <c r="H445" s="372" t="inlineStr">
        <is>
          <t>張金龍</t>
        </is>
      </c>
      <c r="I445" s="348" t="inlineStr">
        <is>
          <t>張嘉榮</t>
        </is>
      </c>
      <c r="J445" s="422" t="n"/>
      <c r="K445" s="336" t="n">
        <v>44516</v>
      </c>
      <c r="L445" s="336" t="n"/>
      <c r="M445" s="336">
        <f>IFERROR(IF(VLOOKUP(功能_33[[#This Row],[功能代號]],討論項目!A:H,8,FALSE)=0,"",VLOOKUP(功能_33[[#This Row],[功能代號]],討論項目!A:H,8,FALSE)),"")</f>
        <v/>
      </c>
      <c r="N445" s="372" t="inlineStr">
        <is>
          <t>林清河</t>
        </is>
      </c>
      <c r="O445" s="372" t="inlineStr">
        <is>
          <t>邱怡婷</t>
        </is>
      </c>
      <c r="P445" s="449" t="n"/>
      <c r="Q445" s="372" t="n"/>
      <c r="R445" s="372" t="n"/>
      <c r="S445" s="372" t="n"/>
      <c r="T445" s="372" t="n"/>
      <c r="U445" s="372" t="n"/>
      <c r="V445" s="372" t="n"/>
      <c r="W445" s="372" t="n"/>
      <c r="X445" s="344">
        <f>VLOOKUP(功能_33[[#This Row],[User]],SKL放款!A:G,7,FALSE)</f>
        <v/>
      </c>
      <c r="Y445" s="343">
        <f>IF(功能_33[[#This Row],[實際展示]]="","",功能_33[[#This Row],[實際展示]]+14)</f>
        <v/>
      </c>
      <c r="Z445" s="343" t="n"/>
      <c r="AA445" s="336" t="n"/>
      <c r="AB445" s="336" t="n"/>
      <c r="AC445" s="336" t="n"/>
      <c r="AD445" s="336" t="n"/>
      <c r="AE445" s="336" t="n"/>
      <c r="AF445" s="513" t="n"/>
      <c r="AG445" s="336">
        <f>IFERROR(IF(VLOOKUP(功能_33[[#This Row],[功能代號]],E:Q,11,FALSE)=0,"",VLOOKUP(功能_33[[#This Row],[功能代號]],E:Q,11,FALSE)),"")</f>
        <v/>
      </c>
      <c r="AH445" s="336" t="n"/>
      <c r="AI445" s="336" t="n"/>
      <c r="AJ445" s="344" t="n"/>
      <c r="AK445" s="343" t="n"/>
      <c r="AN445" s="344">
        <f>VLOOKUP(功能_33[[#This Row],[功能代號]],工作表2!A:A,1,FALSE)</f>
        <v/>
      </c>
    </row>
    <row r="446" hidden="1" ht="14.25" customHeight="1" s="453">
      <c r="A446" s="333" t="n"/>
      <c r="B44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44" t="inlineStr">
        <is>
          <t>8.遵循法令作業</t>
        </is>
      </c>
      <c r="D446" s="364" t="inlineStr">
        <is>
          <t>消債條列JCIC報送</t>
        </is>
      </c>
      <c r="E446" s="372" t="inlineStr">
        <is>
          <t>L8312</t>
        </is>
      </c>
      <c r="F446" s="344" t="inlineStr">
        <is>
          <t>(51)延期繳款（喘息期）資料檔案</t>
        </is>
      </c>
      <c r="G446" s="344" t="inlineStr">
        <is>
          <t>新增2021/10/21</t>
        </is>
      </c>
      <c r="H446" s="372" t="inlineStr">
        <is>
          <t>張金龍</t>
        </is>
      </c>
      <c r="I446" s="348" t="inlineStr">
        <is>
          <t>張嘉榮</t>
        </is>
      </c>
      <c r="J446" s="422" t="n"/>
      <c r="K446" s="336" t="n">
        <v>44516</v>
      </c>
      <c r="L446" s="336" t="n"/>
      <c r="M446" s="336">
        <f>IFERROR(IF(VLOOKUP(功能_33[[#This Row],[功能代號]],討論項目!A:H,8,FALSE)=0,"",VLOOKUP(功能_33[[#This Row],[功能代號]],討論項目!A:H,8,FALSE)),"")</f>
        <v/>
      </c>
      <c r="N446" s="372" t="inlineStr">
        <is>
          <t>林清河</t>
        </is>
      </c>
      <c r="O446" s="372" t="inlineStr">
        <is>
          <t>邱怡婷</t>
        </is>
      </c>
      <c r="P446" s="449" t="n"/>
      <c r="Q446" s="372" t="n"/>
      <c r="R446" s="372" t="n"/>
      <c r="S446" s="372" t="n"/>
      <c r="T446" s="372" t="n"/>
      <c r="U446" s="372" t="n"/>
      <c r="V446" s="372" t="n"/>
      <c r="W446" s="372" t="n"/>
      <c r="X446" s="344">
        <f>VLOOKUP(功能_33[[#This Row],[User]],SKL放款!A:G,7,FALSE)</f>
        <v/>
      </c>
      <c r="Y446" s="343">
        <f>IF(功能_33[[#This Row],[實際展示]]="","",功能_33[[#This Row],[實際展示]]+14)</f>
        <v/>
      </c>
      <c r="Z446" s="343" t="n"/>
      <c r="AA446" s="336" t="n"/>
      <c r="AB446" s="336" t="n"/>
      <c r="AC446" s="336" t="n"/>
      <c r="AD446" s="336" t="n"/>
      <c r="AE446" s="336" t="n"/>
      <c r="AF446" s="513" t="n"/>
      <c r="AG446" s="336">
        <f>IFERROR(IF(VLOOKUP(功能_33[[#This Row],[功能代號]],E:Q,11,FALSE)=0,"",VLOOKUP(功能_33[[#This Row],[功能代號]],E:Q,11,FALSE)),"")</f>
        <v/>
      </c>
      <c r="AH446" s="336" t="n"/>
      <c r="AI446" s="336" t="n"/>
      <c r="AJ446" s="344" t="n"/>
      <c r="AK446" s="343" t="n"/>
      <c r="AN446" s="344">
        <f>VLOOKUP(功能_33[[#This Row],[功能代號]],工作表2!A:A,1,FALSE)</f>
        <v/>
      </c>
    </row>
    <row r="447" hidden="1" ht="14.25" customHeight="1" s="453">
      <c r="A447" s="333" t="n"/>
      <c r="B44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44" t="inlineStr">
        <is>
          <t>8.遵循法令作業</t>
        </is>
      </c>
      <c r="D447" s="364" t="inlineStr">
        <is>
          <t>消債條列JCIC報送</t>
        </is>
      </c>
      <c r="E447" s="372" t="inlineStr">
        <is>
          <t>L8313</t>
        </is>
      </c>
      <c r="F447" s="344" t="inlineStr">
        <is>
          <t>(52)前置協商相關資料報送例外處理</t>
        </is>
      </c>
      <c r="G447" s="344" t="inlineStr">
        <is>
          <t>新增2021/10/21</t>
        </is>
      </c>
      <c r="H447" s="372" t="inlineStr">
        <is>
          <t>張金龍</t>
        </is>
      </c>
      <c r="I447" s="348" t="inlineStr">
        <is>
          <t>張嘉榮</t>
        </is>
      </c>
      <c r="J447" s="422" t="n"/>
      <c r="K447" s="336" t="n">
        <v>44516</v>
      </c>
      <c r="L447" s="336" t="n"/>
      <c r="M447" s="336">
        <f>IFERROR(IF(VLOOKUP(功能_33[[#This Row],[功能代號]],討論項目!A:H,8,FALSE)=0,"",VLOOKUP(功能_33[[#This Row],[功能代號]],討論項目!A:H,8,FALSE)),"")</f>
        <v/>
      </c>
      <c r="N447" s="372" t="inlineStr">
        <is>
          <t>林清河</t>
        </is>
      </c>
      <c r="O447" s="372" t="inlineStr">
        <is>
          <t>邱怡婷</t>
        </is>
      </c>
      <c r="P447" s="449" t="n"/>
      <c r="Q447" s="372" t="n"/>
      <c r="R447" s="372" t="n"/>
      <c r="S447" s="372" t="n"/>
      <c r="T447" s="372" t="n"/>
      <c r="U447" s="372" t="n"/>
      <c r="V447" s="372" t="n"/>
      <c r="W447" s="372" t="n"/>
      <c r="X447" s="344">
        <f>VLOOKUP(功能_33[[#This Row],[User]],SKL放款!A:G,7,FALSE)</f>
        <v/>
      </c>
      <c r="Y447" s="343">
        <f>IF(功能_33[[#This Row],[實際展示]]="","",功能_33[[#This Row],[實際展示]]+14)</f>
        <v/>
      </c>
      <c r="Z447" s="343" t="n"/>
      <c r="AA447" s="336" t="n"/>
      <c r="AB447" s="336" t="n"/>
      <c r="AC447" s="336" t="n"/>
      <c r="AD447" s="336" t="n"/>
      <c r="AE447" s="336" t="n"/>
      <c r="AF447" s="513" t="n"/>
      <c r="AG447" s="336">
        <f>IFERROR(IF(VLOOKUP(功能_33[[#This Row],[功能代號]],E:Q,11,FALSE)=0,"",VLOOKUP(功能_33[[#This Row],[功能代號]],E:Q,11,FALSE)),"")</f>
        <v/>
      </c>
      <c r="AH447" s="336" t="n"/>
      <c r="AI447" s="336" t="n"/>
      <c r="AJ447" s="344" t="n"/>
      <c r="AK447" s="343" t="n"/>
      <c r="AN447" s="344">
        <f>VLOOKUP(功能_33[[#This Row],[功能代號]],工作表2!A:A,1,FALSE)</f>
        <v/>
      </c>
    </row>
    <row r="448" hidden="1" ht="14.25" customHeight="1" s="453">
      <c r="A448" s="333" t="n"/>
      <c r="B44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44" t="inlineStr">
        <is>
          <t>8.遵循法令作業</t>
        </is>
      </c>
      <c r="D448" s="364" t="inlineStr">
        <is>
          <t>消債條列JCIC報送</t>
        </is>
      </c>
      <c r="E448" s="372" t="inlineStr">
        <is>
          <t>L8314</t>
        </is>
      </c>
      <c r="F448" s="344" t="inlineStr">
        <is>
          <t>(53)同意報送例外處理檔案</t>
        </is>
      </c>
      <c r="G448" s="344" t="inlineStr">
        <is>
          <t>新增2021/10/21</t>
        </is>
      </c>
      <c r="H448" s="372" t="inlineStr">
        <is>
          <t>張金龍</t>
        </is>
      </c>
      <c r="I448" s="348" t="inlineStr">
        <is>
          <t>張嘉榮</t>
        </is>
      </c>
      <c r="J448" s="422" t="n"/>
      <c r="K448" s="336" t="n">
        <v>44516</v>
      </c>
      <c r="L448" s="336" t="n"/>
      <c r="M448" s="336">
        <f>IFERROR(IF(VLOOKUP(功能_33[[#This Row],[功能代號]],討論項目!A:H,8,FALSE)=0,"",VLOOKUP(功能_33[[#This Row],[功能代號]],討論項目!A:H,8,FALSE)),"")</f>
        <v/>
      </c>
      <c r="N448" s="372" t="inlineStr">
        <is>
          <t>林清河</t>
        </is>
      </c>
      <c r="O448" s="372" t="inlineStr">
        <is>
          <t>邱怡婷</t>
        </is>
      </c>
      <c r="P448" s="449" t="n"/>
      <c r="Q448" s="372" t="n"/>
      <c r="R448" s="372" t="n"/>
      <c r="S448" s="372" t="n"/>
      <c r="T448" s="372" t="n"/>
      <c r="U448" s="372" t="n"/>
      <c r="V448" s="372" t="n"/>
      <c r="W448" s="372" t="n"/>
      <c r="X448" s="344">
        <f>VLOOKUP(功能_33[[#This Row],[User]],SKL放款!A:G,7,FALSE)</f>
        <v/>
      </c>
      <c r="Y448" s="343">
        <f>IF(功能_33[[#This Row],[實際展示]]="","",功能_33[[#This Row],[實際展示]]+14)</f>
        <v/>
      </c>
      <c r="Z448" s="343" t="n"/>
      <c r="AA448" s="336" t="n"/>
      <c r="AB448" s="336" t="n"/>
      <c r="AC448" s="336" t="n"/>
      <c r="AD448" s="336" t="n"/>
      <c r="AE448" s="336" t="n"/>
      <c r="AF448" s="513" t="n"/>
      <c r="AG448" s="336">
        <f>IFERROR(IF(VLOOKUP(功能_33[[#This Row],[功能代號]],E:Q,11,FALSE)=0,"",VLOOKUP(功能_33[[#This Row],[功能代號]],E:Q,11,FALSE)),"")</f>
        <v/>
      </c>
      <c r="AH448" s="336" t="n"/>
      <c r="AI448" s="336" t="n"/>
      <c r="AJ448" s="344" t="n"/>
      <c r="AK448" s="343" t="n"/>
      <c r="AN448" s="344">
        <f>VLOOKUP(功能_33[[#This Row],[功能代號]],工作表2!A:A,1,FALSE)</f>
        <v/>
      </c>
    </row>
    <row r="449" hidden="1" ht="14.25" customHeight="1" s="453">
      <c r="A449" s="333" t="n"/>
      <c r="B44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44" t="inlineStr">
        <is>
          <t>8.遵循法令作業</t>
        </is>
      </c>
      <c r="D449" s="364" t="inlineStr">
        <is>
          <t>消債條列JCIC報送</t>
        </is>
      </c>
      <c r="E449" s="372" t="inlineStr">
        <is>
          <t>L8315</t>
        </is>
      </c>
      <c r="F449" s="344" t="inlineStr">
        <is>
          <t>(54)單獨全數受清償資料檔案</t>
        </is>
      </c>
      <c r="G449" s="344" t="inlineStr">
        <is>
          <t>新增2021/10/21</t>
        </is>
      </c>
      <c r="H449" s="372" t="inlineStr">
        <is>
          <t>張金龍</t>
        </is>
      </c>
      <c r="I449" s="348" t="inlineStr">
        <is>
          <t>張嘉榮</t>
        </is>
      </c>
      <c r="J449" s="422" t="n"/>
      <c r="K449" s="336" t="n">
        <v>44516</v>
      </c>
      <c r="L449" s="336" t="n"/>
      <c r="M449" s="336">
        <f>IFERROR(IF(VLOOKUP(功能_33[[#This Row],[功能代號]],討論項目!A:H,8,FALSE)=0,"",VLOOKUP(功能_33[[#This Row],[功能代號]],討論項目!A:H,8,FALSE)),"")</f>
        <v/>
      </c>
      <c r="N449" s="372" t="inlineStr">
        <is>
          <t>林清河</t>
        </is>
      </c>
      <c r="O449" s="372" t="inlineStr">
        <is>
          <t>邱怡婷</t>
        </is>
      </c>
      <c r="P449" s="449" t="n"/>
      <c r="Q449" s="372" t="n"/>
      <c r="R449" s="372" t="n"/>
      <c r="S449" s="372" t="n"/>
      <c r="T449" s="372" t="n"/>
      <c r="U449" s="372" t="n"/>
      <c r="V449" s="372" t="n"/>
      <c r="W449" s="372" t="n"/>
      <c r="X449" s="344">
        <f>VLOOKUP(功能_33[[#This Row],[User]],SKL放款!A:G,7,FALSE)</f>
        <v/>
      </c>
      <c r="Y449" s="343">
        <f>IF(功能_33[[#This Row],[實際展示]]="","",功能_33[[#This Row],[實際展示]]+14)</f>
        <v/>
      </c>
      <c r="Z449" s="343" t="n"/>
      <c r="AA449" s="336" t="n"/>
      <c r="AB449" s="336" t="n"/>
      <c r="AC449" s="336" t="n"/>
      <c r="AD449" s="336" t="n"/>
      <c r="AE449" s="336" t="n"/>
      <c r="AF449" s="513" t="n"/>
      <c r="AG449" s="336">
        <f>IFERROR(IF(VLOOKUP(功能_33[[#This Row],[功能代號]],E:Q,11,FALSE)=0,"",VLOOKUP(功能_33[[#This Row],[功能代號]],E:Q,11,FALSE)),"")</f>
        <v/>
      </c>
      <c r="AH449" s="336" t="n"/>
      <c r="AI449" s="336" t="n"/>
      <c r="AJ449" s="344" t="n"/>
      <c r="AK449" s="343" t="n"/>
      <c r="AN449" s="344">
        <f>VLOOKUP(功能_33[[#This Row],[功能代號]],工作表2!A:A,1,FALSE)</f>
        <v/>
      </c>
    </row>
    <row r="450" hidden="1" ht="14.25" customHeight="1" s="453">
      <c r="A450" s="333" t="n"/>
      <c r="B45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44" t="inlineStr">
        <is>
          <t>8.遵循法令作業</t>
        </is>
      </c>
      <c r="D450" s="364" t="inlineStr">
        <is>
          <t>消債條列JCIC報送</t>
        </is>
      </c>
      <c r="E450" s="372" t="inlineStr">
        <is>
          <t>L8316</t>
        </is>
      </c>
      <c r="F450" s="344" t="inlineStr">
        <is>
          <t>(55)消債條例更生案件資料報送</t>
        </is>
      </c>
      <c r="G450" s="344" t="inlineStr">
        <is>
          <t>新增2021/10/21</t>
        </is>
      </c>
      <c r="H450" s="372" t="inlineStr">
        <is>
          <t>張金龍</t>
        </is>
      </c>
      <c r="I450" s="348" t="inlineStr">
        <is>
          <t>張嘉榮</t>
        </is>
      </c>
      <c r="J450" s="422" t="n"/>
      <c r="K450" s="336" t="n">
        <v>44516</v>
      </c>
      <c r="L450" s="336" t="n"/>
      <c r="M450" s="336">
        <f>IFERROR(IF(VLOOKUP(功能_33[[#This Row],[功能代號]],討論項目!A:H,8,FALSE)=0,"",VLOOKUP(功能_33[[#This Row],[功能代號]],討論項目!A:H,8,FALSE)),"")</f>
        <v/>
      </c>
      <c r="N450" s="372" t="inlineStr">
        <is>
          <t>林清河</t>
        </is>
      </c>
      <c r="O450" s="372" t="inlineStr">
        <is>
          <t>邱怡婷</t>
        </is>
      </c>
      <c r="P450" s="449" t="n"/>
      <c r="Q450" s="372" t="n"/>
      <c r="R450" s="372" t="n"/>
      <c r="S450" s="372" t="n"/>
      <c r="T450" s="372" t="n"/>
      <c r="U450" s="372" t="n"/>
      <c r="V450" s="372" t="n"/>
      <c r="W450" s="372" t="n"/>
      <c r="X450" s="344">
        <f>VLOOKUP(功能_33[[#This Row],[User]],SKL放款!A:G,7,FALSE)</f>
        <v/>
      </c>
      <c r="Y450" s="343">
        <f>IF(功能_33[[#This Row],[實際展示]]="","",功能_33[[#This Row],[實際展示]]+14)</f>
        <v/>
      </c>
      <c r="Z450" s="343" t="n"/>
      <c r="AA450" s="336" t="n"/>
      <c r="AB450" s="336" t="n"/>
      <c r="AC450" s="336" t="n"/>
      <c r="AD450" s="336" t="n"/>
      <c r="AE450" s="336" t="n"/>
      <c r="AF450" s="513" t="n"/>
      <c r="AG450" s="336">
        <f>IFERROR(IF(VLOOKUP(功能_33[[#This Row],[功能代號]],E:Q,11,FALSE)=0,"",VLOOKUP(功能_33[[#This Row],[功能代號]],E:Q,11,FALSE)),"")</f>
        <v/>
      </c>
      <c r="AH450" s="336" t="n"/>
      <c r="AI450" s="336" t="n"/>
      <c r="AJ450" s="344" t="n"/>
      <c r="AK450" s="343" t="n"/>
      <c r="AN450" s="344">
        <f>VLOOKUP(功能_33[[#This Row],[功能代號]],工作表2!A:A,1,FALSE)</f>
        <v/>
      </c>
    </row>
    <row r="451" hidden="1" ht="14.25" customHeight="1" s="453">
      <c r="A451" s="333" t="n"/>
      <c r="B45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44" t="inlineStr">
        <is>
          <t>8.遵循法令作業</t>
        </is>
      </c>
      <c r="D451" s="364" t="inlineStr">
        <is>
          <t>消債條列JCIC報送</t>
        </is>
      </c>
      <c r="E451" s="372" t="inlineStr">
        <is>
          <t>L8317</t>
        </is>
      </c>
      <c r="F451" s="344" t="inlineStr">
        <is>
          <t>(56)消債條例清算案件資料報送</t>
        </is>
      </c>
      <c r="G451" s="344" t="inlineStr">
        <is>
          <t>新增2021/10/21</t>
        </is>
      </c>
      <c r="H451" s="372" t="inlineStr">
        <is>
          <t>張金龍</t>
        </is>
      </c>
      <c r="I451" s="348" t="inlineStr">
        <is>
          <t>張嘉榮</t>
        </is>
      </c>
      <c r="J451" s="422" t="n"/>
      <c r="K451" s="336" t="n">
        <v>44516</v>
      </c>
      <c r="L451" s="336" t="n"/>
      <c r="M451" s="336">
        <f>IFERROR(IF(VLOOKUP(功能_33[[#This Row],[功能代號]],討論項目!A:H,8,FALSE)=0,"",VLOOKUP(功能_33[[#This Row],[功能代號]],討論項目!A:H,8,FALSE)),"")</f>
        <v/>
      </c>
      <c r="N451" s="372" t="inlineStr">
        <is>
          <t>林清河</t>
        </is>
      </c>
      <c r="O451" s="372" t="inlineStr">
        <is>
          <t>邱怡婷</t>
        </is>
      </c>
      <c r="P451" s="449" t="n"/>
      <c r="Q451" s="372" t="n"/>
      <c r="R451" s="372" t="n"/>
      <c r="S451" s="372" t="n"/>
      <c r="T451" s="372" t="n"/>
      <c r="U451" s="372" t="n"/>
      <c r="V451" s="372" t="n"/>
      <c r="W451" s="372" t="n"/>
      <c r="X451" s="344">
        <f>VLOOKUP(功能_33[[#This Row],[User]],SKL放款!A:G,7,FALSE)</f>
        <v/>
      </c>
      <c r="Y451" s="343">
        <f>IF(功能_33[[#This Row],[實際展示]]="","",功能_33[[#This Row],[實際展示]]+14)</f>
        <v/>
      </c>
      <c r="Z451" s="343" t="n"/>
      <c r="AA451" s="336" t="n"/>
      <c r="AB451" s="336" t="n"/>
      <c r="AC451" s="336" t="n"/>
      <c r="AD451" s="336" t="n"/>
      <c r="AE451" s="336" t="n"/>
      <c r="AF451" s="513" t="n"/>
      <c r="AG451" s="336">
        <f>IFERROR(IF(VLOOKUP(功能_33[[#This Row],[功能代號]],E:Q,11,FALSE)=0,"",VLOOKUP(功能_33[[#This Row],[功能代號]],E:Q,11,FALSE)),"")</f>
        <v/>
      </c>
      <c r="AH451" s="336" t="n"/>
      <c r="AI451" s="336" t="n"/>
      <c r="AJ451" s="344" t="n"/>
      <c r="AK451" s="343" t="n"/>
      <c r="AN451" s="344">
        <f>VLOOKUP(功能_33[[#This Row],[功能代號]],工作表2!A:A,1,FALSE)</f>
        <v/>
      </c>
    </row>
    <row r="452" hidden="1" ht="14.25" customHeight="1" s="453">
      <c r="A452" s="333" t="n"/>
      <c r="B45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44" t="inlineStr">
        <is>
          <t>8.遵循法令作業</t>
        </is>
      </c>
      <c r="D452" s="364" t="inlineStr">
        <is>
          <t>消債條列JCIC報送</t>
        </is>
      </c>
      <c r="E452" s="372" t="inlineStr">
        <is>
          <t>L8318</t>
        </is>
      </c>
      <c r="F452" s="344" t="inlineStr">
        <is>
          <t>(60)前置協商受理變更還款條件申請暨請求回報剩餘債權通知資料</t>
        </is>
      </c>
      <c r="G452" s="344" t="inlineStr">
        <is>
          <t>新增2021/10/21</t>
        </is>
      </c>
      <c r="H452" s="372" t="inlineStr">
        <is>
          <t>張金龍</t>
        </is>
      </c>
      <c r="I452" s="348" t="inlineStr">
        <is>
          <t>張嘉榮</t>
        </is>
      </c>
      <c r="J452" s="422" t="n"/>
      <c r="K452" s="336" t="n">
        <v>44517</v>
      </c>
      <c r="L452" s="336" t="n"/>
      <c r="M452" s="336">
        <f>IFERROR(IF(VLOOKUP(功能_33[[#This Row],[功能代號]],討論項目!A:H,8,FALSE)=0,"",VLOOKUP(功能_33[[#This Row],[功能代號]],討論項目!A:H,8,FALSE)),"")</f>
        <v/>
      </c>
      <c r="N452" s="372" t="inlineStr">
        <is>
          <t>林清河</t>
        </is>
      </c>
      <c r="O452" s="372" t="inlineStr">
        <is>
          <t>邱怡婷</t>
        </is>
      </c>
      <c r="P452" s="449" t="n"/>
      <c r="Q452" s="372" t="n"/>
      <c r="R452" s="372" t="n"/>
      <c r="S452" s="372" t="n"/>
      <c r="T452" s="372" t="n"/>
      <c r="U452" s="372" t="n"/>
      <c r="V452" s="372" t="n"/>
      <c r="W452" s="372" t="n"/>
      <c r="X452" s="344">
        <f>VLOOKUP(功能_33[[#This Row],[User]],SKL放款!A:G,7,FALSE)</f>
        <v/>
      </c>
      <c r="Y452" s="343">
        <f>IF(功能_33[[#This Row],[實際展示]]="","",功能_33[[#This Row],[實際展示]]+14)</f>
        <v/>
      </c>
      <c r="Z452" s="343" t="n"/>
      <c r="AA452" s="336" t="n"/>
      <c r="AB452" s="336" t="n"/>
      <c r="AC452" s="336" t="n"/>
      <c r="AD452" s="336" t="n"/>
      <c r="AE452" s="336" t="n"/>
      <c r="AF452" s="513" t="n"/>
      <c r="AG452" s="336">
        <f>IFERROR(IF(VLOOKUP(功能_33[[#This Row],[功能代號]],E:Q,11,FALSE)=0,"",VLOOKUP(功能_33[[#This Row],[功能代號]],E:Q,11,FALSE)),"")</f>
        <v/>
      </c>
      <c r="AH452" s="336" t="n"/>
      <c r="AI452" s="336" t="n"/>
      <c r="AJ452" s="344" t="n"/>
      <c r="AK452" s="343" t="n"/>
      <c r="AN452" s="344">
        <f>VLOOKUP(功能_33[[#This Row],[功能代號]],工作表2!A:A,1,FALSE)</f>
        <v/>
      </c>
    </row>
    <row r="453" hidden="1" ht="14.25" customHeight="1" s="453">
      <c r="A453" s="333" t="n"/>
      <c r="B45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44" t="inlineStr">
        <is>
          <t>8.遵循法令作業</t>
        </is>
      </c>
      <c r="D453" s="364" t="inlineStr">
        <is>
          <t>消債條列JCIC報送</t>
        </is>
      </c>
      <c r="E453" s="372" t="inlineStr">
        <is>
          <t>L8319</t>
        </is>
      </c>
      <c r="F453" s="344" t="inlineStr">
        <is>
          <t>(61)回報協商剩餘債權金額資料</t>
        </is>
      </c>
      <c r="G453" s="344" t="inlineStr">
        <is>
          <t>新增2021/10/21</t>
        </is>
      </c>
      <c r="H453" s="372" t="inlineStr">
        <is>
          <t>張金龍</t>
        </is>
      </c>
      <c r="I453" s="348" t="inlineStr">
        <is>
          <t>張嘉榮</t>
        </is>
      </c>
      <c r="J453" s="422" t="n"/>
      <c r="K453" s="336" t="n">
        <v>44517</v>
      </c>
      <c r="L453" s="336" t="n"/>
      <c r="M453" s="336">
        <f>IFERROR(IF(VLOOKUP(功能_33[[#This Row],[功能代號]],討論項目!A:H,8,FALSE)=0,"",VLOOKUP(功能_33[[#This Row],[功能代號]],討論項目!A:H,8,FALSE)),"")</f>
        <v/>
      </c>
      <c r="N453" s="372" t="inlineStr">
        <is>
          <t>林清河</t>
        </is>
      </c>
      <c r="O453" s="372" t="inlineStr">
        <is>
          <t>邱怡婷</t>
        </is>
      </c>
      <c r="P453" s="449" t="n"/>
      <c r="Q453" s="372" t="n"/>
      <c r="R453" s="372" t="n"/>
      <c r="S453" s="372" t="n"/>
      <c r="T453" s="372" t="n"/>
      <c r="U453" s="372" t="n"/>
      <c r="V453" s="372" t="n"/>
      <c r="W453" s="372" t="n"/>
      <c r="X453" s="344">
        <f>VLOOKUP(功能_33[[#This Row],[User]],SKL放款!A:G,7,FALSE)</f>
        <v/>
      </c>
      <c r="Y453" s="343">
        <f>IF(功能_33[[#This Row],[實際展示]]="","",功能_33[[#This Row],[實際展示]]+14)</f>
        <v/>
      </c>
      <c r="Z453" s="343" t="n"/>
      <c r="AA453" s="336" t="n"/>
      <c r="AB453" s="336" t="n"/>
      <c r="AC453" s="336" t="n"/>
      <c r="AD453" s="336" t="n"/>
      <c r="AE453" s="336" t="n"/>
      <c r="AF453" s="513" t="n"/>
      <c r="AG453" s="336">
        <f>IFERROR(IF(VLOOKUP(功能_33[[#This Row],[功能代號]],E:Q,11,FALSE)=0,"",VLOOKUP(功能_33[[#This Row],[功能代號]],E:Q,11,FALSE)),"")</f>
        <v/>
      </c>
      <c r="AH453" s="336" t="n"/>
      <c r="AI453" s="336" t="n"/>
      <c r="AJ453" s="344" t="n"/>
      <c r="AK453" s="343" t="n"/>
      <c r="AN453" s="344">
        <f>VLOOKUP(功能_33[[#This Row],[功能代號]],工作表2!A:A,1,FALSE)</f>
        <v/>
      </c>
    </row>
    <row r="454" hidden="1" ht="14.25" customHeight="1" s="453">
      <c r="A454" s="333" t="n"/>
      <c r="B45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44" t="inlineStr">
        <is>
          <t>8.遵循法令作業</t>
        </is>
      </c>
      <c r="D454" s="364" t="inlineStr">
        <is>
          <t>消債條列JCIC報送</t>
        </is>
      </c>
      <c r="E454" s="372" t="inlineStr">
        <is>
          <t>L8320</t>
        </is>
      </c>
      <c r="F454" s="344" t="inlineStr">
        <is>
          <t>(62)金融機構無擔保債務變更還款條件協議資料</t>
        </is>
      </c>
      <c r="G454" s="344" t="inlineStr">
        <is>
          <t>新增2021/10/21</t>
        </is>
      </c>
      <c r="H454" s="372" t="inlineStr">
        <is>
          <t>張金龍</t>
        </is>
      </c>
      <c r="I454" s="348" t="inlineStr">
        <is>
          <t>張嘉榮</t>
        </is>
      </c>
      <c r="J454" s="422" t="n"/>
      <c r="K454" s="336" t="n">
        <v>44517</v>
      </c>
      <c r="L454" s="336" t="n"/>
      <c r="M454" s="336">
        <f>IFERROR(IF(VLOOKUP(功能_33[[#This Row],[功能代號]],討論項目!A:H,8,FALSE)=0,"",VLOOKUP(功能_33[[#This Row],[功能代號]],討論項目!A:H,8,FALSE)),"")</f>
        <v/>
      </c>
      <c r="N454" s="372" t="inlineStr">
        <is>
          <t>林清河</t>
        </is>
      </c>
      <c r="O454" s="372" t="inlineStr">
        <is>
          <t>邱怡婷</t>
        </is>
      </c>
      <c r="P454" s="449" t="n"/>
      <c r="Q454" s="372" t="n"/>
      <c r="R454" s="372" t="n"/>
      <c r="S454" s="372" t="n"/>
      <c r="T454" s="372" t="n"/>
      <c r="U454" s="372" t="n"/>
      <c r="V454" s="372" t="n"/>
      <c r="W454" s="372" t="n"/>
      <c r="X454" s="344">
        <f>VLOOKUP(功能_33[[#This Row],[User]],SKL放款!A:G,7,FALSE)</f>
        <v/>
      </c>
      <c r="Y454" s="343">
        <f>IF(功能_33[[#This Row],[實際展示]]="","",功能_33[[#This Row],[實際展示]]+14)</f>
        <v/>
      </c>
      <c r="Z454" s="343" t="n"/>
      <c r="AA454" s="336" t="n"/>
      <c r="AB454" s="336" t="n"/>
      <c r="AC454" s="336" t="n"/>
      <c r="AD454" s="336" t="n"/>
      <c r="AE454" s="336" t="n"/>
      <c r="AF454" s="513" t="n"/>
      <c r="AG454" s="336">
        <f>IFERROR(IF(VLOOKUP(功能_33[[#This Row],[功能代號]],E:Q,11,FALSE)=0,"",VLOOKUP(功能_33[[#This Row],[功能代號]],E:Q,11,FALSE)),"")</f>
        <v/>
      </c>
      <c r="AH454" s="336" t="n"/>
      <c r="AI454" s="336" t="n"/>
      <c r="AJ454" s="344" t="n"/>
      <c r="AK454" s="343" t="n"/>
      <c r="AN454" s="344">
        <f>VLOOKUP(功能_33[[#This Row],[功能代號]],工作表2!A:A,1,FALSE)</f>
        <v/>
      </c>
    </row>
    <row r="455" hidden="1" ht="14.25" customHeight="1" s="453">
      <c r="A455" s="333" t="n"/>
      <c r="B45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44" t="inlineStr">
        <is>
          <t>8.遵循法令作業</t>
        </is>
      </c>
      <c r="D455" s="364" t="inlineStr">
        <is>
          <t>消債條列JCIC報送</t>
        </is>
      </c>
      <c r="E455" s="372" t="inlineStr">
        <is>
          <t>L8321</t>
        </is>
      </c>
      <c r="F455" s="344" t="inlineStr">
        <is>
          <t>(63)變更還款方案結案通知資料</t>
        </is>
      </c>
      <c r="G455" s="344" t="inlineStr">
        <is>
          <t>新增2021/10/21</t>
        </is>
      </c>
      <c r="H455" s="372" t="inlineStr">
        <is>
          <t>張金龍</t>
        </is>
      </c>
      <c r="I455" s="348" t="inlineStr">
        <is>
          <t>張嘉榮</t>
        </is>
      </c>
      <c r="J455" s="422" t="n"/>
      <c r="K455" s="336" t="n">
        <v>44517</v>
      </c>
      <c r="L455" s="336" t="n"/>
      <c r="M455" s="336">
        <f>IFERROR(IF(VLOOKUP(功能_33[[#This Row],[功能代號]],討論項目!A:H,8,FALSE)=0,"",VLOOKUP(功能_33[[#This Row],[功能代號]],討論項目!A:H,8,FALSE)),"")</f>
        <v/>
      </c>
      <c r="N455" s="372" t="inlineStr">
        <is>
          <t>林清河</t>
        </is>
      </c>
      <c r="O455" s="372" t="inlineStr">
        <is>
          <t>邱怡婷</t>
        </is>
      </c>
      <c r="P455" s="449" t="n"/>
      <c r="Q455" s="372" t="n"/>
      <c r="R455" s="372" t="n"/>
      <c r="S455" s="372" t="n"/>
      <c r="T455" s="372" t="n"/>
      <c r="U455" s="372" t="n"/>
      <c r="V455" s="372" t="n"/>
      <c r="W455" s="372" t="n"/>
      <c r="X455" s="344">
        <f>VLOOKUP(功能_33[[#This Row],[User]],SKL放款!A:G,7,FALSE)</f>
        <v/>
      </c>
      <c r="Y455" s="343">
        <f>IF(功能_33[[#This Row],[實際展示]]="","",功能_33[[#This Row],[實際展示]]+14)</f>
        <v/>
      </c>
      <c r="Z455" s="343" t="n"/>
      <c r="AA455" s="336" t="n"/>
      <c r="AB455" s="336" t="n"/>
      <c r="AC455" s="336" t="n"/>
      <c r="AD455" s="336" t="n"/>
      <c r="AE455" s="336" t="n"/>
      <c r="AF455" s="513" t="n"/>
      <c r="AG455" s="336">
        <f>IFERROR(IF(VLOOKUP(功能_33[[#This Row],[功能代號]],E:Q,11,FALSE)=0,"",VLOOKUP(功能_33[[#This Row],[功能代號]],E:Q,11,FALSE)),"")</f>
        <v/>
      </c>
      <c r="AH455" s="336" t="n"/>
      <c r="AI455" s="336" t="n"/>
      <c r="AJ455" s="344" t="n"/>
      <c r="AK455" s="343" t="n"/>
      <c r="AN455" s="344">
        <f>VLOOKUP(功能_33[[#This Row],[功能代號]],工作表2!A:A,1,FALSE)</f>
        <v/>
      </c>
    </row>
    <row r="456" hidden="1" ht="14.25" customHeight="1" s="453">
      <c r="A456" s="333" t="n"/>
      <c r="B45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44" t="inlineStr">
        <is>
          <t>8.遵循法令作業</t>
        </is>
      </c>
      <c r="D456" s="364" t="inlineStr">
        <is>
          <t>消債條列JCIC報送</t>
        </is>
      </c>
      <c r="E456" s="372" t="inlineStr">
        <is>
          <t>L8322</t>
        </is>
      </c>
      <c r="F456" s="344" t="inlineStr">
        <is>
          <t>(440)前置調解受理申請暨請求回報債權通知資料</t>
        </is>
      </c>
      <c r="G456" s="344" t="inlineStr">
        <is>
          <t>新增2021/10/21</t>
        </is>
      </c>
      <c r="H456" s="372" t="inlineStr">
        <is>
          <t>張金龍</t>
        </is>
      </c>
      <c r="I456" s="348" t="inlineStr">
        <is>
          <t>張嘉榮</t>
        </is>
      </c>
      <c r="J456" s="422" t="n"/>
      <c r="K456" s="336" t="n">
        <v>44518</v>
      </c>
      <c r="L456" s="336" t="n"/>
      <c r="M456" s="336">
        <f>IFERROR(IF(VLOOKUP(功能_33[[#This Row],[功能代號]],討論項目!A:H,8,FALSE)=0,"",VLOOKUP(功能_33[[#This Row],[功能代號]],討論項目!A:H,8,FALSE)),"")</f>
        <v/>
      </c>
      <c r="N456" s="372" t="inlineStr">
        <is>
          <t>林清河</t>
        </is>
      </c>
      <c r="O456" s="372" t="inlineStr">
        <is>
          <t>邱怡婷</t>
        </is>
      </c>
      <c r="P456" s="449" t="n"/>
      <c r="Q456" s="372" t="n"/>
      <c r="R456" s="372" t="n"/>
      <c r="S456" s="372" t="n"/>
      <c r="T456" s="372" t="n"/>
      <c r="U456" s="372" t="n"/>
      <c r="V456" s="372" t="n"/>
      <c r="W456" s="372" t="n"/>
      <c r="X456" s="344">
        <f>VLOOKUP(功能_33[[#This Row],[User]],SKL放款!A:G,7,FALSE)</f>
        <v/>
      </c>
      <c r="Y456" s="343">
        <f>IF(功能_33[[#This Row],[實際展示]]="","",功能_33[[#This Row],[實際展示]]+14)</f>
        <v/>
      </c>
      <c r="Z456" s="343" t="n"/>
      <c r="AA456" s="336" t="n"/>
      <c r="AB456" s="336" t="n"/>
      <c r="AC456" s="336" t="n"/>
      <c r="AD456" s="336" t="n"/>
      <c r="AE456" s="336" t="n"/>
      <c r="AF456" s="513" t="n"/>
      <c r="AG456" s="336">
        <f>IFERROR(IF(VLOOKUP(功能_33[[#This Row],[功能代號]],E:Q,11,FALSE)=0,"",VLOOKUP(功能_33[[#This Row],[功能代號]],E:Q,11,FALSE)),"")</f>
        <v/>
      </c>
      <c r="AH456" s="336" t="n"/>
      <c r="AI456" s="336" t="n"/>
      <c r="AJ456" s="344" t="n"/>
      <c r="AK456" s="343" t="n"/>
      <c r="AN456" s="344">
        <f>VLOOKUP(功能_33[[#This Row],[功能代號]],工作表2!A:A,1,FALSE)</f>
        <v/>
      </c>
    </row>
    <row r="457" hidden="1" ht="14.25" customHeight="1" s="453">
      <c r="A457" s="333" t="n"/>
      <c r="B45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44" t="inlineStr">
        <is>
          <t>8.遵循法令作業</t>
        </is>
      </c>
      <c r="D457" s="364" t="inlineStr">
        <is>
          <t>消債條列JCIC報送</t>
        </is>
      </c>
      <c r="E457" s="372" t="inlineStr">
        <is>
          <t>L8323</t>
        </is>
      </c>
      <c r="F457" s="344" t="inlineStr">
        <is>
          <t>(442)前置調解回報無擔保債權金額資料</t>
        </is>
      </c>
      <c r="G457" s="344" t="inlineStr">
        <is>
          <t>新增2021/10/21</t>
        </is>
      </c>
      <c r="H457" s="372" t="inlineStr">
        <is>
          <t>張金龍</t>
        </is>
      </c>
      <c r="I457" s="348" t="inlineStr">
        <is>
          <t>張嘉榮</t>
        </is>
      </c>
      <c r="J457" s="422" t="n"/>
      <c r="K457" s="336" t="n">
        <v>44518</v>
      </c>
      <c r="L457" s="336" t="n"/>
      <c r="M457" s="336">
        <f>IFERROR(IF(VLOOKUP(功能_33[[#This Row],[功能代號]],討論項目!A:H,8,FALSE)=0,"",VLOOKUP(功能_33[[#This Row],[功能代號]],討論項目!A:H,8,FALSE)),"")</f>
        <v/>
      </c>
      <c r="N457" s="372" t="inlineStr">
        <is>
          <t>林清河</t>
        </is>
      </c>
      <c r="O457" s="372" t="inlineStr">
        <is>
          <t>邱怡婷</t>
        </is>
      </c>
      <c r="P457" s="449" t="n"/>
      <c r="Q457" s="372" t="n"/>
      <c r="R457" s="372" t="n"/>
      <c r="S457" s="372" t="n"/>
      <c r="T457" s="372" t="n"/>
      <c r="U457" s="372" t="n"/>
      <c r="V457" s="372" t="n"/>
      <c r="W457" s="372" t="n"/>
      <c r="X457" s="344">
        <f>VLOOKUP(功能_33[[#This Row],[User]],SKL放款!A:G,7,FALSE)</f>
        <v/>
      </c>
      <c r="Y457" s="343">
        <f>IF(功能_33[[#This Row],[實際展示]]="","",功能_33[[#This Row],[實際展示]]+14)</f>
        <v/>
      </c>
      <c r="Z457" s="343" t="n"/>
      <c r="AA457" s="336" t="n"/>
      <c r="AB457" s="336" t="n"/>
      <c r="AC457" s="336" t="n"/>
      <c r="AD457" s="336" t="n"/>
      <c r="AE457" s="336" t="n"/>
      <c r="AF457" s="513" t="n"/>
      <c r="AG457" s="336">
        <f>IFERROR(IF(VLOOKUP(功能_33[[#This Row],[功能代號]],E:Q,11,FALSE)=0,"",VLOOKUP(功能_33[[#This Row],[功能代號]],E:Q,11,FALSE)),"")</f>
        <v/>
      </c>
      <c r="AH457" s="336" t="n"/>
      <c r="AI457" s="336" t="n"/>
      <c r="AJ457" s="344" t="n"/>
      <c r="AK457" s="343" t="n"/>
      <c r="AN457" s="344">
        <f>VLOOKUP(功能_33[[#This Row],[功能代號]],工作表2!A:A,1,FALSE)</f>
        <v/>
      </c>
    </row>
    <row r="458" hidden="1" ht="14.25" customHeight="1" s="453">
      <c r="A458" s="333" t="n"/>
      <c r="B45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44" t="inlineStr">
        <is>
          <t>8.遵循法令作業</t>
        </is>
      </c>
      <c r="D458" s="364" t="inlineStr">
        <is>
          <t>消債條列JCIC報送</t>
        </is>
      </c>
      <c r="E458" s="372" t="inlineStr">
        <is>
          <t>L8324</t>
        </is>
      </c>
      <c r="F458" s="344" t="inlineStr">
        <is>
          <t>(443)前置調解回報有擔保債權金額資料</t>
        </is>
      </c>
      <c r="G458" s="344" t="inlineStr">
        <is>
          <t>新增2021/10/21</t>
        </is>
      </c>
      <c r="H458" s="372" t="inlineStr">
        <is>
          <t>張金龍</t>
        </is>
      </c>
      <c r="I458" s="348" t="inlineStr">
        <is>
          <t>張嘉榮</t>
        </is>
      </c>
      <c r="J458" s="422" t="n"/>
      <c r="K458" s="336" t="n">
        <v>44518</v>
      </c>
      <c r="L458" s="336" t="n"/>
      <c r="M458" s="336">
        <f>IFERROR(IF(VLOOKUP(功能_33[[#This Row],[功能代號]],討論項目!A:H,8,FALSE)=0,"",VLOOKUP(功能_33[[#This Row],[功能代號]],討論項目!A:H,8,FALSE)),"")</f>
        <v/>
      </c>
      <c r="N458" s="372" t="inlineStr">
        <is>
          <t>林清河</t>
        </is>
      </c>
      <c r="O458" s="372" t="inlineStr">
        <is>
          <t>邱怡婷</t>
        </is>
      </c>
      <c r="P458" s="449" t="n"/>
      <c r="Q458" s="372" t="n"/>
      <c r="R458" s="372" t="n"/>
      <c r="S458" s="372" t="n"/>
      <c r="T458" s="372" t="n"/>
      <c r="U458" s="372" t="n"/>
      <c r="V458" s="372" t="n"/>
      <c r="W458" s="372" t="n"/>
      <c r="X458" s="344">
        <f>VLOOKUP(功能_33[[#This Row],[User]],SKL放款!A:G,7,FALSE)</f>
        <v/>
      </c>
      <c r="Y458" s="343">
        <f>IF(功能_33[[#This Row],[實際展示]]="","",功能_33[[#This Row],[實際展示]]+14)</f>
        <v/>
      </c>
      <c r="Z458" s="343" t="n"/>
      <c r="AA458" s="336" t="n"/>
      <c r="AB458" s="336" t="n"/>
      <c r="AC458" s="336" t="n"/>
      <c r="AD458" s="336" t="n"/>
      <c r="AE458" s="336" t="n"/>
      <c r="AF458" s="513" t="n"/>
      <c r="AG458" s="336">
        <f>IFERROR(IF(VLOOKUP(功能_33[[#This Row],[功能代號]],E:Q,11,FALSE)=0,"",VLOOKUP(功能_33[[#This Row],[功能代號]],E:Q,11,FALSE)),"")</f>
        <v/>
      </c>
      <c r="AH458" s="336" t="n"/>
      <c r="AI458" s="336" t="n"/>
      <c r="AJ458" s="344" t="n"/>
      <c r="AK458" s="343" t="n"/>
      <c r="AN458" s="344">
        <f>VLOOKUP(功能_33[[#This Row],[功能代號]],工作表2!A:A,1,FALSE)</f>
        <v/>
      </c>
    </row>
    <row r="459" hidden="1" ht="14.25" customHeight="1" s="453">
      <c r="A459" s="333" t="n"/>
      <c r="B45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44" t="inlineStr">
        <is>
          <t>8.遵循法令作業</t>
        </is>
      </c>
      <c r="D459" s="364" t="inlineStr">
        <is>
          <t>消債條列JCIC報送</t>
        </is>
      </c>
      <c r="E459" s="372" t="inlineStr">
        <is>
          <t>L8325</t>
        </is>
      </c>
      <c r="F459" s="344" t="inlineStr">
        <is>
          <t>(444)前置調解債務人基本資料</t>
        </is>
      </c>
      <c r="G459" s="344" t="inlineStr">
        <is>
          <t>新增2021/10/21</t>
        </is>
      </c>
      <c r="H459" s="372" t="inlineStr">
        <is>
          <t>張金龍</t>
        </is>
      </c>
      <c r="I459" s="348" t="inlineStr">
        <is>
          <t>張嘉榮</t>
        </is>
      </c>
      <c r="J459" s="422" t="n"/>
      <c r="K459" s="336" t="n">
        <v>44518</v>
      </c>
      <c r="L459" s="336" t="n"/>
      <c r="M459" s="336">
        <f>IFERROR(IF(VLOOKUP(功能_33[[#This Row],[功能代號]],討論項目!A:H,8,FALSE)=0,"",VLOOKUP(功能_33[[#This Row],[功能代號]],討論項目!A:H,8,FALSE)),"")</f>
        <v/>
      </c>
      <c r="N459" s="372" t="inlineStr">
        <is>
          <t>林清河</t>
        </is>
      </c>
      <c r="O459" s="372" t="inlineStr">
        <is>
          <t>邱怡婷</t>
        </is>
      </c>
      <c r="P459" s="449" t="n"/>
      <c r="Q459" s="372" t="n"/>
      <c r="R459" s="372" t="n"/>
      <c r="S459" s="372" t="n"/>
      <c r="T459" s="372" t="n"/>
      <c r="U459" s="372" t="n"/>
      <c r="V459" s="372" t="n"/>
      <c r="W459" s="372" t="n"/>
      <c r="X459" s="344">
        <f>VLOOKUP(功能_33[[#This Row],[User]],SKL放款!A:G,7,FALSE)</f>
        <v/>
      </c>
      <c r="Y459" s="343">
        <f>IF(功能_33[[#This Row],[實際展示]]="","",功能_33[[#This Row],[實際展示]]+14)</f>
        <v/>
      </c>
      <c r="Z459" s="343" t="n"/>
      <c r="AA459" s="336" t="n"/>
      <c r="AB459" s="336" t="n"/>
      <c r="AC459" s="336" t="n"/>
      <c r="AD459" s="336" t="n"/>
      <c r="AE459" s="336" t="n"/>
      <c r="AF459" s="513" t="n"/>
      <c r="AG459" s="336">
        <f>IFERROR(IF(VLOOKUP(功能_33[[#This Row],[功能代號]],E:Q,11,FALSE)=0,"",VLOOKUP(功能_33[[#This Row],[功能代號]],E:Q,11,FALSE)),"")</f>
        <v/>
      </c>
      <c r="AH459" s="336" t="n"/>
      <c r="AI459" s="336" t="n"/>
      <c r="AJ459" s="344" t="n"/>
      <c r="AK459" s="343" t="n"/>
      <c r="AN459" s="344">
        <f>VLOOKUP(功能_33[[#This Row],[功能代號]],工作表2!A:A,1,FALSE)</f>
        <v/>
      </c>
    </row>
    <row r="460" hidden="1" ht="14.25" customHeight="1" s="453">
      <c r="A460" s="333" t="n"/>
      <c r="B46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44" t="inlineStr">
        <is>
          <t>8.遵循法令作業</t>
        </is>
      </c>
      <c r="D460" s="364" t="inlineStr">
        <is>
          <t>消債條列JCIC報送</t>
        </is>
      </c>
      <c r="E460" s="372" t="inlineStr">
        <is>
          <t>L8326</t>
        </is>
      </c>
      <c r="F460" s="344" t="inlineStr">
        <is>
          <t>(446)前置調解結案通知資料</t>
        </is>
      </c>
      <c r="G460" s="344" t="inlineStr">
        <is>
          <t>新增2021/10/21</t>
        </is>
      </c>
      <c r="H460" s="372" t="inlineStr">
        <is>
          <t>張金龍</t>
        </is>
      </c>
      <c r="I460" s="348" t="inlineStr">
        <is>
          <t>張嘉榮</t>
        </is>
      </c>
      <c r="J460" s="422" t="n"/>
      <c r="K460" s="336" t="n">
        <v>44518</v>
      </c>
      <c r="L460" s="336" t="n"/>
      <c r="M460" s="336">
        <f>IFERROR(IF(VLOOKUP(功能_33[[#This Row],[功能代號]],討論項目!A:H,8,FALSE)=0,"",VLOOKUP(功能_33[[#This Row],[功能代號]],討論項目!A:H,8,FALSE)),"")</f>
        <v/>
      </c>
      <c r="N460" s="372" t="inlineStr">
        <is>
          <t>林清河</t>
        </is>
      </c>
      <c r="O460" s="372" t="inlineStr">
        <is>
          <t>邱怡婷</t>
        </is>
      </c>
      <c r="P460" s="449" t="n"/>
      <c r="Q460" s="372" t="n"/>
      <c r="R460" s="372" t="n"/>
      <c r="S460" s="372" t="n"/>
      <c r="T460" s="372" t="n"/>
      <c r="U460" s="372" t="n"/>
      <c r="V460" s="372" t="n"/>
      <c r="W460" s="372" t="n"/>
      <c r="X460" s="344">
        <f>VLOOKUP(功能_33[[#This Row],[User]],SKL放款!A:G,7,FALSE)</f>
        <v/>
      </c>
      <c r="Y460" s="343">
        <f>IF(功能_33[[#This Row],[實際展示]]="","",功能_33[[#This Row],[實際展示]]+14)</f>
        <v/>
      </c>
      <c r="Z460" s="343" t="n"/>
      <c r="AA460" s="336" t="n"/>
      <c r="AB460" s="336" t="n"/>
      <c r="AC460" s="336" t="n"/>
      <c r="AD460" s="336" t="n"/>
      <c r="AE460" s="336" t="n"/>
      <c r="AF460" s="513" t="n"/>
      <c r="AG460" s="336">
        <f>IFERROR(IF(VLOOKUP(功能_33[[#This Row],[功能代號]],E:Q,11,FALSE)=0,"",VLOOKUP(功能_33[[#This Row],[功能代號]],E:Q,11,FALSE)),"")</f>
        <v/>
      </c>
      <c r="AH460" s="336" t="n"/>
      <c r="AI460" s="336" t="n"/>
      <c r="AJ460" s="344" t="n"/>
      <c r="AK460" s="343" t="n"/>
      <c r="AN460" s="344">
        <f>VLOOKUP(功能_33[[#This Row],[功能代號]],工作表2!A:A,1,FALSE)</f>
        <v/>
      </c>
    </row>
    <row r="461" hidden="1" ht="14.25" customHeight="1" s="453">
      <c r="A461" s="333" t="n"/>
      <c r="B46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44" t="inlineStr">
        <is>
          <t>8.遵循法令作業</t>
        </is>
      </c>
      <c r="D461" s="364" t="inlineStr">
        <is>
          <t>消債條列JCIC報送</t>
        </is>
      </c>
      <c r="E461" s="372" t="inlineStr">
        <is>
          <t>L8327</t>
        </is>
      </c>
      <c r="F461" s="344" t="inlineStr">
        <is>
          <t>(447)前置調解金融機構無擔保債務協議資料</t>
        </is>
      </c>
      <c r="G461" s="344" t="inlineStr">
        <is>
          <t>新增2021/10/21</t>
        </is>
      </c>
      <c r="H461" s="372" t="inlineStr">
        <is>
          <t>張金龍</t>
        </is>
      </c>
      <c r="I461" s="348" t="inlineStr">
        <is>
          <t>張嘉榮</t>
        </is>
      </c>
      <c r="J461" s="422" t="n"/>
      <c r="K461" s="336" t="n">
        <v>44518</v>
      </c>
      <c r="L461" s="336" t="n"/>
      <c r="M461" s="336">
        <f>IFERROR(IF(VLOOKUP(功能_33[[#This Row],[功能代號]],討論項目!A:H,8,FALSE)=0,"",VLOOKUP(功能_33[[#This Row],[功能代號]],討論項目!A:H,8,FALSE)),"")</f>
        <v/>
      </c>
      <c r="N461" s="372" t="inlineStr">
        <is>
          <t>林清河</t>
        </is>
      </c>
      <c r="O461" s="372" t="inlineStr">
        <is>
          <t>邱怡婷</t>
        </is>
      </c>
      <c r="P461" s="449" t="n"/>
      <c r="Q461" s="372" t="n"/>
      <c r="R461" s="372" t="n"/>
      <c r="S461" s="372" t="n"/>
      <c r="T461" s="372" t="n"/>
      <c r="U461" s="372" t="n"/>
      <c r="V461" s="372" t="n"/>
      <c r="W461" s="372" t="n"/>
      <c r="X461" s="344">
        <f>VLOOKUP(功能_33[[#This Row],[User]],SKL放款!A:G,7,FALSE)</f>
        <v/>
      </c>
      <c r="Y461" s="343">
        <f>IF(功能_33[[#This Row],[實際展示]]="","",功能_33[[#This Row],[實際展示]]+14)</f>
        <v/>
      </c>
      <c r="Z461" s="343" t="n"/>
      <c r="AA461" s="336" t="n"/>
      <c r="AB461" s="336" t="n"/>
      <c r="AC461" s="336" t="n"/>
      <c r="AD461" s="336" t="n"/>
      <c r="AE461" s="336" t="n"/>
      <c r="AF461" s="513" t="n"/>
      <c r="AG461" s="336">
        <f>IFERROR(IF(VLOOKUP(功能_33[[#This Row],[功能代號]],E:Q,11,FALSE)=0,"",VLOOKUP(功能_33[[#This Row],[功能代號]],E:Q,11,FALSE)),"")</f>
        <v/>
      </c>
      <c r="AH461" s="336" t="n"/>
      <c r="AI461" s="336" t="n"/>
      <c r="AJ461" s="344" t="n"/>
      <c r="AK461" s="343" t="n"/>
      <c r="AN461" s="344">
        <f>VLOOKUP(功能_33[[#This Row],[功能代號]],工作表2!A:A,1,FALSE)</f>
        <v/>
      </c>
    </row>
    <row r="462" hidden="1" ht="14.25" customHeight="1" s="453">
      <c r="A462" s="333" t="n"/>
      <c r="B46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44" t="inlineStr">
        <is>
          <t>8.遵循法令作業</t>
        </is>
      </c>
      <c r="D462" s="364" t="inlineStr">
        <is>
          <t>消債條列JCIC報送</t>
        </is>
      </c>
      <c r="E462" s="372" t="inlineStr">
        <is>
          <t>L8328</t>
        </is>
      </c>
      <c r="F462" s="344" t="inlineStr">
        <is>
          <t>(448)前置調解無擔保債務分配表資料</t>
        </is>
      </c>
      <c r="G462" s="344" t="inlineStr">
        <is>
          <t>新增2021/10/21</t>
        </is>
      </c>
      <c r="H462" s="372" t="inlineStr">
        <is>
          <t>張金龍</t>
        </is>
      </c>
      <c r="I462" s="348" t="inlineStr">
        <is>
          <t>張嘉榮</t>
        </is>
      </c>
      <c r="J462" s="422" t="n"/>
      <c r="K462" s="336" t="n">
        <v>44518</v>
      </c>
      <c r="L462" s="336" t="n"/>
      <c r="M462" s="336">
        <f>IFERROR(IF(VLOOKUP(功能_33[[#This Row],[功能代號]],討論項目!A:H,8,FALSE)=0,"",VLOOKUP(功能_33[[#This Row],[功能代號]],討論項目!A:H,8,FALSE)),"")</f>
        <v/>
      </c>
      <c r="N462" s="372" t="inlineStr">
        <is>
          <t>林清河</t>
        </is>
      </c>
      <c r="O462" s="372" t="inlineStr">
        <is>
          <t>邱怡婷</t>
        </is>
      </c>
      <c r="P462" s="449" t="n"/>
      <c r="Q462" s="372" t="n"/>
      <c r="R462" s="372" t="n"/>
      <c r="S462" s="372" t="n"/>
      <c r="T462" s="372" t="n"/>
      <c r="U462" s="372" t="n"/>
      <c r="V462" s="372" t="n"/>
      <c r="W462" s="372" t="n"/>
      <c r="X462" s="344">
        <f>VLOOKUP(功能_33[[#This Row],[User]],SKL放款!A:G,7,FALSE)</f>
        <v/>
      </c>
      <c r="Y462" s="343">
        <f>IF(功能_33[[#This Row],[實際展示]]="","",功能_33[[#This Row],[實際展示]]+14)</f>
        <v/>
      </c>
      <c r="Z462" s="343" t="n"/>
      <c r="AA462" s="336" t="n"/>
      <c r="AB462" s="336" t="n"/>
      <c r="AC462" s="336" t="n"/>
      <c r="AD462" s="336" t="n"/>
      <c r="AE462" s="336" t="n"/>
      <c r="AF462" s="513" t="n"/>
      <c r="AG462" s="336">
        <f>IFERROR(IF(VLOOKUP(功能_33[[#This Row],[功能代號]],E:Q,11,FALSE)=0,"",VLOOKUP(功能_33[[#This Row],[功能代號]],E:Q,11,FALSE)),"")</f>
        <v/>
      </c>
      <c r="AH462" s="336" t="n"/>
      <c r="AI462" s="336" t="n"/>
      <c r="AJ462" s="344" t="n"/>
      <c r="AK462" s="343" t="n"/>
      <c r="AN462" s="344">
        <f>VLOOKUP(功能_33[[#This Row],[功能代號]],工作表2!A:A,1,FALSE)</f>
        <v/>
      </c>
    </row>
    <row r="463" hidden="1" ht="14.25" customHeight="1" s="453">
      <c r="A463" s="333" t="n"/>
      <c r="B46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44" t="inlineStr">
        <is>
          <t>8.遵循法令作業</t>
        </is>
      </c>
      <c r="D463" s="364" t="inlineStr">
        <is>
          <t>消債條列JCIC報送</t>
        </is>
      </c>
      <c r="E463" s="372" t="inlineStr">
        <is>
          <t>L8329</t>
        </is>
      </c>
      <c r="F463" s="344" t="inlineStr">
        <is>
          <t>(450)前置調解債務人繳款資料</t>
        </is>
      </c>
      <c r="G463" s="344" t="inlineStr">
        <is>
          <t>新增2021/10/21</t>
        </is>
      </c>
      <c r="H463" s="372" t="inlineStr">
        <is>
          <t>張金龍</t>
        </is>
      </c>
      <c r="I463" s="348" t="inlineStr">
        <is>
          <t>張嘉榮</t>
        </is>
      </c>
      <c r="J463" s="422" t="n"/>
      <c r="K463" s="336" t="n">
        <v>44518</v>
      </c>
      <c r="L463" s="336" t="n"/>
      <c r="M463" s="336">
        <f>IFERROR(IF(VLOOKUP(功能_33[[#This Row],[功能代號]],討論項目!A:H,8,FALSE)=0,"",VLOOKUP(功能_33[[#This Row],[功能代號]],討論項目!A:H,8,FALSE)),"")</f>
        <v/>
      </c>
      <c r="N463" s="372" t="inlineStr">
        <is>
          <t>林清河</t>
        </is>
      </c>
      <c r="O463" s="372" t="inlineStr">
        <is>
          <t>邱怡婷</t>
        </is>
      </c>
      <c r="P463" s="449" t="n"/>
      <c r="Q463" s="372" t="n"/>
      <c r="R463" s="372" t="n"/>
      <c r="S463" s="372" t="n"/>
      <c r="T463" s="372" t="n"/>
      <c r="U463" s="372" t="n"/>
      <c r="V463" s="372" t="n"/>
      <c r="W463" s="372" t="n"/>
      <c r="X463" s="344">
        <f>VLOOKUP(功能_33[[#This Row],[User]],SKL放款!A:G,7,FALSE)</f>
        <v/>
      </c>
      <c r="Y463" s="343">
        <f>IF(功能_33[[#This Row],[實際展示]]="","",功能_33[[#This Row],[實際展示]]+14)</f>
        <v/>
      </c>
      <c r="Z463" s="343" t="n"/>
      <c r="AA463" s="336" t="n"/>
      <c r="AB463" s="336" t="n"/>
      <c r="AC463" s="336" t="n"/>
      <c r="AD463" s="336" t="n"/>
      <c r="AE463" s="336" t="n"/>
      <c r="AF463" s="513" t="n"/>
      <c r="AG463" s="336">
        <f>IFERROR(IF(VLOOKUP(功能_33[[#This Row],[功能代號]],E:Q,11,FALSE)=0,"",VLOOKUP(功能_33[[#This Row],[功能代號]],E:Q,11,FALSE)),"")</f>
        <v/>
      </c>
      <c r="AH463" s="336" t="n"/>
      <c r="AI463" s="336" t="n"/>
      <c r="AJ463" s="344" t="n"/>
      <c r="AK463" s="343" t="n"/>
      <c r="AN463" s="344">
        <f>VLOOKUP(功能_33[[#This Row],[功能代號]],工作表2!A:A,1,FALSE)</f>
        <v/>
      </c>
    </row>
    <row r="464" hidden="1" ht="14.25" customHeight="1" s="453">
      <c r="A464" s="333" t="n"/>
      <c r="B46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44" t="inlineStr">
        <is>
          <t>8.遵循法令作業</t>
        </is>
      </c>
      <c r="D464" s="364" t="inlineStr">
        <is>
          <t>消債條列JCIC報送</t>
        </is>
      </c>
      <c r="E464" s="372" t="inlineStr">
        <is>
          <t>L8330</t>
        </is>
      </c>
      <c r="F464" s="344" t="inlineStr">
        <is>
          <t>(451)前置調解延期繳款資料</t>
        </is>
      </c>
      <c r="G464" s="344" t="inlineStr">
        <is>
          <t>新增2021/10/21</t>
        </is>
      </c>
      <c r="H464" s="372" t="inlineStr">
        <is>
          <t>張金龍</t>
        </is>
      </c>
      <c r="I464" s="348" t="inlineStr">
        <is>
          <t>張嘉榮</t>
        </is>
      </c>
      <c r="J464" s="422" t="n"/>
      <c r="K464" s="336" t="n">
        <v>44518</v>
      </c>
      <c r="L464" s="336" t="n"/>
      <c r="M464" s="336">
        <f>IFERROR(IF(VLOOKUP(功能_33[[#This Row],[功能代號]],討論項目!A:H,8,FALSE)=0,"",VLOOKUP(功能_33[[#This Row],[功能代號]],討論項目!A:H,8,FALSE)),"")</f>
        <v/>
      </c>
      <c r="N464" s="372" t="inlineStr">
        <is>
          <t>林清河</t>
        </is>
      </c>
      <c r="O464" s="372" t="inlineStr">
        <is>
          <t>邱怡婷</t>
        </is>
      </c>
      <c r="P464" s="449" t="n"/>
      <c r="Q464" s="372" t="n"/>
      <c r="R464" s="372" t="n"/>
      <c r="S464" s="372" t="n"/>
      <c r="T464" s="372" t="n"/>
      <c r="U464" s="372" t="n"/>
      <c r="V464" s="372" t="n"/>
      <c r="W464" s="372" t="n"/>
      <c r="X464" s="344">
        <f>VLOOKUP(功能_33[[#This Row],[User]],SKL放款!A:G,7,FALSE)</f>
        <v/>
      </c>
      <c r="Y464" s="343">
        <f>IF(功能_33[[#This Row],[實際展示]]="","",功能_33[[#This Row],[實際展示]]+14)</f>
        <v/>
      </c>
      <c r="Z464" s="343" t="n"/>
      <c r="AA464" s="336" t="n"/>
      <c r="AB464" s="336" t="n"/>
      <c r="AC464" s="336" t="n"/>
      <c r="AD464" s="336" t="n"/>
      <c r="AE464" s="336" t="n"/>
      <c r="AF464" s="513" t="n"/>
      <c r="AG464" s="336">
        <f>IFERROR(IF(VLOOKUP(功能_33[[#This Row],[功能代號]],E:Q,11,FALSE)=0,"",VLOOKUP(功能_33[[#This Row],[功能代號]],E:Q,11,FALSE)),"")</f>
        <v/>
      </c>
      <c r="AH464" s="336" t="n"/>
      <c r="AI464" s="336" t="n"/>
      <c r="AJ464" s="344" t="n"/>
      <c r="AK464" s="343" t="n"/>
      <c r="AN464" s="344">
        <f>VLOOKUP(功能_33[[#This Row],[功能代號]],工作表2!A:A,1,FALSE)</f>
        <v/>
      </c>
    </row>
    <row r="465" hidden="1" ht="14.25" customHeight="1" s="453">
      <c r="A465" s="333" t="n"/>
      <c r="B46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44" t="inlineStr">
        <is>
          <t>8.遵循法令作業</t>
        </is>
      </c>
      <c r="D465" s="364" t="inlineStr">
        <is>
          <t>消債條列JCIC報送</t>
        </is>
      </c>
      <c r="E465" s="372" t="inlineStr">
        <is>
          <t>L8331</t>
        </is>
      </c>
      <c r="F465" s="344" t="inlineStr">
        <is>
          <t>(454)前置調解單獨全數受清償資料</t>
        </is>
      </c>
      <c r="G465" s="344" t="inlineStr">
        <is>
          <t>新增2021/10/21</t>
        </is>
      </c>
      <c r="H465" s="372" t="inlineStr">
        <is>
          <t>張金龍</t>
        </is>
      </c>
      <c r="I465" s="348" t="inlineStr">
        <is>
          <t>張嘉榮</t>
        </is>
      </c>
      <c r="J465" s="422" t="n"/>
      <c r="K465" s="336" t="n">
        <v>44518</v>
      </c>
      <c r="L465" s="336" t="n"/>
      <c r="M465" s="336">
        <f>IFERROR(IF(VLOOKUP(功能_33[[#This Row],[功能代號]],討論項目!A:H,8,FALSE)=0,"",VLOOKUP(功能_33[[#This Row],[功能代號]],討論項目!A:H,8,FALSE)),"")</f>
        <v/>
      </c>
      <c r="N465" s="372" t="inlineStr">
        <is>
          <t>林清河</t>
        </is>
      </c>
      <c r="O465" s="372" t="inlineStr">
        <is>
          <t>邱怡婷</t>
        </is>
      </c>
      <c r="P465" s="449" t="n"/>
      <c r="Q465" s="372" t="n"/>
      <c r="R465" s="372" t="n"/>
      <c r="S465" s="372" t="n"/>
      <c r="T465" s="372" t="n"/>
      <c r="U465" s="372" t="n"/>
      <c r="V465" s="372" t="n"/>
      <c r="W465" s="372" t="n"/>
      <c r="X465" s="344">
        <f>VLOOKUP(功能_33[[#This Row],[User]],SKL放款!A:G,7,FALSE)</f>
        <v/>
      </c>
      <c r="Y465" s="343">
        <f>IF(功能_33[[#This Row],[實際展示]]="","",功能_33[[#This Row],[實際展示]]+14)</f>
        <v/>
      </c>
      <c r="Z465" s="343" t="n"/>
      <c r="AA465" s="336" t="n"/>
      <c r="AB465" s="336" t="n"/>
      <c r="AC465" s="336" t="n"/>
      <c r="AD465" s="336" t="n"/>
      <c r="AE465" s="336" t="n"/>
      <c r="AF465" s="513" t="n"/>
      <c r="AG465" s="336">
        <f>IFERROR(IF(VLOOKUP(功能_33[[#This Row],[功能代號]],E:Q,11,FALSE)=0,"",VLOOKUP(功能_33[[#This Row],[功能代號]],E:Q,11,FALSE)),"")</f>
        <v/>
      </c>
      <c r="AH465" s="336" t="n"/>
      <c r="AI465" s="336" t="n"/>
      <c r="AJ465" s="344" t="n"/>
      <c r="AK465" s="343" t="n"/>
      <c r="AN465" s="344">
        <f>VLOOKUP(功能_33[[#This Row],[功能代號]],工作表2!A:A,1,FALSE)</f>
        <v/>
      </c>
    </row>
    <row r="466" hidden="1" ht="14.25" customHeight="1" s="453">
      <c r="A466" s="333" t="n"/>
      <c r="B46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44" t="inlineStr">
        <is>
          <t>8.遵循法令作業</t>
        </is>
      </c>
      <c r="D466" s="364" t="inlineStr">
        <is>
          <t>消債條列JCIC報送</t>
        </is>
      </c>
      <c r="E466" s="372" t="inlineStr">
        <is>
          <t>L8332</t>
        </is>
      </c>
      <c r="F466" s="344" t="inlineStr">
        <is>
          <t>(570)受理更生款項統一收付通知資料</t>
        </is>
      </c>
      <c r="G466" s="344" t="inlineStr">
        <is>
          <t>新增2021/10/21</t>
        </is>
      </c>
      <c r="H466" s="372" t="inlineStr">
        <is>
          <t>張金龍</t>
        </is>
      </c>
      <c r="I466" s="348" t="inlineStr">
        <is>
          <t>張嘉榮</t>
        </is>
      </c>
      <c r="J466" s="422" t="n"/>
      <c r="K466" s="336" t="n">
        <v>44519</v>
      </c>
      <c r="L466" s="336" t="n"/>
      <c r="M466" s="336">
        <f>IFERROR(IF(VLOOKUP(功能_33[[#This Row],[功能代號]],討論項目!A:H,8,FALSE)=0,"",VLOOKUP(功能_33[[#This Row],[功能代號]],討論項目!A:H,8,FALSE)),"")</f>
        <v/>
      </c>
      <c r="N466" s="372" t="inlineStr">
        <is>
          <t>林清河</t>
        </is>
      </c>
      <c r="O466" s="372" t="inlineStr">
        <is>
          <t>邱怡婷</t>
        </is>
      </c>
      <c r="P466" s="449" t="n"/>
      <c r="Q466" s="372" t="n"/>
      <c r="R466" s="372" t="n"/>
      <c r="S466" s="372" t="n"/>
      <c r="T466" s="372" t="n"/>
      <c r="U466" s="372" t="n"/>
      <c r="V466" s="372" t="n"/>
      <c r="W466" s="372" t="n"/>
      <c r="X466" s="344">
        <f>VLOOKUP(功能_33[[#This Row],[User]],SKL放款!A:G,7,FALSE)</f>
        <v/>
      </c>
      <c r="Y466" s="343">
        <f>IF(功能_33[[#This Row],[實際展示]]="","",功能_33[[#This Row],[實際展示]]+14)</f>
        <v/>
      </c>
      <c r="Z466" s="343" t="n"/>
      <c r="AA466" s="336" t="n"/>
      <c r="AB466" s="336" t="n"/>
      <c r="AC466" s="336" t="n"/>
      <c r="AD466" s="336" t="n"/>
      <c r="AE466" s="336" t="n"/>
      <c r="AF466" s="513" t="n"/>
      <c r="AG466" s="336">
        <f>IFERROR(IF(VLOOKUP(功能_33[[#This Row],[功能代號]],E:Q,11,FALSE)=0,"",VLOOKUP(功能_33[[#This Row],[功能代號]],E:Q,11,FALSE)),"")</f>
        <v/>
      </c>
      <c r="AH466" s="336" t="n"/>
      <c r="AI466" s="336" t="n"/>
      <c r="AJ466" s="344" t="n"/>
      <c r="AK466" s="343" t="n"/>
      <c r="AN466" s="344">
        <f>VLOOKUP(功能_33[[#This Row],[功能代號]],工作表2!A:A,1,FALSE)</f>
        <v/>
      </c>
    </row>
    <row r="467" hidden="1" ht="14.25" customHeight="1" s="453">
      <c r="A467" s="333" t="n"/>
      <c r="B46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44" t="inlineStr">
        <is>
          <t>8.遵循法令作業</t>
        </is>
      </c>
      <c r="D467" s="364" t="inlineStr">
        <is>
          <t>消債條列JCIC報送</t>
        </is>
      </c>
      <c r="E467" s="372" t="inlineStr">
        <is>
          <t>L8333</t>
        </is>
      </c>
      <c r="F467" s="344" t="inlineStr">
        <is>
          <t>(571)更生款項統一收付回報債權資料</t>
        </is>
      </c>
      <c r="G467" s="344" t="inlineStr">
        <is>
          <t>新增2021/10/21</t>
        </is>
      </c>
      <c r="H467" s="372" t="inlineStr">
        <is>
          <t>張金龍</t>
        </is>
      </c>
      <c r="I467" s="348" t="inlineStr">
        <is>
          <t>張嘉榮</t>
        </is>
      </c>
      <c r="J467" s="422" t="n"/>
      <c r="K467" s="336" t="n">
        <v>44519</v>
      </c>
      <c r="L467" s="336" t="n"/>
      <c r="M467" s="336">
        <f>IFERROR(IF(VLOOKUP(功能_33[[#This Row],[功能代號]],討論項目!A:H,8,FALSE)=0,"",VLOOKUP(功能_33[[#This Row],[功能代號]],討論項目!A:H,8,FALSE)),"")</f>
        <v/>
      </c>
      <c r="N467" s="372" t="inlineStr">
        <is>
          <t>林清河</t>
        </is>
      </c>
      <c r="O467" s="372" t="inlineStr">
        <is>
          <t>邱怡婷</t>
        </is>
      </c>
      <c r="P467" s="449" t="n"/>
      <c r="Q467" s="372" t="n"/>
      <c r="R467" s="372" t="n"/>
      <c r="S467" s="372" t="n"/>
      <c r="T467" s="372" t="n"/>
      <c r="U467" s="372" t="n"/>
      <c r="V467" s="372" t="n"/>
      <c r="W467" s="372" t="n"/>
      <c r="X467" s="344">
        <f>VLOOKUP(功能_33[[#This Row],[User]],SKL放款!A:G,7,FALSE)</f>
        <v/>
      </c>
      <c r="Y467" s="343">
        <f>IF(功能_33[[#This Row],[實際展示]]="","",功能_33[[#This Row],[實際展示]]+14)</f>
        <v/>
      </c>
      <c r="Z467" s="343" t="n"/>
      <c r="AA467" s="336" t="n"/>
      <c r="AB467" s="336" t="n"/>
      <c r="AC467" s="336" t="n"/>
      <c r="AD467" s="336" t="n"/>
      <c r="AE467" s="336" t="n"/>
      <c r="AF467" s="513" t="n"/>
      <c r="AG467" s="336">
        <f>IFERROR(IF(VLOOKUP(功能_33[[#This Row],[功能代號]],E:Q,11,FALSE)=0,"",VLOOKUP(功能_33[[#This Row],[功能代號]],E:Q,11,FALSE)),"")</f>
        <v/>
      </c>
      <c r="AH467" s="336" t="n"/>
      <c r="AI467" s="336" t="n"/>
      <c r="AJ467" s="344" t="n"/>
      <c r="AK467" s="343" t="n"/>
      <c r="AN467" s="344">
        <f>VLOOKUP(功能_33[[#This Row],[功能代號]],工作表2!A:A,1,FALSE)</f>
        <v/>
      </c>
    </row>
    <row r="468" hidden="1" ht="14.25" customHeight="1" s="453">
      <c r="A468" s="333" t="n"/>
      <c r="B46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44" t="inlineStr">
        <is>
          <t>8.遵循法令作業</t>
        </is>
      </c>
      <c r="D468" s="364" t="inlineStr">
        <is>
          <t>消債條列JCIC報送</t>
        </is>
      </c>
      <c r="E468" s="372" t="inlineStr">
        <is>
          <t>L8334</t>
        </is>
      </c>
      <c r="F468" s="344" t="inlineStr">
        <is>
          <t>(572)更生款項統一收款及撥付款項分配表資料檔案</t>
        </is>
      </c>
      <c r="G468" s="344" t="inlineStr">
        <is>
          <t>新增2021/10/21</t>
        </is>
      </c>
      <c r="H468" s="372" t="inlineStr">
        <is>
          <t>張金龍</t>
        </is>
      </c>
      <c r="I468" s="348" t="inlineStr">
        <is>
          <t>張嘉榮</t>
        </is>
      </c>
      <c r="J468" s="422" t="n"/>
      <c r="K468" s="336" t="n">
        <v>44519</v>
      </c>
      <c r="L468" s="336" t="n"/>
      <c r="M468" s="336">
        <f>IFERROR(IF(VLOOKUP(功能_33[[#This Row],[功能代號]],討論項目!A:H,8,FALSE)=0,"",VLOOKUP(功能_33[[#This Row],[功能代號]],討論項目!A:H,8,FALSE)),"")</f>
        <v/>
      </c>
      <c r="N468" s="372" t="inlineStr">
        <is>
          <t>林清河</t>
        </is>
      </c>
      <c r="O468" s="372" t="inlineStr">
        <is>
          <t>邱怡婷</t>
        </is>
      </c>
      <c r="P468" s="449" t="n"/>
      <c r="Q468" s="372" t="n"/>
      <c r="R468" s="372" t="n"/>
      <c r="S468" s="372" t="n"/>
      <c r="T468" s="372" t="n"/>
      <c r="U468" s="372" t="n"/>
      <c r="V468" s="372" t="n"/>
      <c r="W468" s="372" t="n"/>
      <c r="X468" s="344">
        <f>VLOOKUP(功能_33[[#This Row],[User]],SKL放款!A:G,7,FALSE)</f>
        <v/>
      </c>
      <c r="Y468" s="343">
        <f>IF(功能_33[[#This Row],[實際展示]]="","",功能_33[[#This Row],[實際展示]]+14)</f>
        <v/>
      </c>
      <c r="Z468" s="343" t="n"/>
      <c r="AA468" s="336" t="n"/>
      <c r="AB468" s="336" t="n"/>
      <c r="AC468" s="336" t="n"/>
      <c r="AD468" s="336" t="n"/>
      <c r="AE468" s="336" t="n"/>
      <c r="AF468" s="513" t="n"/>
      <c r="AG468" s="336">
        <f>IFERROR(IF(VLOOKUP(功能_33[[#This Row],[功能代號]],E:Q,11,FALSE)=0,"",VLOOKUP(功能_33[[#This Row],[功能代號]],E:Q,11,FALSE)),"")</f>
        <v/>
      </c>
      <c r="AH468" s="336" t="n"/>
      <c r="AI468" s="336" t="n"/>
      <c r="AJ468" s="344" t="n"/>
      <c r="AK468" s="343" t="n"/>
      <c r="AN468" s="344">
        <f>VLOOKUP(功能_33[[#This Row],[功能代號]],工作表2!A:A,1,FALSE)</f>
        <v/>
      </c>
    </row>
    <row r="469" hidden="1" ht="14.25" customHeight="1" s="453">
      <c r="A469" s="333" t="n"/>
      <c r="B46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344" t="inlineStr">
        <is>
          <t>8.遵循法令作業</t>
        </is>
      </c>
      <c r="D469" s="364" t="inlineStr">
        <is>
          <t>消債條列JCIC報送</t>
        </is>
      </c>
      <c r="E469" s="372" t="inlineStr">
        <is>
          <t>L8335</t>
        </is>
      </c>
      <c r="F469" s="344" t="inlineStr">
        <is>
          <t>(573)更生債務人繳款資料</t>
        </is>
      </c>
      <c r="G469" s="344" t="inlineStr">
        <is>
          <t>新增2021/10/21</t>
        </is>
      </c>
      <c r="H469" s="372" t="inlineStr">
        <is>
          <t>張金龍</t>
        </is>
      </c>
      <c r="I469" s="348" t="inlineStr">
        <is>
          <t>張嘉榮</t>
        </is>
      </c>
      <c r="J469" s="422" t="n"/>
      <c r="K469" s="336" t="n">
        <v>44519</v>
      </c>
      <c r="L469" s="336" t="n"/>
      <c r="M469" s="336">
        <f>IFERROR(IF(VLOOKUP(功能_33[[#This Row],[功能代號]],討論項目!A:H,8,FALSE)=0,"",VLOOKUP(功能_33[[#This Row],[功能代號]],討論項目!A:H,8,FALSE)),"")</f>
        <v/>
      </c>
      <c r="N469" s="372" t="inlineStr">
        <is>
          <t>林清河</t>
        </is>
      </c>
      <c r="O469" s="372" t="inlineStr">
        <is>
          <t>邱怡婷</t>
        </is>
      </c>
      <c r="P469" s="449" t="n"/>
      <c r="Q469" s="372" t="n"/>
      <c r="R469" s="372" t="n"/>
      <c r="S469" s="372" t="n"/>
      <c r="T469" s="372" t="n"/>
      <c r="U469" s="372" t="n"/>
      <c r="V469" s="372" t="n"/>
      <c r="W469" s="372" t="n"/>
      <c r="X469" s="344">
        <f>VLOOKUP(功能_33[[#This Row],[User]],SKL放款!A:G,7,FALSE)</f>
        <v/>
      </c>
      <c r="Y469" s="343">
        <f>IF(功能_33[[#This Row],[實際展示]]="","",功能_33[[#This Row],[實際展示]]+14)</f>
        <v/>
      </c>
      <c r="Z469" s="343" t="n"/>
      <c r="AA469" s="336" t="n"/>
      <c r="AB469" s="336" t="n"/>
      <c r="AC469" s="336" t="n"/>
      <c r="AD469" s="336" t="n"/>
      <c r="AE469" s="336" t="n"/>
      <c r="AF469" s="513" t="n"/>
      <c r="AG469" s="336">
        <f>IFERROR(IF(VLOOKUP(功能_33[[#This Row],[功能代號]],E:Q,11,FALSE)=0,"",VLOOKUP(功能_33[[#This Row],[功能代號]],E:Q,11,FALSE)),"")</f>
        <v/>
      </c>
      <c r="AH469" s="336" t="n"/>
      <c r="AI469" s="336" t="n"/>
      <c r="AJ469" s="344" t="n"/>
      <c r="AK469" s="343" t="n"/>
      <c r="AN469" s="344">
        <f>VLOOKUP(功能_33[[#This Row],[功能代號]],工作表2!A:A,1,FALSE)</f>
        <v/>
      </c>
    </row>
    <row r="470" hidden="1" ht="14.25" customHeight="1" s="453">
      <c r="A470" s="333" t="n"/>
      <c r="B47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344" t="inlineStr">
        <is>
          <t>8.遵循法令作業</t>
        </is>
      </c>
      <c r="D470" s="364" t="inlineStr">
        <is>
          <t>消債條列JCIC報送</t>
        </is>
      </c>
      <c r="E470" s="372" t="inlineStr">
        <is>
          <t>L8336</t>
        </is>
      </c>
      <c r="F470" s="344" t="inlineStr">
        <is>
          <t>(574)更生款項統一收付結案通知資料</t>
        </is>
      </c>
      <c r="G470" s="344" t="inlineStr">
        <is>
          <t>新增2021/10/21</t>
        </is>
      </c>
      <c r="H470" s="372" t="inlineStr">
        <is>
          <t>張金龍</t>
        </is>
      </c>
      <c r="I470" s="348" t="inlineStr">
        <is>
          <t>張嘉榮</t>
        </is>
      </c>
      <c r="J470" s="422" t="n"/>
      <c r="K470" s="336" t="n">
        <v>44519</v>
      </c>
      <c r="L470" s="336" t="n"/>
      <c r="M470" s="336">
        <f>IFERROR(IF(VLOOKUP(功能_33[[#This Row],[功能代號]],討論項目!A:H,8,FALSE)=0,"",VLOOKUP(功能_33[[#This Row],[功能代號]],討論項目!A:H,8,FALSE)),"")</f>
        <v/>
      </c>
      <c r="N470" s="372" t="inlineStr">
        <is>
          <t>林清河</t>
        </is>
      </c>
      <c r="O470" s="372" t="inlineStr">
        <is>
          <t>邱怡婷</t>
        </is>
      </c>
      <c r="P470" s="449" t="n"/>
      <c r="Q470" s="372" t="n"/>
      <c r="R470" s="372" t="n"/>
      <c r="S470" s="372" t="n"/>
      <c r="T470" s="372" t="n"/>
      <c r="U470" s="372" t="n"/>
      <c r="V470" s="372" t="n"/>
      <c r="W470" s="372" t="n"/>
      <c r="X470" s="344">
        <f>VLOOKUP(功能_33[[#This Row],[User]],SKL放款!A:G,7,FALSE)</f>
        <v/>
      </c>
      <c r="Y470" s="343">
        <f>IF(功能_33[[#This Row],[實際展示]]="","",功能_33[[#This Row],[實際展示]]+14)</f>
        <v/>
      </c>
      <c r="Z470" s="343" t="n"/>
      <c r="AA470" s="336" t="n"/>
      <c r="AB470" s="336" t="n"/>
      <c r="AC470" s="336" t="n"/>
      <c r="AD470" s="336" t="n"/>
      <c r="AE470" s="336" t="n"/>
      <c r="AF470" s="513" t="n"/>
      <c r="AG470" s="336">
        <f>IFERROR(IF(VLOOKUP(功能_33[[#This Row],[功能代號]],E:Q,11,FALSE)=0,"",VLOOKUP(功能_33[[#This Row],[功能代號]],E:Q,11,FALSE)),"")</f>
        <v/>
      </c>
      <c r="AH470" s="336" t="n"/>
      <c r="AI470" s="336" t="n"/>
      <c r="AJ470" s="344" t="n"/>
      <c r="AK470" s="343" t="n"/>
      <c r="AN470" s="344">
        <f>VLOOKUP(功能_33[[#This Row],[功能代號]],工作表2!A:A,1,FALSE)</f>
        <v/>
      </c>
    </row>
    <row r="471" hidden="1" ht="14.25" customHeight="1" s="453">
      <c r="A471" s="333" t="n"/>
      <c r="B47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344" t="inlineStr">
        <is>
          <t>8.遵循法令作業</t>
        </is>
      </c>
      <c r="D471" s="364" t="inlineStr">
        <is>
          <t>消債條列JCIC報送</t>
        </is>
      </c>
      <c r="E471" s="372" t="inlineStr">
        <is>
          <t>L8337</t>
        </is>
      </c>
      <c r="F471" s="344" t="inlineStr">
        <is>
          <t>(575)債權金額異動通知資料</t>
        </is>
      </c>
      <c r="G471" s="344" t="inlineStr">
        <is>
          <t>新增2021/10/21</t>
        </is>
      </c>
      <c r="H471" s="372" t="inlineStr">
        <is>
          <t>張金龍</t>
        </is>
      </c>
      <c r="I471" s="348" t="inlineStr">
        <is>
          <t>張嘉榮</t>
        </is>
      </c>
      <c r="J471" s="422" t="n"/>
      <c r="K471" s="336" t="n">
        <v>44519</v>
      </c>
      <c r="L471" s="336" t="n"/>
      <c r="M471" s="336">
        <f>IFERROR(IF(VLOOKUP(功能_33[[#This Row],[功能代號]],討論項目!A:H,8,FALSE)=0,"",VLOOKUP(功能_33[[#This Row],[功能代號]],討論項目!A:H,8,FALSE)),"")</f>
        <v/>
      </c>
      <c r="N471" s="372" t="inlineStr">
        <is>
          <t>林清河</t>
        </is>
      </c>
      <c r="O471" s="372" t="inlineStr">
        <is>
          <t>邱怡婷</t>
        </is>
      </c>
      <c r="P471" s="449" t="n"/>
      <c r="Q471" s="372" t="n"/>
      <c r="R471" s="372" t="n"/>
      <c r="S471" s="372" t="n"/>
      <c r="T471" s="372" t="n"/>
      <c r="U471" s="372" t="n"/>
      <c r="V471" s="372" t="n"/>
      <c r="W471" s="372" t="n"/>
      <c r="X471" s="344">
        <f>VLOOKUP(功能_33[[#This Row],[User]],SKL放款!A:G,7,FALSE)</f>
        <v/>
      </c>
      <c r="Y471" s="343">
        <f>IF(功能_33[[#This Row],[實際展示]]="","",功能_33[[#This Row],[實際展示]]+14)</f>
        <v/>
      </c>
      <c r="Z471" s="343" t="n"/>
      <c r="AA471" s="336" t="n"/>
      <c r="AB471" s="336" t="n"/>
      <c r="AC471" s="336" t="n"/>
      <c r="AD471" s="336" t="n"/>
      <c r="AE471" s="336" t="n"/>
      <c r="AF471" s="513" t="n"/>
      <c r="AG471" s="336">
        <f>IFERROR(IF(VLOOKUP(功能_33[[#This Row],[功能代號]],E:Q,11,FALSE)=0,"",VLOOKUP(功能_33[[#This Row],[功能代號]],E:Q,11,FALSE)),"")</f>
        <v/>
      </c>
      <c r="AH471" s="336" t="n"/>
      <c r="AI471" s="336" t="n"/>
      <c r="AJ471" s="344" t="n"/>
      <c r="AK471" s="343" t="n"/>
      <c r="AN471" s="344">
        <f>VLOOKUP(功能_33[[#This Row],[功能代號]],工作表2!A:A,1,FALSE)</f>
        <v/>
      </c>
    </row>
    <row r="472" hidden="1" ht="14.25" customHeight="1" s="453">
      <c r="A472" s="333" t="n"/>
      <c r="B47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344" t="inlineStr">
        <is>
          <t>8.遵循法令作業</t>
        </is>
      </c>
      <c r="D472" s="364" t="inlineStr">
        <is>
          <t>消債條列JCIC報送</t>
        </is>
      </c>
      <c r="E472" s="372" t="inlineStr">
        <is>
          <t>L8403</t>
        </is>
      </c>
      <c r="F472" s="344" t="inlineStr">
        <is>
          <t>JCIC檔案匯出作業(040)</t>
        </is>
      </c>
      <c r="G472" s="344" t="inlineStr">
        <is>
          <t>新增2021/10/21</t>
        </is>
      </c>
      <c r="H472" s="372" t="inlineStr">
        <is>
          <t>張金龍</t>
        </is>
      </c>
      <c r="I472" s="348" t="inlineStr">
        <is>
          <t>張嘉榮</t>
        </is>
      </c>
      <c r="J472" s="422" t="n"/>
      <c r="K472" s="336" t="n">
        <v>44515</v>
      </c>
      <c r="L472" s="336" t="n"/>
      <c r="M472" s="336">
        <f>IFERROR(IF(VLOOKUP(功能_33[[#This Row],[功能代號]],討論項目!A:H,8,FALSE)=0,"",VLOOKUP(功能_33[[#This Row],[功能代號]],討論項目!A:H,8,FALSE)),"")</f>
        <v/>
      </c>
      <c r="N472" s="372" t="inlineStr">
        <is>
          <t>林清河</t>
        </is>
      </c>
      <c r="O472" s="372" t="inlineStr">
        <is>
          <t>邱怡婷</t>
        </is>
      </c>
      <c r="P472" s="449" t="n"/>
      <c r="Q472" s="372" t="n"/>
      <c r="R472" s="372" t="n"/>
      <c r="S472" s="372" t="n"/>
      <c r="T472" s="372" t="n"/>
      <c r="U472" s="372" t="n"/>
      <c r="V472" s="372" t="n"/>
      <c r="W472" s="372" t="n"/>
      <c r="X472" s="344">
        <f>VLOOKUP(功能_33[[#This Row],[User]],SKL放款!A:G,7,FALSE)</f>
        <v/>
      </c>
      <c r="Y472" s="343">
        <f>IF(功能_33[[#This Row],[實際展示]]="","",功能_33[[#This Row],[實際展示]]+14)</f>
        <v/>
      </c>
      <c r="Z472" s="343" t="n"/>
      <c r="AA472" s="336" t="n"/>
      <c r="AB472" s="336" t="n"/>
      <c r="AC472" s="336" t="n"/>
      <c r="AD472" s="336" t="n"/>
      <c r="AE472" s="336" t="n"/>
      <c r="AF472" s="513" t="n"/>
      <c r="AG472" s="336">
        <f>IFERROR(IF(VLOOKUP(功能_33[[#This Row],[功能代號]],E:Q,11,FALSE)=0,"",VLOOKUP(功能_33[[#This Row],[功能代號]],E:Q,11,FALSE)),"")</f>
        <v/>
      </c>
      <c r="AH472" s="336" t="n"/>
      <c r="AI472" s="336" t="n"/>
      <c r="AJ472" s="344" t="n"/>
      <c r="AK472" s="343" t="n"/>
      <c r="AN472" s="344">
        <f>VLOOKUP(功能_33[[#This Row],[功能代號]],工作表2!A:A,1,FALSE)</f>
        <v/>
      </c>
    </row>
    <row r="473" hidden="1" ht="14.25" customHeight="1" s="453">
      <c r="A473" s="333" t="n"/>
      <c r="B47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344" t="inlineStr">
        <is>
          <t>8.遵循法令作業</t>
        </is>
      </c>
      <c r="D473" s="364" t="inlineStr">
        <is>
          <t>消債條列JCIC報送</t>
        </is>
      </c>
      <c r="E473" s="372" t="inlineStr">
        <is>
          <t>L8404</t>
        </is>
      </c>
      <c r="F473" s="344" t="inlineStr">
        <is>
          <t>JCIC檔案匯出作業(041)</t>
        </is>
      </c>
      <c r="G473" s="344" t="inlineStr">
        <is>
          <t>新增2021/10/21</t>
        </is>
      </c>
      <c r="H473" s="372" t="inlineStr">
        <is>
          <t>張金龍</t>
        </is>
      </c>
      <c r="I473" s="348" t="inlineStr">
        <is>
          <t>張嘉榮</t>
        </is>
      </c>
      <c r="J473" s="422" t="n"/>
      <c r="K473" s="336" t="n">
        <v>44515</v>
      </c>
      <c r="L473" s="336" t="n"/>
      <c r="M473" s="336">
        <f>IFERROR(IF(VLOOKUP(功能_33[[#This Row],[功能代號]],討論項目!A:H,8,FALSE)=0,"",VLOOKUP(功能_33[[#This Row],[功能代號]],討論項目!A:H,8,FALSE)),"")</f>
        <v/>
      </c>
      <c r="N473" s="372" t="inlineStr">
        <is>
          <t>林清河</t>
        </is>
      </c>
      <c r="O473" s="372" t="inlineStr">
        <is>
          <t>邱怡婷</t>
        </is>
      </c>
      <c r="P473" s="449" t="n"/>
      <c r="Q473" s="372" t="n"/>
      <c r="R473" s="372" t="n"/>
      <c r="S473" s="372" t="n"/>
      <c r="T473" s="372" t="n"/>
      <c r="U473" s="372" t="n"/>
      <c r="V473" s="372" t="n"/>
      <c r="W473" s="372" t="n"/>
      <c r="X473" s="344">
        <f>VLOOKUP(功能_33[[#This Row],[User]],SKL放款!A:G,7,FALSE)</f>
        <v/>
      </c>
      <c r="Y473" s="343">
        <f>IF(功能_33[[#This Row],[實際展示]]="","",功能_33[[#This Row],[實際展示]]+14)</f>
        <v/>
      </c>
      <c r="Z473" s="343" t="n"/>
      <c r="AA473" s="336" t="n"/>
      <c r="AB473" s="336" t="n"/>
      <c r="AC473" s="336" t="n"/>
      <c r="AD473" s="336" t="n"/>
      <c r="AE473" s="336" t="n"/>
      <c r="AF473" s="513" t="n"/>
      <c r="AG473" s="336">
        <f>IFERROR(IF(VLOOKUP(功能_33[[#This Row],[功能代號]],E:Q,11,FALSE)=0,"",VLOOKUP(功能_33[[#This Row],[功能代號]],E:Q,11,FALSE)),"")</f>
        <v/>
      </c>
      <c r="AH473" s="336" t="n"/>
      <c r="AI473" s="336" t="n"/>
      <c r="AJ473" s="344" t="n"/>
      <c r="AK473" s="343" t="n"/>
      <c r="AN473" s="344">
        <f>VLOOKUP(功能_33[[#This Row],[功能代號]],工作表2!A:A,1,FALSE)</f>
        <v/>
      </c>
    </row>
    <row r="474" hidden="1" ht="14.25" customHeight="1" s="453">
      <c r="A474" s="333" t="n"/>
      <c r="B47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344" t="inlineStr">
        <is>
          <t>8.遵循法令作業</t>
        </is>
      </c>
      <c r="D474" s="364" t="inlineStr">
        <is>
          <t>消債條列JCIC報送</t>
        </is>
      </c>
      <c r="E474" s="372" t="inlineStr">
        <is>
          <t>L8405</t>
        </is>
      </c>
      <c r="F474" s="344" t="inlineStr">
        <is>
          <t>JCIC檔案匯出作業(042)</t>
        </is>
      </c>
      <c r="G474" s="344" t="inlineStr">
        <is>
          <t>新增2021/10/21</t>
        </is>
      </c>
      <c r="H474" s="372" t="inlineStr">
        <is>
          <t>張金龍</t>
        </is>
      </c>
      <c r="I474" s="348" t="inlineStr">
        <is>
          <t>張嘉榮</t>
        </is>
      </c>
      <c r="J474" s="422" t="n"/>
      <c r="K474" s="336" t="n">
        <v>44515</v>
      </c>
      <c r="L474" s="336" t="n"/>
      <c r="M474" s="336">
        <f>IFERROR(IF(VLOOKUP(功能_33[[#This Row],[功能代號]],討論項目!A:H,8,FALSE)=0,"",VLOOKUP(功能_33[[#This Row],[功能代號]],討論項目!A:H,8,FALSE)),"")</f>
        <v/>
      </c>
      <c r="N474" s="372" t="inlineStr">
        <is>
          <t>林清河</t>
        </is>
      </c>
      <c r="O474" s="372" t="inlineStr">
        <is>
          <t>邱怡婷</t>
        </is>
      </c>
      <c r="P474" s="449" t="n"/>
      <c r="Q474" s="372" t="n"/>
      <c r="R474" s="372" t="n"/>
      <c r="S474" s="372" t="n"/>
      <c r="T474" s="372" t="n"/>
      <c r="U474" s="372" t="n"/>
      <c r="V474" s="372" t="n"/>
      <c r="W474" s="372" t="n"/>
      <c r="X474" s="344">
        <f>VLOOKUP(功能_33[[#This Row],[User]],SKL放款!A:G,7,FALSE)</f>
        <v/>
      </c>
      <c r="Y474" s="343">
        <f>IF(功能_33[[#This Row],[實際展示]]="","",功能_33[[#This Row],[實際展示]]+14)</f>
        <v/>
      </c>
      <c r="Z474" s="343" t="n"/>
      <c r="AA474" s="336" t="n"/>
      <c r="AB474" s="336" t="n"/>
      <c r="AC474" s="336" t="n"/>
      <c r="AD474" s="336" t="n"/>
      <c r="AE474" s="336" t="n"/>
      <c r="AF474" s="513" t="n"/>
      <c r="AG474" s="336">
        <f>IFERROR(IF(VLOOKUP(功能_33[[#This Row],[功能代號]],E:Q,11,FALSE)=0,"",VLOOKUP(功能_33[[#This Row],[功能代號]],E:Q,11,FALSE)),"")</f>
        <v/>
      </c>
      <c r="AH474" s="336" t="n"/>
      <c r="AI474" s="336" t="n"/>
      <c r="AJ474" s="344" t="n"/>
      <c r="AK474" s="343" t="n"/>
      <c r="AN474" s="344">
        <f>VLOOKUP(功能_33[[#This Row],[功能代號]],工作表2!A:A,1,FALSE)</f>
        <v/>
      </c>
    </row>
    <row r="475" hidden="1" ht="14.25" customHeight="1" s="453">
      <c r="A475" s="333" t="n"/>
      <c r="B47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344" t="inlineStr">
        <is>
          <t>8.遵循法令作業</t>
        </is>
      </c>
      <c r="D475" s="364" t="inlineStr">
        <is>
          <t>消債條列JCIC報送</t>
        </is>
      </c>
      <c r="E475" s="372" t="inlineStr">
        <is>
          <t>L8406</t>
        </is>
      </c>
      <c r="F475" s="344" t="inlineStr">
        <is>
          <t>JCIC檔案匯出作業(043)</t>
        </is>
      </c>
      <c r="G475" s="344" t="inlineStr">
        <is>
          <t>新增2021/10/21</t>
        </is>
      </c>
      <c r="H475" s="372" t="inlineStr">
        <is>
          <t>張金龍</t>
        </is>
      </c>
      <c r="I475" s="348" t="inlineStr">
        <is>
          <t>張嘉榮</t>
        </is>
      </c>
      <c r="J475" s="422" t="n"/>
      <c r="K475" s="336" t="n">
        <v>44515</v>
      </c>
      <c r="L475" s="336" t="n"/>
      <c r="M475" s="336">
        <f>IFERROR(IF(VLOOKUP(功能_33[[#This Row],[功能代號]],討論項目!A:H,8,FALSE)=0,"",VLOOKUP(功能_33[[#This Row],[功能代號]],討論項目!A:H,8,FALSE)),"")</f>
        <v/>
      </c>
      <c r="N475" s="372" t="inlineStr">
        <is>
          <t>林清河</t>
        </is>
      </c>
      <c r="O475" s="372" t="inlineStr">
        <is>
          <t>邱怡婷</t>
        </is>
      </c>
      <c r="P475" s="449" t="n"/>
      <c r="Q475" s="372" t="n"/>
      <c r="R475" s="372" t="n"/>
      <c r="S475" s="372" t="n"/>
      <c r="T475" s="372" t="n"/>
      <c r="U475" s="372" t="n"/>
      <c r="V475" s="372" t="n"/>
      <c r="W475" s="372" t="n"/>
      <c r="X475" s="344">
        <f>VLOOKUP(功能_33[[#This Row],[User]],SKL放款!A:G,7,FALSE)</f>
        <v/>
      </c>
      <c r="Y475" s="343">
        <f>IF(功能_33[[#This Row],[實際展示]]="","",功能_33[[#This Row],[實際展示]]+14)</f>
        <v/>
      </c>
      <c r="Z475" s="343" t="n"/>
      <c r="AA475" s="336" t="n"/>
      <c r="AB475" s="336" t="n"/>
      <c r="AC475" s="336" t="n"/>
      <c r="AD475" s="336" t="n"/>
      <c r="AE475" s="336" t="n"/>
      <c r="AF475" s="513" t="n"/>
      <c r="AG475" s="336">
        <f>IFERROR(IF(VLOOKUP(功能_33[[#This Row],[功能代號]],E:Q,11,FALSE)=0,"",VLOOKUP(功能_33[[#This Row],[功能代號]],E:Q,11,FALSE)),"")</f>
        <v/>
      </c>
      <c r="AH475" s="336" t="n"/>
      <c r="AI475" s="336" t="n"/>
      <c r="AJ475" s="344" t="n"/>
      <c r="AK475" s="343" t="n"/>
      <c r="AN475" s="344">
        <f>VLOOKUP(功能_33[[#This Row],[功能代號]],工作表2!A:A,1,FALSE)</f>
        <v/>
      </c>
    </row>
    <row r="476" hidden="1" ht="14.25" customHeight="1" s="453">
      <c r="A476" s="333" t="n"/>
      <c r="B47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344" t="inlineStr">
        <is>
          <t>8.遵循法令作業</t>
        </is>
      </c>
      <c r="D476" s="364" t="inlineStr">
        <is>
          <t>消債條列JCIC報送</t>
        </is>
      </c>
      <c r="E476" s="372" t="inlineStr">
        <is>
          <t>L8407</t>
        </is>
      </c>
      <c r="F476" s="344" t="inlineStr">
        <is>
          <t>JCIC檔案匯出作業(044)</t>
        </is>
      </c>
      <c r="G476" s="344" t="inlineStr">
        <is>
          <t>新增2021/10/21</t>
        </is>
      </c>
      <c r="H476" s="372" t="inlineStr">
        <is>
          <t>張金龍</t>
        </is>
      </c>
      <c r="I476" s="348" t="inlineStr">
        <is>
          <t>張嘉榮</t>
        </is>
      </c>
      <c r="J476" s="422" t="n"/>
      <c r="K476" s="336" t="n">
        <v>44515</v>
      </c>
      <c r="L476" s="336" t="n"/>
      <c r="M476" s="336">
        <f>IFERROR(IF(VLOOKUP(功能_33[[#This Row],[功能代號]],討論項目!A:H,8,FALSE)=0,"",VLOOKUP(功能_33[[#This Row],[功能代號]],討論項目!A:H,8,FALSE)),"")</f>
        <v/>
      </c>
      <c r="N476" s="372" t="inlineStr">
        <is>
          <t>林清河</t>
        </is>
      </c>
      <c r="O476" s="372" t="inlineStr">
        <is>
          <t>邱怡婷</t>
        </is>
      </c>
      <c r="P476" s="449" t="n"/>
      <c r="Q476" s="372" t="n"/>
      <c r="R476" s="372" t="n"/>
      <c r="S476" s="372" t="n"/>
      <c r="T476" s="372" t="n"/>
      <c r="U476" s="372" t="n"/>
      <c r="V476" s="372" t="n"/>
      <c r="W476" s="372" t="n"/>
      <c r="X476" s="344">
        <f>VLOOKUP(功能_33[[#This Row],[User]],SKL放款!A:G,7,FALSE)</f>
        <v/>
      </c>
      <c r="Y476" s="343">
        <f>IF(功能_33[[#This Row],[實際展示]]="","",功能_33[[#This Row],[實際展示]]+14)</f>
        <v/>
      </c>
      <c r="Z476" s="343" t="n"/>
      <c r="AA476" s="336" t="n"/>
      <c r="AB476" s="336" t="n"/>
      <c r="AC476" s="336" t="n"/>
      <c r="AD476" s="336" t="n"/>
      <c r="AE476" s="336" t="n"/>
      <c r="AF476" s="513" t="n"/>
      <c r="AG476" s="336">
        <f>IFERROR(IF(VLOOKUP(功能_33[[#This Row],[功能代號]],E:Q,11,FALSE)=0,"",VLOOKUP(功能_33[[#This Row],[功能代號]],E:Q,11,FALSE)),"")</f>
        <v/>
      </c>
      <c r="AH476" s="336" t="n"/>
      <c r="AI476" s="336" t="n"/>
      <c r="AJ476" s="344" t="n"/>
      <c r="AK476" s="343" t="n"/>
      <c r="AN476" s="344">
        <f>VLOOKUP(功能_33[[#This Row],[功能代號]],工作表2!A:A,1,FALSE)</f>
        <v/>
      </c>
    </row>
    <row r="477" hidden="1" ht="14.25" customHeight="1" s="453">
      <c r="A477" s="333" t="n"/>
      <c r="B47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7" s="344" t="inlineStr">
        <is>
          <t>8.遵循法令作業</t>
        </is>
      </c>
      <c r="D477" s="364" t="inlineStr">
        <is>
          <t>消債條列JCIC報送</t>
        </is>
      </c>
      <c r="E477" s="372" t="inlineStr">
        <is>
          <t>L8408</t>
        </is>
      </c>
      <c r="F477" s="344" t="inlineStr">
        <is>
          <t>JCIC檔案匯出作業(045)</t>
        </is>
      </c>
      <c r="G477" s="344" t="inlineStr">
        <is>
          <t>新增2021/10/21</t>
        </is>
      </c>
      <c r="H477" s="372" t="inlineStr">
        <is>
          <t>張金龍</t>
        </is>
      </c>
      <c r="I477" s="348" t="inlineStr">
        <is>
          <t>張嘉榮</t>
        </is>
      </c>
      <c r="J477" s="422" t="n"/>
      <c r="K477" s="336" t="n">
        <v>44515</v>
      </c>
      <c r="L477" s="336" t="n"/>
      <c r="M477" s="336">
        <f>IFERROR(IF(VLOOKUP(功能_33[[#This Row],[功能代號]],討論項目!A:H,8,FALSE)=0,"",VLOOKUP(功能_33[[#This Row],[功能代號]],討論項目!A:H,8,FALSE)),"")</f>
        <v/>
      </c>
      <c r="N477" s="372" t="inlineStr">
        <is>
          <t>林清河</t>
        </is>
      </c>
      <c r="O477" s="372" t="inlineStr">
        <is>
          <t>邱怡婷</t>
        </is>
      </c>
      <c r="P477" s="449" t="n"/>
      <c r="Q477" s="372" t="n"/>
      <c r="R477" s="372" t="n"/>
      <c r="S477" s="372" t="n"/>
      <c r="T477" s="372" t="n"/>
      <c r="U477" s="372" t="n"/>
      <c r="V477" s="372" t="n"/>
      <c r="W477" s="372" t="n"/>
      <c r="X477" s="344">
        <f>VLOOKUP(功能_33[[#This Row],[User]],SKL放款!A:G,7,FALSE)</f>
        <v/>
      </c>
      <c r="Y477" s="343">
        <f>IF(功能_33[[#This Row],[實際展示]]="","",功能_33[[#This Row],[實際展示]]+14)</f>
        <v/>
      </c>
      <c r="Z477" s="343" t="n"/>
      <c r="AA477" s="336" t="n"/>
      <c r="AB477" s="336" t="n"/>
      <c r="AC477" s="336" t="n"/>
      <c r="AD477" s="336" t="n"/>
      <c r="AE477" s="336" t="n"/>
      <c r="AF477" s="513" t="n"/>
      <c r="AG477" s="336">
        <f>IFERROR(IF(VLOOKUP(功能_33[[#This Row],[功能代號]],E:Q,11,FALSE)=0,"",VLOOKUP(功能_33[[#This Row],[功能代號]],E:Q,11,FALSE)),"")</f>
        <v/>
      </c>
      <c r="AH477" s="336" t="n"/>
      <c r="AI477" s="336" t="n"/>
      <c r="AJ477" s="344" t="n"/>
      <c r="AK477" s="343" t="n"/>
      <c r="AN477" s="344">
        <f>VLOOKUP(功能_33[[#This Row],[功能代號]],工作表2!A:A,1,FALSE)</f>
        <v/>
      </c>
    </row>
    <row r="478" hidden="1" ht="14.25" customHeight="1" s="453">
      <c r="A478" s="333" t="n"/>
      <c r="B47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8" s="344" t="inlineStr">
        <is>
          <t>8.遵循法令作業</t>
        </is>
      </c>
      <c r="D478" s="364" t="inlineStr">
        <is>
          <t>消債條列JCIC報送</t>
        </is>
      </c>
      <c r="E478" s="372" t="inlineStr">
        <is>
          <t>L8409</t>
        </is>
      </c>
      <c r="F478" s="344" t="inlineStr">
        <is>
          <t>JCIC檔案匯出作業(046)</t>
        </is>
      </c>
      <c r="G478" s="344" t="inlineStr">
        <is>
          <t>新增2021/10/21</t>
        </is>
      </c>
      <c r="H478" s="372" t="inlineStr">
        <is>
          <t>張金龍</t>
        </is>
      </c>
      <c r="I478" s="348" t="inlineStr">
        <is>
          <t>張嘉榮</t>
        </is>
      </c>
      <c r="J478" s="422" t="n"/>
      <c r="K478" s="336" t="n">
        <v>44515</v>
      </c>
      <c r="L478" s="336" t="n"/>
      <c r="M478" s="336">
        <f>IFERROR(IF(VLOOKUP(功能_33[[#This Row],[功能代號]],討論項目!A:H,8,FALSE)=0,"",VLOOKUP(功能_33[[#This Row],[功能代號]],討論項目!A:H,8,FALSE)),"")</f>
        <v/>
      </c>
      <c r="N478" s="372" t="inlineStr">
        <is>
          <t>林清河</t>
        </is>
      </c>
      <c r="O478" s="372" t="inlineStr">
        <is>
          <t>邱怡婷</t>
        </is>
      </c>
      <c r="P478" s="449" t="n"/>
      <c r="Q478" s="372" t="n"/>
      <c r="R478" s="372" t="n"/>
      <c r="S478" s="372" t="n"/>
      <c r="T478" s="372" t="n"/>
      <c r="U478" s="372" t="n"/>
      <c r="V478" s="372" t="n"/>
      <c r="W478" s="372" t="n"/>
      <c r="X478" s="344">
        <f>VLOOKUP(功能_33[[#This Row],[User]],SKL放款!A:G,7,FALSE)</f>
        <v/>
      </c>
      <c r="Y478" s="343">
        <f>IF(功能_33[[#This Row],[實際展示]]="","",功能_33[[#This Row],[實際展示]]+14)</f>
        <v/>
      </c>
      <c r="Z478" s="343" t="n"/>
      <c r="AA478" s="336" t="n"/>
      <c r="AB478" s="336" t="n"/>
      <c r="AC478" s="336" t="n"/>
      <c r="AD478" s="336" t="n"/>
      <c r="AE478" s="336" t="n"/>
      <c r="AF478" s="513" t="n"/>
      <c r="AG478" s="336">
        <f>IFERROR(IF(VLOOKUP(功能_33[[#This Row],[功能代號]],E:Q,11,FALSE)=0,"",VLOOKUP(功能_33[[#This Row],[功能代號]],E:Q,11,FALSE)),"")</f>
        <v/>
      </c>
      <c r="AH478" s="336" t="n"/>
      <c r="AI478" s="336" t="n"/>
      <c r="AJ478" s="344" t="n"/>
      <c r="AK478" s="343" t="n"/>
      <c r="AN478" s="344">
        <f>VLOOKUP(功能_33[[#This Row],[功能代號]],工作表2!A:A,1,FALSE)</f>
        <v/>
      </c>
    </row>
    <row r="479" hidden="1" ht="14.25" customHeight="1" s="453">
      <c r="A479" s="333" t="n"/>
      <c r="B47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9" s="344" t="inlineStr">
        <is>
          <t>8.遵循法令作業</t>
        </is>
      </c>
      <c r="D479" s="364" t="inlineStr">
        <is>
          <t>消債條列JCIC報送</t>
        </is>
      </c>
      <c r="E479" s="372" t="inlineStr">
        <is>
          <t>L8410</t>
        </is>
      </c>
      <c r="F479" s="344" t="inlineStr">
        <is>
          <t>JCIC檔案匯出作業(047)</t>
        </is>
      </c>
      <c r="G479" s="344" t="inlineStr">
        <is>
          <t>新增2021/10/21</t>
        </is>
      </c>
      <c r="H479" s="372" t="inlineStr">
        <is>
          <t>張金龍</t>
        </is>
      </c>
      <c r="I479" s="348" t="inlineStr">
        <is>
          <t>張嘉榮</t>
        </is>
      </c>
      <c r="J479" s="422" t="n"/>
      <c r="K479" s="336" t="n">
        <v>44515</v>
      </c>
      <c r="L479" s="336" t="n"/>
      <c r="M479" s="336">
        <f>IFERROR(IF(VLOOKUP(功能_33[[#This Row],[功能代號]],討論項目!A:H,8,FALSE)=0,"",VLOOKUP(功能_33[[#This Row],[功能代號]],討論項目!A:H,8,FALSE)),"")</f>
        <v/>
      </c>
      <c r="N479" s="372" t="inlineStr">
        <is>
          <t>林清河</t>
        </is>
      </c>
      <c r="O479" s="372" t="inlineStr">
        <is>
          <t>邱怡婷</t>
        </is>
      </c>
      <c r="P479" s="449" t="n"/>
      <c r="Q479" s="372" t="n"/>
      <c r="R479" s="372" t="n"/>
      <c r="S479" s="372" t="n"/>
      <c r="T479" s="372" t="n"/>
      <c r="U479" s="372" t="n"/>
      <c r="V479" s="372" t="n"/>
      <c r="W479" s="372" t="n"/>
      <c r="X479" s="344">
        <f>VLOOKUP(功能_33[[#This Row],[User]],SKL放款!A:G,7,FALSE)</f>
        <v/>
      </c>
      <c r="Y479" s="343">
        <f>IF(功能_33[[#This Row],[實際展示]]="","",功能_33[[#This Row],[實際展示]]+14)</f>
        <v/>
      </c>
      <c r="Z479" s="343" t="n"/>
      <c r="AA479" s="336" t="n"/>
      <c r="AB479" s="336" t="n"/>
      <c r="AC479" s="336" t="n"/>
      <c r="AD479" s="336" t="n"/>
      <c r="AE479" s="336" t="n"/>
      <c r="AF479" s="513" t="n"/>
      <c r="AG479" s="336">
        <f>IFERROR(IF(VLOOKUP(功能_33[[#This Row],[功能代號]],E:Q,11,FALSE)=0,"",VLOOKUP(功能_33[[#This Row],[功能代號]],E:Q,11,FALSE)),"")</f>
        <v/>
      </c>
      <c r="AH479" s="336" t="n"/>
      <c r="AI479" s="336" t="n"/>
      <c r="AJ479" s="344" t="n"/>
      <c r="AK479" s="343" t="n"/>
      <c r="AN479" s="344">
        <f>VLOOKUP(功能_33[[#This Row],[功能代號]],工作表2!A:A,1,FALSE)</f>
        <v/>
      </c>
    </row>
    <row r="480" hidden="1" ht="14.25" customHeight="1" s="453">
      <c r="A480" s="333" t="n"/>
      <c r="B48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0" s="344" t="inlineStr">
        <is>
          <t>8.遵循法令作業</t>
        </is>
      </c>
      <c r="D480" s="364" t="inlineStr">
        <is>
          <t>消債條列JCIC報送</t>
        </is>
      </c>
      <c r="E480" s="372" t="inlineStr">
        <is>
          <t>L8411</t>
        </is>
      </c>
      <c r="F480" s="344" t="inlineStr">
        <is>
          <t>JCIC檔案匯出作業(048)</t>
        </is>
      </c>
      <c r="G480" s="344" t="inlineStr">
        <is>
          <t>新增2021/10/21</t>
        </is>
      </c>
      <c r="H480" s="372" t="inlineStr">
        <is>
          <t>張金龍</t>
        </is>
      </c>
      <c r="I480" s="348" t="inlineStr">
        <is>
          <t>張嘉榮</t>
        </is>
      </c>
      <c r="J480" s="422" t="n"/>
      <c r="K480" s="336" t="n">
        <v>44515</v>
      </c>
      <c r="L480" s="336" t="n"/>
      <c r="M480" s="336">
        <f>IFERROR(IF(VLOOKUP(功能_33[[#This Row],[功能代號]],討論項目!A:H,8,FALSE)=0,"",VLOOKUP(功能_33[[#This Row],[功能代號]],討論項目!A:H,8,FALSE)),"")</f>
        <v/>
      </c>
      <c r="N480" s="372" t="inlineStr">
        <is>
          <t>林清河</t>
        </is>
      </c>
      <c r="O480" s="372" t="inlineStr">
        <is>
          <t>邱怡婷</t>
        </is>
      </c>
      <c r="P480" s="449" t="n"/>
      <c r="Q480" s="372" t="n"/>
      <c r="R480" s="372" t="n"/>
      <c r="S480" s="372" t="n"/>
      <c r="T480" s="372" t="n"/>
      <c r="U480" s="372" t="n"/>
      <c r="V480" s="372" t="n"/>
      <c r="W480" s="372" t="n"/>
      <c r="X480" s="344">
        <f>VLOOKUP(功能_33[[#This Row],[User]],SKL放款!A:G,7,FALSE)</f>
        <v/>
      </c>
      <c r="Y480" s="343">
        <f>IF(功能_33[[#This Row],[實際展示]]="","",功能_33[[#This Row],[實際展示]]+14)</f>
        <v/>
      </c>
      <c r="Z480" s="343" t="n"/>
      <c r="AA480" s="336" t="n"/>
      <c r="AB480" s="336" t="n"/>
      <c r="AC480" s="336" t="n"/>
      <c r="AD480" s="336" t="n"/>
      <c r="AE480" s="336" t="n"/>
      <c r="AF480" s="513" t="n"/>
      <c r="AG480" s="336">
        <f>IFERROR(IF(VLOOKUP(功能_33[[#This Row],[功能代號]],E:Q,11,FALSE)=0,"",VLOOKUP(功能_33[[#This Row],[功能代號]],E:Q,11,FALSE)),"")</f>
        <v/>
      </c>
      <c r="AH480" s="336" t="n"/>
      <c r="AI480" s="336" t="n"/>
      <c r="AJ480" s="344" t="n"/>
      <c r="AK480" s="343" t="n"/>
      <c r="AN480" s="344">
        <f>VLOOKUP(功能_33[[#This Row],[功能代號]],工作表2!A:A,1,FALSE)</f>
        <v/>
      </c>
    </row>
    <row r="481" hidden="1" ht="14.25" customHeight="1" s="453">
      <c r="A481" s="333" t="n"/>
      <c r="B48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1" s="344" t="inlineStr">
        <is>
          <t>8.遵循法令作業</t>
        </is>
      </c>
      <c r="D481" s="364" t="inlineStr">
        <is>
          <t>消債條列JCIC報送</t>
        </is>
      </c>
      <c r="E481" s="372" t="inlineStr">
        <is>
          <t>L8412</t>
        </is>
      </c>
      <c r="F481" s="344" t="inlineStr">
        <is>
          <t>JCIC檔案匯出作業(049)</t>
        </is>
      </c>
      <c r="G481" s="344" t="inlineStr">
        <is>
          <t>新增2021/10/21</t>
        </is>
      </c>
      <c r="H481" s="372" t="inlineStr">
        <is>
          <t>張金龍</t>
        </is>
      </c>
      <c r="I481" s="348" t="inlineStr">
        <is>
          <t>張嘉榮</t>
        </is>
      </c>
      <c r="J481" s="422" t="n"/>
      <c r="K481" s="336" t="n">
        <v>44515</v>
      </c>
      <c r="L481" s="336" t="n"/>
      <c r="M481" s="336">
        <f>IFERROR(IF(VLOOKUP(功能_33[[#This Row],[功能代號]],討論項目!A:H,8,FALSE)=0,"",VLOOKUP(功能_33[[#This Row],[功能代號]],討論項目!A:H,8,FALSE)),"")</f>
        <v/>
      </c>
      <c r="N481" s="372" t="inlineStr">
        <is>
          <t>林清河</t>
        </is>
      </c>
      <c r="O481" s="372" t="inlineStr">
        <is>
          <t>邱怡婷</t>
        </is>
      </c>
      <c r="P481" s="449" t="n"/>
      <c r="Q481" s="372" t="n"/>
      <c r="R481" s="372" t="n"/>
      <c r="S481" s="372" t="n"/>
      <c r="T481" s="372" t="n"/>
      <c r="U481" s="372" t="n"/>
      <c r="V481" s="372" t="n"/>
      <c r="W481" s="372" t="n"/>
      <c r="X481" s="344">
        <f>VLOOKUP(功能_33[[#This Row],[User]],SKL放款!A:G,7,FALSE)</f>
        <v/>
      </c>
      <c r="Y481" s="343">
        <f>IF(功能_33[[#This Row],[實際展示]]="","",功能_33[[#This Row],[實際展示]]+14)</f>
        <v/>
      </c>
      <c r="Z481" s="343" t="n"/>
      <c r="AA481" s="336" t="n"/>
      <c r="AB481" s="336" t="n"/>
      <c r="AC481" s="336" t="n"/>
      <c r="AD481" s="336" t="n"/>
      <c r="AE481" s="336" t="n"/>
      <c r="AF481" s="513" t="n"/>
      <c r="AG481" s="336">
        <f>IFERROR(IF(VLOOKUP(功能_33[[#This Row],[功能代號]],E:Q,11,FALSE)=0,"",VLOOKUP(功能_33[[#This Row],[功能代號]],E:Q,11,FALSE)),"")</f>
        <v/>
      </c>
      <c r="AH481" s="336" t="n"/>
      <c r="AI481" s="336" t="n"/>
      <c r="AJ481" s="344" t="n"/>
      <c r="AK481" s="343" t="n"/>
      <c r="AN481" s="344">
        <f>VLOOKUP(功能_33[[#This Row],[功能代號]],工作表2!A:A,1,FALSE)</f>
        <v/>
      </c>
    </row>
    <row r="482" hidden="1" ht="14.25" customHeight="1" s="453">
      <c r="A482" s="333" t="n"/>
      <c r="B48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2" s="344" t="inlineStr">
        <is>
          <t>8.遵循法令作業</t>
        </is>
      </c>
      <c r="D482" s="364" t="inlineStr">
        <is>
          <t>消債條列JCIC報送</t>
        </is>
      </c>
      <c r="E482" s="372" t="inlineStr">
        <is>
          <t>L8413</t>
        </is>
      </c>
      <c r="F482" s="344" t="inlineStr">
        <is>
          <t>JCIC檔案匯出作業(050)</t>
        </is>
      </c>
      <c r="G482" s="344" t="inlineStr">
        <is>
          <t>新增2021/10/21</t>
        </is>
      </c>
      <c r="H482" s="372" t="inlineStr">
        <is>
          <t>張金龍</t>
        </is>
      </c>
      <c r="I482" s="348" t="inlineStr">
        <is>
          <t>張嘉榮</t>
        </is>
      </c>
      <c r="J482" s="422" t="n"/>
      <c r="K482" s="336" t="n">
        <v>44516</v>
      </c>
      <c r="L482" s="336" t="n"/>
      <c r="M482" s="336">
        <f>IFERROR(IF(VLOOKUP(功能_33[[#This Row],[功能代號]],討論項目!A:H,8,FALSE)=0,"",VLOOKUP(功能_33[[#This Row],[功能代號]],討論項目!A:H,8,FALSE)),"")</f>
        <v/>
      </c>
      <c r="N482" s="372" t="inlineStr">
        <is>
          <t>林清河</t>
        </is>
      </c>
      <c r="O482" s="372" t="inlineStr">
        <is>
          <t>邱怡婷</t>
        </is>
      </c>
      <c r="P482" s="449" t="n"/>
      <c r="Q482" s="372" t="n"/>
      <c r="R482" s="372" t="n"/>
      <c r="S482" s="372" t="n"/>
      <c r="T482" s="372" t="n"/>
      <c r="U482" s="372" t="n"/>
      <c r="V482" s="372" t="n"/>
      <c r="W482" s="372" t="n"/>
      <c r="X482" s="344">
        <f>VLOOKUP(功能_33[[#This Row],[User]],SKL放款!A:G,7,FALSE)</f>
        <v/>
      </c>
      <c r="Y482" s="343">
        <f>IF(功能_33[[#This Row],[實際展示]]="","",功能_33[[#This Row],[實際展示]]+14)</f>
        <v/>
      </c>
      <c r="Z482" s="343" t="n"/>
      <c r="AA482" s="336" t="n"/>
      <c r="AB482" s="336" t="n"/>
      <c r="AC482" s="336" t="n"/>
      <c r="AD482" s="336" t="n"/>
      <c r="AE482" s="336" t="n"/>
      <c r="AF482" s="513" t="n"/>
      <c r="AG482" s="336">
        <f>IFERROR(IF(VLOOKUP(功能_33[[#This Row],[功能代號]],E:Q,11,FALSE)=0,"",VLOOKUP(功能_33[[#This Row],[功能代號]],E:Q,11,FALSE)),"")</f>
        <v/>
      </c>
      <c r="AH482" s="336" t="n"/>
      <c r="AI482" s="336" t="n"/>
      <c r="AJ482" s="344" t="n"/>
      <c r="AK482" s="343" t="n"/>
      <c r="AN482" s="344">
        <f>VLOOKUP(功能_33[[#This Row],[功能代號]],工作表2!A:A,1,FALSE)</f>
        <v/>
      </c>
    </row>
    <row r="483" hidden="1" ht="14.25" customHeight="1" s="453">
      <c r="A483" s="333" t="n"/>
      <c r="B48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3" s="344" t="inlineStr">
        <is>
          <t>8.遵循法令作業</t>
        </is>
      </c>
      <c r="D483" s="364" t="inlineStr">
        <is>
          <t>消債條列JCIC報送</t>
        </is>
      </c>
      <c r="E483" s="372" t="inlineStr">
        <is>
          <t>L8414</t>
        </is>
      </c>
      <c r="F483" s="344" t="inlineStr">
        <is>
          <t>JCIC檔案匯出作業(051)</t>
        </is>
      </c>
      <c r="G483" s="344" t="inlineStr">
        <is>
          <t>新增2021/10/21</t>
        </is>
      </c>
      <c r="H483" s="372" t="inlineStr">
        <is>
          <t>張金龍</t>
        </is>
      </c>
      <c r="I483" s="348" t="inlineStr">
        <is>
          <t>張嘉榮</t>
        </is>
      </c>
      <c r="J483" s="422" t="n"/>
      <c r="K483" s="336" t="n">
        <v>44516</v>
      </c>
      <c r="L483" s="336" t="n"/>
      <c r="M483" s="336">
        <f>IFERROR(IF(VLOOKUP(功能_33[[#This Row],[功能代號]],討論項目!A:H,8,FALSE)=0,"",VLOOKUP(功能_33[[#This Row],[功能代號]],討論項目!A:H,8,FALSE)),"")</f>
        <v/>
      </c>
      <c r="N483" s="372" t="inlineStr">
        <is>
          <t>林清河</t>
        </is>
      </c>
      <c r="O483" s="372" t="inlineStr">
        <is>
          <t>邱怡婷</t>
        </is>
      </c>
      <c r="P483" s="449" t="n"/>
      <c r="Q483" s="372" t="n"/>
      <c r="R483" s="372" t="n"/>
      <c r="S483" s="372" t="n"/>
      <c r="T483" s="372" t="n"/>
      <c r="U483" s="372" t="n"/>
      <c r="V483" s="372" t="n"/>
      <c r="W483" s="372" t="n"/>
      <c r="X483" s="344">
        <f>VLOOKUP(功能_33[[#This Row],[User]],SKL放款!A:G,7,FALSE)</f>
        <v/>
      </c>
      <c r="Y483" s="343">
        <f>IF(功能_33[[#This Row],[實際展示]]="","",功能_33[[#This Row],[實際展示]]+14)</f>
        <v/>
      </c>
      <c r="Z483" s="343" t="n"/>
      <c r="AA483" s="336" t="n"/>
      <c r="AB483" s="336" t="n"/>
      <c r="AC483" s="336" t="n"/>
      <c r="AD483" s="336" t="n"/>
      <c r="AE483" s="336" t="n"/>
      <c r="AF483" s="513" t="n"/>
      <c r="AG483" s="336">
        <f>IFERROR(IF(VLOOKUP(功能_33[[#This Row],[功能代號]],E:Q,11,FALSE)=0,"",VLOOKUP(功能_33[[#This Row],[功能代號]],E:Q,11,FALSE)),"")</f>
        <v/>
      </c>
      <c r="AH483" s="336" t="n"/>
      <c r="AI483" s="336" t="n"/>
      <c r="AJ483" s="344" t="n"/>
      <c r="AK483" s="343" t="n"/>
      <c r="AN483" s="344">
        <f>VLOOKUP(功能_33[[#This Row],[功能代號]],工作表2!A:A,1,FALSE)</f>
        <v/>
      </c>
    </row>
    <row r="484" hidden="1" ht="14.25" customHeight="1" s="453">
      <c r="A484" s="333" t="n"/>
      <c r="B48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4" s="344" t="inlineStr">
        <is>
          <t>8.遵循法令作業</t>
        </is>
      </c>
      <c r="D484" s="364" t="inlineStr">
        <is>
          <t>消債條列JCIC報送</t>
        </is>
      </c>
      <c r="E484" s="372" t="inlineStr">
        <is>
          <t>L8415</t>
        </is>
      </c>
      <c r="F484" s="344" t="inlineStr">
        <is>
          <t>JCIC檔案匯出作業(052)</t>
        </is>
      </c>
      <c r="G484" s="344" t="inlineStr">
        <is>
          <t>新增2021/10/21</t>
        </is>
      </c>
      <c r="H484" s="372" t="inlineStr">
        <is>
          <t>張金龍</t>
        </is>
      </c>
      <c r="I484" s="348" t="inlineStr">
        <is>
          <t>張嘉榮</t>
        </is>
      </c>
      <c r="J484" s="422" t="n"/>
      <c r="K484" s="336" t="n">
        <v>44516</v>
      </c>
      <c r="L484" s="336" t="n"/>
      <c r="M484" s="336">
        <f>IFERROR(IF(VLOOKUP(功能_33[[#This Row],[功能代號]],討論項目!A:H,8,FALSE)=0,"",VLOOKUP(功能_33[[#This Row],[功能代號]],討論項目!A:H,8,FALSE)),"")</f>
        <v/>
      </c>
      <c r="N484" s="372" t="inlineStr">
        <is>
          <t>林清河</t>
        </is>
      </c>
      <c r="O484" s="372" t="inlineStr">
        <is>
          <t>邱怡婷</t>
        </is>
      </c>
      <c r="P484" s="449" t="n"/>
      <c r="Q484" s="372" t="n"/>
      <c r="R484" s="372" t="n"/>
      <c r="S484" s="372" t="n"/>
      <c r="T484" s="372" t="n"/>
      <c r="U484" s="372" t="n"/>
      <c r="V484" s="372" t="n"/>
      <c r="W484" s="372" t="n"/>
      <c r="X484" s="344">
        <f>VLOOKUP(功能_33[[#This Row],[User]],SKL放款!A:G,7,FALSE)</f>
        <v/>
      </c>
      <c r="Y484" s="343">
        <f>IF(功能_33[[#This Row],[實際展示]]="","",功能_33[[#This Row],[實際展示]]+14)</f>
        <v/>
      </c>
      <c r="Z484" s="343" t="n"/>
      <c r="AA484" s="336" t="n"/>
      <c r="AB484" s="336" t="n"/>
      <c r="AC484" s="336" t="n"/>
      <c r="AD484" s="336" t="n"/>
      <c r="AE484" s="336" t="n"/>
      <c r="AF484" s="513" t="n"/>
      <c r="AG484" s="336">
        <f>IFERROR(IF(VLOOKUP(功能_33[[#This Row],[功能代號]],E:Q,11,FALSE)=0,"",VLOOKUP(功能_33[[#This Row],[功能代號]],E:Q,11,FALSE)),"")</f>
        <v/>
      </c>
      <c r="AH484" s="336" t="n"/>
      <c r="AI484" s="336" t="n"/>
      <c r="AJ484" s="344" t="n"/>
      <c r="AK484" s="343" t="n"/>
      <c r="AN484" s="344">
        <f>VLOOKUP(功能_33[[#This Row],[功能代號]],工作表2!A:A,1,FALSE)</f>
        <v/>
      </c>
    </row>
    <row r="485" hidden="1" ht="14.25" customHeight="1" s="453">
      <c r="A485" s="333" t="n"/>
      <c r="B48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5" s="344" t="inlineStr">
        <is>
          <t>8.遵循法令作業</t>
        </is>
      </c>
      <c r="D485" s="364" t="inlineStr">
        <is>
          <t>消債條列JCIC報送</t>
        </is>
      </c>
      <c r="E485" s="372" t="inlineStr">
        <is>
          <t>L8416</t>
        </is>
      </c>
      <c r="F485" s="344" t="inlineStr">
        <is>
          <t>JCIC檔案匯出作業(053)</t>
        </is>
      </c>
      <c r="G485" s="344" t="inlineStr">
        <is>
          <t>新增2021/10/21</t>
        </is>
      </c>
      <c r="H485" s="372" t="inlineStr">
        <is>
          <t>張金龍</t>
        </is>
      </c>
      <c r="I485" s="348" t="inlineStr">
        <is>
          <t>張嘉榮</t>
        </is>
      </c>
      <c r="J485" s="422" t="n"/>
      <c r="K485" s="336" t="n">
        <v>44516</v>
      </c>
      <c r="L485" s="336" t="n"/>
      <c r="M485" s="336">
        <f>IFERROR(IF(VLOOKUP(功能_33[[#This Row],[功能代號]],討論項目!A:H,8,FALSE)=0,"",VLOOKUP(功能_33[[#This Row],[功能代號]],討論項目!A:H,8,FALSE)),"")</f>
        <v/>
      </c>
      <c r="N485" s="372" t="inlineStr">
        <is>
          <t>林清河</t>
        </is>
      </c>
      <c r="O485" s="372" t="inlineStr">
        <is>
          <t>邱怡婷</t>
        </is>
      </c>
      <c r="P485" s="449" t="n"/>
      <c r="Q485" s="372" t="n"/>
      <c r="R485" s="372" t="n"/>
      <c r="S485" s="372" t="n"/>
      <c r="T485" s="372" t="n"/>
      <c r="U485" s="372" t="n"/>
      <c r="V485" s="372" t="n"/>
      <c r="W485" s="372" t="n"/>
      <c r="X485" s="344">
        <f>VLOOKUP(功能_33[[#This Row],[User]],SKL放款!A:G,7,FALSE)</f>
        <v/>
      </c>
      <c r="Y485" s="343">
        <f>IF(功能_33[[#This Row],[實際展示]]="","",功能_33[[#This Row],[實際展示]]+14)</f>
        <v/>
      </c>
      <c r="Z485" s="343" t="n"/>
      <c r="AA485" s="336" t="n"/>
      <c r="AB485" s="336" t="n"/>
      <c r="AC485" s="336" t="n"/>
      <c r="AD485" s="336" t="n"/>
      <c r="AE485" s="336" t="n"/>
      <c r="AF485" s="513" t="n"/>
      <c r="AG485" s="336">
        <f>IFERROR(IF(VLOOKUP(功能_33[[#This Row],[功能代號]],E:Q,11,FALSE)=0,"",VLOOKUP(功能_33[[#This Row],[功能代號]],E:Q,11,FALSE)),"")</f>
        <v/>
      </c>
      <c r="AH485" s="336" t="n"/>
      <c r="AI485" s="336" t="n"/>
      <c r="AJ485" s="344" t="n"/>
      <c r="AK485" s="343" t="n"/>
      <c r="AN485" s="344">
        <f>VLOOKUP(功能_33[[#This Row],[功能代號]],工作表2!A:A,1,FALSE)</f>
        <v/>
      </c>
    </row>
    <row r="486" hidden="1" ht="14.25" customHeight="1" s="453">
      <c r="A486" s="333" t="n"/>
      <c r="B48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6" s="344" t="inlineStr">
        <is>
          <t>8.遵循法令作業</t>
        </is>
      </c>
      <c r="D486" s="364" t="inlineStr">
        <is>
          <t>消債條列JCIC報送</t>
        </is>
      </c>
      <c r="E486" s="372" t="inlineStr">
        <is>
          <t>L8417</t>
        </is>
      </c>
      <c r="F486" s="344" t="inlineStr">
        <is>
          <t>JCIC檔案匯出作業(054)</t>
        </is>
      </c>
      <c r="G486" s="344" t="inlineStr">
        <is>
          <t>新增2021/10/21</t>
        </is>
      </c>
      <c r="H486" s="372" t="inlineStr">
        <is>
          <t>張金龍</t>
        </is>
      </c>
      <c r="I486" s="348" t="inlineStr">
        <is>
          <t>張嘉榮</t>
        </is>
      </c>
      <c r="J486" s="422" t="n"/>
      <c r="K486" s="336" t="n">
        <v>44516</v>
      </c>
      <c r="L486" s="336" t="n"/>
      <c r="M486" s="336">
        <f>IFERROR(IF(VLOOKUP(功能_33[[#This Row],[功能代號]],討論項目!A:H,8,FALSE)=0,"",VLOOKUP(功能_33[[#This Row],[功能代號]],討論項目!A:H,8,FALSE)),"")</f>
        <v/>
      </c>
      <c r="N486" s="372" t="inlineStr">
        <is>
          <t>林清河</t>
        </is>
      </c>
      <c r="O486" s="372" t="inlineStr">
        <is>
          <t>邱怡婷</t>
        </is>
      </c>
      <c r="P486" s="449" t="n"/>
      <c r="Q486" s="372" t="n"/>
      <c r="R486" s="372" t="n"/>
      <c r="S486" s="372" t="n"/>
      <c r="T486" s="372" t="n"/>
      <c r="U486" s="372" t="n"/>
      <c r="V486" s="372" t="n"/>
      <c r="W486" s="372" t="n"/>
      <c r="X486" s="344">
        <f>VLOOKUP(功能_33[[#This Row],[User]],SKL放款!A:G,7,FALSE)</f>
        <v/>
      </c>
      <c r="Y486" s="343">
        <f>IF(功能_33[[#This Row],[實際展示]]="","",功能_33[[#This Row],[實際展示]]+14)</f>
        <v/>
      </c>
      <c r="Z486" s="343" t="n"/>
      <c r="AA486" s="336" t="n"/>
      <c r="AB486" s="336" t="n"/>
      <c r="AC486" s="336" t="n"/>
      <c r="AD486" s="336" t="n"/>
      <c r="AE486" s="336" t="n"/>
      <c r="AF486" s="513" t="n"/>
      <c r="AG486" s="336">
        <f>IFERROR(IF(VLOOKUP(功能_33[[#This Row],[功能代號]],E:Q,11,FALSE)=0,"",VLOOKUP(功能_33[[#This Row],[功能代號]],E:Q,11,FALSE)),"")</f>
        <v/>
      </c>
      <c r="AH486" s="336" t="n"/>
      <c r="AI486" s="336" t="n"/>
      <c r="AJ486" s="344" t="n"/>
      <c r="AK486" s="343" t="n"/>
      <c r="AN486" s="344">
        <f>VLOOKUP(功能_33[[#This Row],[功能代號]],工作表2!A:A,1,FALSE)</f>
        <v/>
      </c>
    </row>
    <row r="487" hidden="1" ht="14.25" customHeight="1" s="453">
      <c r="A487" s="333" t="n"/>
      <c r="B48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7" s="344" t="inlineStr">
        <is>
          <t>8.遵循法令作業</t>
        </is>
      </c>
      <c r="D487" s="364" t="inlineStr">
        <is>
          <t>消債條列JCIC報送</t>
        </is>
      </c>
      <c r="E487" s="372" t="inlineStr">
        <is>
          <t>L8418</t>
        </is>
      </c>
      <c r="F487" s="344" t="inlineStr">
        <is>
          <t>JCIC檔案匯出作業(055)</t>
        </is>
      </c>
      <c r="G487" s="344" t="inlineStr">
        <is>
          <t>新增2021/10/21</t>
        </is>
      </c>
      <c r="H487" s="372" t="inlineStr">
        <is>
          <t>張金龍</t>
        </is>
      </c>
      <c r="I487" s="348" t="inlineStr">
        <is>
          <t>張嘉榮</t>
        </is>
      </c>
      <c r="J487" s="422" t="n"/>
      <c r="K487" s="336" t="n">
        <v>44516</v>
      </c>
      <c r="L487" s="336" t="n"/>
      <c r="M487" s="336">
        <f>IFERROR(IF(VLOOKUP(功能_33[[#This Row],[功能代號]],討論項目!A:H,8,FALSE)=0,"",VLOOKUP(功能_33[[#This Row],[功能代號]],討論項目!A:H,8,FALSE)),"")</f>
        <v/>
      </c>
      <c r="N487" s="372" t="inlineStr">
        <is>
          <t>林清河</t>
        </is>
      </c>
      <c r="O487" s="372" t="inlineStr">
        <is>
          <t>邱怡婷</t>
        </is>
      </c>
      <c r="P487" s="449" t="n"/>
      <c r="Q487" s="372" t="n"/>
      <c r="R487" s="372" t="n"/>
      <c r="S487" s="372" t="n"/>
      <c r="T487" s="372" t="n"/>
      <c r="U487" s="372" t="n"/>
      <c r="V487" s="372" t="n"/>
      <c r="W487" s="372" t="n"/>
      <c r="X487" s="344">
        <f>VLOOKUP(功能_33[[#This Row],[User]],SKL放款!A:G,7,FALSE)</f>
        <v/>
      </c>
      <c r="Y487" s="343">
        <f>IF(功能_33[[#This Row],[實際展示]]="","",功能_33[[#This Row],[實際展示]]+14)</f>
        <v/>
      </c>
      <c r="Z487" s="343" t="n"/>
      <c r="AA487" s="336" t="n"/>
      <c r="AB487" s="336" t="n"/>
      <c r="AC487" s="336" t="n"/>
      <c r="AD487" s="336" t="n"/>
      <c r="AE487" s="336" t="n"/>
      <c r="AF487" s="513" t="n"/>
      <c r="AG487" s="336">
        <f>IFERROR(IF(VLOOKUP(功能_33[[#This Row],[功能代號]],E:Q,11,FALSE)=0,"",VLOOKUP(功能_33[[#This Row],[功能代號]],E:Q,11,FALSE)),"")</f>
        <v/>
      </c>
      <c r="AH487" s="336" t="n"/>
      <c r="AI487" s="336" t="n"/>
      <c r="AJ487" s="344" t="n"/>
      <c r="AK487" s="343" t="n"/>
      <c r="AN487" s="344">
        <f>VLOOKUP(功能_33[[#This Row],[功能代號]],工作表2!A:A,1,FALSE)</f>
        <v/>
      </c>
    </row>
    <row r="488" hidden="1" ht="14.25" customHeight="1" s="453">
      <c r="A488" s="333" t="n"/>
      <c r="B48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8" s="344" t="inlineStr">
        <is>
          <t>8.遵循法令作業</t>
        </is>
      </c>
      <c r="D488" s="364" t="inlineStr">
        <is>
          <t>消債條列JCIC報送</t>
        </is>
      </c>
      <c r="E488" s="372" t="inlineStr">
        <is>
          <t>L8419</t>
        </is>
      </c>
      <c r="F488" s="344" t="inlineStr">
        <is>
          <t>JCIC檔案匯出作業(056)</t>
        </is>
      </c>
      <c r="G488" s="344" t="inlineStr">
        <is>
          <t>新增2021/10/21</t>
        </is>
      </c>
      <c r="H488" s="372" t="inlineStr">
        <is>
          <t>張金龍</t>
        </is>
      </c>
      <c r="I488" s="348" t="inlineStr">
        <is>
          <t>張嘉榮</t>
        </is>
      </c>
      <c r="J488" s="422" t="n"/>
      <c r="K488" s="336" t="n">
        <v>44516</v>
      </c>
      <c r="L488" s="336" t="n"/>
      <c r="M488" s="336">
        <f>IFERROR(IF(VLOOKUP(功能_33[[#This Row],[功能代號]],討論項目!A:H,8,FALSE)=0,"",VLOOKUP(功能_33[[#This Row],[功能代號]],討論項目!A:H,8,FALSE)),"")</f>
        <v/>
      </c>
      <c r="N488" s="372" t="inlineStr">
        <is>
          <t>林清河</t>
        </is>
      </c>
      <c r="O488" s="372" t="inlineStr">
        <is>
          <t>邱怡婷</t>
        </is>
      </c>
      <c r="P488" s="449" t="n"/>
      <c r="Q488" s="372" t="n"/>
      <c r="R488" s="372" t="n"/>
      <c r="S488" s="372" t="n"/>
      <c r="T488" s="372" t="n"/>
      <c r="U488" s="372" t="n"/>
      <c r="V488" s="372" t="n"/>
      <c r="W488" s="372" t="n"/>
      <c r="X488" s="344">
        <f>VLOOKUP(功能_33[[#This Row],[User]],SKL放款!A:G,7,FALSE)</f>
        <v/>
      </c>
      <c r="Y488" s="343">
        <f>IF(功能_33[[#This Row],[實際展示]]="","",功能_33[[#This Row],[實際展示]]+14)</f>
        <v/>
      </c>
      <c r="Z488" s="343" t="n"/>
      <c r="AA488" s="336" t="n"/>
      <c r="AB488" s="336" t="n"/>
      <c r="AC488" s="336" t="n"/>
      <c r="AD488" s="336" t="n"/>
      <c r="AE488" s="336" t="n"/>
      <c r="AF488" s="513" t="n"/>
      <c r="AG488" s="336">
        <f>IFERROR(IF(VLOOKUP(功能_33[[#This Row],[功能代號]],E:Q,11,FALSE)=0,"",VLOOKUP(功能_33[[#This Row],[功能代號]],E:Q,11,FALSE)),"")</f>
        <v/>
      </c>
      <c r="AH488" s="336" t="n"/>
      <c r="AI488" s="336" t="n"/>
      <c r="AJ488" s="344" t="n"/>
      <c r="AK488" s="343" t="n"/>
      <c r="AN488" s="344">
        <f>VLOOKUP(功能_33[[#This Row],[功能代號]],工作表2!A:A,1,FALSE)</f>
        <v/>
      </c>
    </row>
    <row r="489" hidden="1" ht="14.25" customHeight="1" s="453">
      <c r="A489" s="333" t="n"/>
      <c r="B48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9" s="344" t="inlineStr">
        <is>
          <t>8.遵循法令作業</t>
        </is>
      </c>
      <c r="D489" s="364" t="inlineStr">
        <is>
          <t>消債條列JCIC報送</t>
        </is>
      </c>
      <c r="E489" s="372" t="inlineStr">
        <is>
          <t>L8420</t>
        </is>
      </c>
      <c r="F489" s="344" t="inlineStr">
        <is>
          <t>JCIC檔案匯出作業(060)</t>
        </is>
      </c>
      <c r="G489" s="344" t="inlineStr">
        <is>
          <t>新增2021/10/21</t>
        </is>
      </c>
      <c r="H489" s="372" t="inlineStr">
        <is>
          <t>張金龍</t>
        </is>
      </c>
      <c r="I489" s="348" t="inlineStr">
        <is>
          <t>張嘉榮</t>
        </is>
      </c>
      <c r="J489" s="422" t="n"/>
      <c r="K489" s="336" t="n">
        <v>44517</v>
      </c>
      <c r="L489" s="336" t="n"/>
      <c r="M489" s="336">
        <f>IFERROR(IF(VLOOKUP(功能_33[[#This Row],[功能代號]],討論項目!A:H,8,FALSE)=0,"",VLOOKUP(功能_33[[#This Row],[功能代號]],討論項目!A:H,8,FALSE)),"")</f>
        <v/>
      </c>
      <c r="N489" s="372" t="inlineStr">
        <is>
          <t>林清河</t>
        </is>
      </c>
      <c r="O489" s="372" t="inlineStr">
        <is>
          <t>邱怡婷</t>
        </is>
      </c>
      <c r="P489" s="449" t="n"/>
      <c r="Q489" s="372" t="n"/>
      <c r="R489" s="372" t="n"/>
      <c r="S489" s="372" t="n"/>
      <c r="T489" s="372" t="n"/>
      <c r="U489" s="372" t="n"/>
      <c r="V489" s="372" t="n"/>
      <c r="W489" s="372" t="n"/>
      <c r="X489" s="344">
        <f>VLOOKUP(功能_33[[#This Row],[User]],SKL放款!A:G,7,FALSE)</f>
        <v/>
      </c>
      <c r="Y489" s="343">
        <f>IF(功能_33[[#This Row],[實際展示]]="","",功能_33[[#This Row],[實際展示]]+14)</f>
        <v/>
      </c>
      <c r="Z489" s="343" t="n"/>
      <c r="AA489" s="336" t="n"/>
      <c r="AB489" s="336" t="n"/>
      <c r="AC489" s="336" t="n"/>
      <c r="AD489" s="336" t="n"/>
      <c r="AE489" s="336" t="n"/>
      <c r="AF489" s="513" t="n"/>
      <c r="AG489" s="336">
        <f>IFERROR(IF(VLOOKUP(功能_33[[#This Row],[功能代號]],E:Q,11,FALSE)=0,"",VLOOKUP(功能_33[[#This Row],[功能代號]],E:Q,11,FALSE)),"")</f>
        <v/>
      </c>
      <c r="AH489" s="336" t="n"/>
      <c r="AI489" s="336" t="n"/>
      <c r="AJ489" s="344" t="n"/>
      <c r="AK489" s="343" t="n"/>
      <c r="AN489" s="344">
        <f>VLOOKUP(功能_33[[#This Row],[功能代號]],工作表2!A:A,1,FALSE)</f>
        <v/>
      </c>
    </row>
    <row r="490" hidden="1" ht="14.25" customHeight="1" s="453">
      <c r="A490" s="333" t="n"/>
      <c r="B49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0" s="344" t="inlineStr">
        <is>
          <t>8.遵循法令作業</t>
        </is>
      </c>
      <c r="D490" s="364" t="inlineStr">
        <is>
          <t>消債條列JCIC報送</t>
        </is>
      </c>
      <c r="E490" s="372" t="inlineStr">
        <is>
          <t>L8421</t>
        </is>
      </c>
      <c r="F490" s="344" t="inlineStr">
        <is>
          <t>JCIC檔案匯出作業(061)</t>
        </is>
      </c>
      <c r="G490" s="344" t="inlineStr">
        <is>
          <t>新增2021/10/21</t>
        </is>
      </c>
      <c r="H490" s="372" t="inlineStr">
        <is>
          <t>張金龍</t>
        </is>
      </c>
      <c r="I490" s="348" t="inlineStr">
        <is>
          <t>張嘉榮</t>
        </is>
      </c>
      <c r="J490" s="422" t="n"/>
      <c r="K490" s="336" t="n">
        <v>44517</v>
      </c>
      <c r="L490" s="336" t="n"/>
      <c r="M490" s="336">
        <f>IFERROR(IF(VLOOKUP(功能_33[[#This Row],[功能代號]],討論項目!A:H,8,FALSE)=0,"",VLOOKUP(功能_33[[#This Row],[功能代號]],討論項目!A:H,8,FALSE)),"")</f>
        <v/>
      </c>
      <c r="N490" s="372" t="inlineStr">
        <is>
          <t>林清河</t>
        </is>
      </c>
      <c r="O490" s="372" t="inlineStr">
        <is>
          <t>邱怡婷</t>
        </is>
      </c>
      <c r="P490" s="449" t="n"/>
      <c r="Q490" s="372" t="n"/>
      <c r="R490" s="372" t="n"/>
      <c r="S490" s="372" t="n"/>
      <c r="T490" s="372" t="n"/>
      <c r="U490" s="372" t="n"/>
      <c r="V490" s="372" t="n"/>
      <c r="W490" s="372" t="n"/>
      <c r="X490" s="344">
        <f>VLOOKUP(功能_33[[#This Row],[User]],SKL放款!A:G,7,FALSE)</f>
        <v/>
      </c>
      <c r="Y490" s="343">
        <f>IF(功能_33[[#This Row],[實際展示]]="","",功能_33[[#This Row],[實際展示]]+14)</f>
        <v/>
      </c>
      <c r="Z490" s="343" t="n"/>
      <c r="AA490" s="336" t="n"/>
      <c r="AB490" s="336" t="n"/>
      <c r="AC490" s="336" t="n"/>
      <c r="AD490" s="336" t="n"/>
      <c r="AE490" s="336" t="n"/>
      <c r="AF490" s="513" t="n"/>
      <c r="AG490" s="336">
        <f>IFERROR(IF(VLOOKUP(功能_33[[#This Row],[功能代號]],E:Q,11,FALSE)=0,"",VLOOKUP(功能_33[[#This Row],[功能代號]],E:Q,11,FALSE)),"")</f>
        <v/>
      </c>
      <c r="AH490" s="336" t="n"/>
      <c r="AI490" s="336" t="n"/>
      <c r="AJ490" s="344" t="n"/>
      <c r="AK490" s="343" t="n"/>
      <c r="AN490" s="344">
        <f>VLOOKUP(功能_33[[#This Row],[功能代號]],工作表2!A:A,1,FALSE)</f>
        <v/>
      </c>
    </row>
    <row r="491" hidden="1" ht="14.25" customHeight="1" s="453">
      <c r="A491" s="333" t="n"/>
      <c r="B49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1" s="344" t="inlineStr">
        <is>
          <t>8.遵循法令作業</t>
        </is>
      </c>
      <c r="D491" s="364" t="inlineStr">
        <is>
          <t>消債條列JCIC報送</t>
        </is>
      </c>
      <c r="E491" s="372" t="inlineStr">
        <is>
          <t>L8422</t>
        </is>
      </c>
      <c r="F491" s="344" t="inlineStr">
        <is>
          <t>JCIC檔案匯出作業(062)</t>
        </is>
      </c>
      <c r="G491" s="344" t="inlineStr">
        <is>
          <t>新增2021/10/21</t>
        </is>
      </c>
      <c r="H491" s="372" t="inlineStr">
        <is>
          <t>張金龍</t>
        </is>
      </c>
      <c r="I491" s="348" t="inlineStr">
        <is>
          <t>張嘉榮</t>
        </is>
      </c>
      <c r="J491" s="422" t="n"/>
      <c r="K491" s="336" t="n">
        <v>44517</v>
      </c>
      <c r="L491" s="336" t="n"/>
      <c r="M491" s="336">
        <f>IFERROR(IF(VLOOKUP(功能_33[[#This Row],[功能代號]],討論項目!A:H,8,FALSE)=0,"",VLOOKUP(功能_33[[#This Row],[功能代號]],討論項目!A:H,8,FALSE)),"")</f>
        <v/>
      </c>
      <c r="N491" s="372" t="inlineStr">
        <is>
          <t>林清河</t>
        </is>
      </c>
      <c r="O491" s="372" t="inlineStr">
        <is>
          <t>邱怡婷</t>
        </is>
      </c>
      <c r="P491" s="449" t="n"/>
      <c r="Q491" s="372" t="n"/>
      <c r="R491" s="372" t="n"/>
      <c r="S491" s="372" t="n"/>
      <c r="T491" s="372" t="n"/>
      <c r="U491" s="372" t="n"/>
      <c r="V491" s="372" t="n"/>
      <c r="W491" s="372" t="n"/>
      <c r="X491" s="344">
        <f>VLOOKUP(功能_33[[#This Row],[User]],SKL放款!A:G,7,FALSE)</f>
        <v/>
      </c>
      <c r="Y491" s="343">
        <f>IF(功能_33[[#This Row],[實際展示]]="","",功能_33[[#This Row],[實際展示]]+14)</f>
        <v/>
      </c>
      <c r="Z491" s="343" t="n"/>
      <c r="AA491" s="336" t="n"/>
      <c r="AB491" s="336" t="n"/>
      <c r="AC491" s="336" t="n"/>
      <c r="AD491" s="336" t="n"/>
      <c r="AE491" s="336" t="n"/>
      <c r="AF491" s="513" t="n"/>
      <c r="AG491" s="336">
        <f>IFERROR(IF(VLOOKUP(功能_33[[#This Row],[功能代號]],E:Q,11,FALSE)=0,"",VLOOKUP(功能_33[[#This Row],[功能代號]],E:Q,11,FALSE)),"")</f>
        <v/>
      </c>
      <c r="AH491" s="336" t="n"/>
      <c r="AI491" s="336" t="n"/>
      <c r="AJ491" s="344" t="n"/>
      <c r="AK491" s="343" t="n"/>
      <c r="AN491" s="344">
        <f>VLOOKUP(功能_33[[#This Row],[功能代號]],工作表2!A:A,1,FALSE)</f>
        <v/>
      </c>
    </row>
    <row r="492" hidden="1" ht="14.25" customHeight="1" s="453">
      <c r="A492" s="333" t="n"/>
      <c r="B49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2" s="344" t="inlineStr">
        <is>
          <t>8.遵循法令作業</t>
        </is>
      </c>
      <c r="D492" s="364" t="inlineStr">
        <is>
          <t>消債條列JCIC報送</t>
        </is>
      </c>
      <c r="E492" s="372" t="inlineStr">
        <is>
          <t>L8423</t>
        </is>
      </c>
      <c r="F492" s="344" t="inlineStr">
        <is>
          <t>JCIC檔案匯出作業(063)</t>
        </is>
      </c>
      <c r="G492" s="344" t="inlineStr">
        <is>
          <t>新增2021/10/21</t>
        </is>
      </c>
      <c r="H492" s="372" t="inlineStr">
        <is>
          <t>張金龍</t>
        </is>
      </c>
      <c r="I492" s="348" t="inlineStr">
        <is>
          <t>張嘉榮</t>
        </is>
      </c>
      <c r="J492" s="422" t="n"/>
      <c r="K492" s="336" t="n">
        <v>44517</v>
      </c>
      <c r="L492" s="336" t="n"/>
      <c r="M492" s="336">
        <f>IFERROR(IF(VLOOKUP(功能_33[[#This Row],[功能代號]],討論項目!A:H,8,FALSE)=0,"",VLOOKUP(功能_33[[#This Row],[功能代號]],討論項目!A:H,8,FALSE)),"")</f>
        <v/>
      </c>
      <c r="N492" s="372" t="inlineStr">
        <is>
          <t>林清河</t>
        </is>
      </c>
      <c r="O492" s="372" t="inlineStr">
        <is>
          <t>邱怡婷</t>
        </is>
      </c>
      <c r="P492" s="449" t="n"/>
      <c r="Q492" s="372" t="n"/>
      <c r="R492" s="372" t="n"/>
      <c r="S492" s="372" t="n"/>
      <c r="T492" s="372" t="n"/>
      <c r="U492" s="372" t="n"/>
      <c r="V492" s="372" t="n"/>
      <c r="W492" s="372" t="n"/>
      <c r="X492" s="344">
        <f>VLOOKUP(功能_33[[#This Row],[User]],SKL放款!A:G,7,FALSE)</f>
        <v/>
      </c>
      <c r="Y492" s="343">
        <f>IF(功能_33[[#This Row],[實際展示]]="","",功能_33[[#This Row],[實際展示]]+14)</f>
        <v/>
      </c>
      <c r="Z492" s="343" t="n"/>
      <c r="AA492" s="336" t="n"/>
      <c r="AB492" s="336" t="n"/>
      <c r="AC492" s="336" t="n"/>
      <c r="AD492" s="336" t="n"/>
      <c r="AE492" s="336" t="n"/>
      <c r="AF492" s="513" t="n"/>
      <c r="AG492" s="336">
        <f>IFERROR(IF(VLOOKUP(功能_33[[#This Row],[功能代號]],E:Q,11,FALSE)=0,"",VLOOKUP(功能_33[[#This Row],[功能代號]],E:Q,11,FALSE)),"")</f>
        <v/>
      </c>
      <c r="AH492" s="336" t="n"/>
      <c r="AI492" s="336" t="n"/>
      <c r="AJ492" s="344" t="n"/>
      <c r="AK492" s="343" t="n"/>
      <c r="AN492" s="344">
        <f>VLOOKUP(功能_33[[#This Row],[功能代號]],工作表2!A:A,1,FALSE)</f>
        <v/>
      </c>
    </row>
    <row r="493" hidden="1" ht="14.25" customHeight="1" s="453">
      <c r="A493" s="333" t="n"/>
      <c r="B49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3" s="344" t="inlineStr">
        <is>
          <t>8.遵循法令作業</t>
        </is>
      </c>
      <c r="D493" s="364" t="inlineStr">
        <is>
          <t>消債條列JCIC報送</t>
        </is>
      </c>
      <c r="E493" s="372" t="inlineStr">
        <is>
          <t>L8424</t>
        </is>
      </c>
      <c r="F493" s="344" t="inlineStr">
        <is>
          <t>JCIC檔案匯出作業(440)</t>
        </is>
      </c>
      <c r="G493" s="344" t="inlineStr">
        <is>
          <t>新增2021/10/21</t>
        </is>
      </c>
      <c r="H493" s="372" t="inlineStr">
        <is>
          <t>張金龍</t>
        </is>
      </c>
      <c r="I493" s="348" t="inlineStr">
        <is>
          <t>張嘉榮</t>
        </is>
      </c>
      <c r="J493" s="422" t="n"/>
      <c r="K493" s="336" t="n">
        <v>44518</v>
      </c>
      <c r="L493" s="336" t="n"/>
      <c r="M493" s="336">
        <f>IFERROR(IF(VLOOKUP(功能_33[[#This Row],[功能代號]],討論項目!A:H,8,FALSE)=0,"",VLOOKUP(功能_33[[#This Row],[功能代號]],討論項目!A:H,8,FALSE)),"")</f>
        <v/>
      </c>
      <c r="N493" s="372" t="inlineStr">
        <is>
          <t>林清河</t>
        </is>
      </c>
      <c r="O493" s="372" t="inlineStr">
        <is>
          <t>邱怡婷</t>
        </is>
      </c>
      <c r="P493" s="449" t="n"/>
      <c r="Q493" s="372" t="n"/>
      <c r="R493" s="372" t="n"/>
      <c r="S493" s="372" t="n"/>
      <c r="T493" s="372" t="n"/>
      <c r="U493" s="372" t="n"/>
      <c r="V493" s="372" t="n"/>
      <c r="W493" s="372" t="n"/>
      <c r="X493" s="344">
        <f>VLOOKUP(功能_33[[#This Row],[User]],SKL放款!A:G,7,FALSE)</f>
        <v/>
      </c>
      <c r="Y493" s="343">
        <f>IF(功能_33[[#This Row],[實際展示]]="","",功能_33[[#This Row],[實際展示]]+14)</f>
        <v/>
      </c>
      <c r="Z493" s="343" t="n"/>
      <c r="AA493" s="336" t="n"/>
      <c r="AB493" s="336" t="n"/>
      <c r="AC493" s="336" t="n"/>
      <c r="AD493" s="336" t="n"/>
      <c r="AE493" s="336" t="n"/>
      <c r="AF493" s="513" t="n"/>
      <c r="AG493" s="336">
        <f>IFERROR(IF(VLOOKUP(功能_33[[#This Row],[功能代號]],E:Q,11,FALSE)=0,"",VLOOKUP(功能_33[[#This Row],[功能代號]],E:Q,11,FALSE)),"")</f>
        <v/>
      </c>
      <c r="AH493" s="336" t="n"/>
      <c r="AI493" s="336" t="n"/>
      <c r="AJ493" s="344" t="n"/>
      <c r="AK493" s="343" t="n"/>
      <c r="AN493" s="344">
        <f>VLOOKUP(功能_33[[#This Row],[功能代號]],工作表2!A:A,1,FALSE)</f>
        <v/>
      </c>
    </row>
    <row r="494" hidden="1" ht="14.25" customHeight="1" s="453">
      <c r="A494" s="333" t="n"/>
      <c r="B49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4" s="344" t="inlineStr">
        <is>
          <t>8.遵循法令作業</t>
        </is>
      </c>
      <c r="D494" s="364" t="inlineStr">
        <is>
          <t>消債條列JCIC報送</t>
        </is>
      </c>
      <c r="E494" s="372" t="inlineStr">
        <is>
          <t>L8425</t>
        </is>
      </c>
      <c r="F494" s="344" t="inlineStr">
        <is>
          <t>JCIC檔案匯出作業(442)</t>
        </is>
      </c>
      <c r="G494" s="344" t="inlineStr">
        <is>
          <t>新增2021/10/21</t>
        </is>
      </c>
      <c r="H494" s="372" t="inlineStr">
        <is>
          <t>張金龍</t>
        </is>
      </c>
      <c r="I494" s="348" t="inlineStr">
        <is>
          <t>張嘉榮</t>
        </is>
      </c>
      <c r="J494" s="422" t="n"/>
      <c r="K494" s="336" t="n">
        <v>44518</v>
      </c>
      <c r="L494" s="336" t="n"/>
      <c r="M494" s="336">
        <f>IFERROR(IF(VLOOKUP(功能_33[[#This Row],[功能代號]],討論項目!A:H,8,FALSE)=0,"",VLOOKUP(功能_33[[#This Row],[功能代號]],討論項目!A:H,8,FALSE)),"")</f>
        <v/>
      </c>
      <c r="N494" s="372" t="inlineStr">
        <is>
          <t>林清河</t>
        </is>
      </c>
      <c r="O494" s="372" t="inlineStr">
        <is>
          <t>邱怡婷</t>
        </is>
      </c>
      <c r="P494" s="449" t="n"/>
      <c r="Q494" s="372" t="n"/>
      <c r="R494" s="372" t="n"/>
      <c r="S494" s="372" t="n"/>
      <c r="T494" s="372" t="n"/>
      <c r="U494" s="372" t="n"/>
      <c r="V494" s="372" t="n"/>
      <c r="W494" s="372" t="n"/>
      <c r="X494" s="344">
        <f>VLOOKUP(功能_33[[#This Row],[User]],SKL放款!A:G,7,FALSE)</f>
        <v/>
      </c>
      <c r="Y494" s="343">
        <f>IF(功能_33[[#This Row],[實際展示]]="","",功能_33[[#This Row],[實際展示]]+14)</f>
        <v/>
      </c>
      <c r="Z494" s="343" t="n"/>
      <c r="AA494" s="336" t="n"/>
      <c r="AB494" s="336" t="n"/>
      <c r="AC494" s="336" t="n"/>
      <c r="AD494" s="336" t="n"/>
      <c r="AE494" s="336" t="n"/>
      <c r="AF494" s="513" t="n"/>
      <c r="AG494" s="336">
        <f>IFERROR(IF(VLOOKUP(功能_33[[#This Row],[功能代號]],E:Q,11,FALSE)=0,"",VLOOKUP(功能_33[[#This Row],[功能代號]],E:Q,11,FALSE)),"")</f>
        <v/>
      </c>
      <c r="AH494" s="336" t="n"/>
      <c r="AI494" s="336" t="n"/>
      <c r="AJ494" s="344" t="n"/>
      <c r="AK494" s="343" t="n"/>
      <c r="AN494" s="344">
        <f>VLOOKUP(功能_33[[#This Row],[功能代號]],工作表2!A:A,1,FALSE)</f>
        <v/>
      </c>
    </row>
    <row r="495" hidden="1" ht="14.25" customHeight="1" s="453">
      <c r="A495" s="333" t="n"/>
      <c r="B49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5" s="344" t="inlineStr">
        <is>
          <t>8.遵循法令作業</t>
        </is>
      </c>
      <c r="D495" s="364" t="inlineStr">
        <is>
          <t>消債條列JCIC報送</t>
        </is>
      </c>
      <c r="E495" s="372" t="inlineStr">
        <is>
          <t>L8426</t>
        </is>
      </c>
      <c r="F495" s="344" t="inlineStr">
        <is>
          <t>JCIC檔案匯出作業(443)</t>
        </is>
      </c>
      <c r="G495" s="344" t="inlineStr">
        <is>
          <t>新增2021/10/21</t>
        </is>
      </c>
      <c r="H495" s="372" t="inlineStr">
        <is>
          <t>張金龍</t>
        </is>
      </c>
      <c r="I495" s="348" t="inlineStr">
        <is>
          <t>張嘉榮</t>
        </is>
      </c>
      <c r="J495" s="422" t="n"/>
      <c r="K495" s="336" t="n">
        <v>44518</v>
      </c>
      <c r="L495" s="336" t="n"/>
      <c r="M495" s="336">
        <f>IFERROR(IF(VLOOKUP(功能_33[[#This Row],[功能代號]],討論項目!A:H,8,FALSE)=0,"",VLOOKUP(功能_33[[#This Row],[功能代號]],討論項目!A:H,8,FALSE)),"")</f>
        <v/>
      </c>
      <c r="N495" s="372" t="inlineStr">
        <is>
          <t>林清河</t>
        </is>
      </c>
      <c r="O495" s="372" t="inlineStr">
        <is>
          <t>邱怡婷</t>
        </is>
      </c>
      <c r="P495" s="449" t="n"/>
      <c r="Q495" s="372" t="n"/>
      <c r="R495" s="372" t="n"/>
      <c r="S495" s="372" t="n"/>
      <c r="T495" s="372" t="n"/>
      <c r="U495" s="372" t="n"/>
      <c r="V495" s="372" t="n"/>
      <c r="W495" s="372" t="n"/>
      <c r="X495" s="344">
        <f>VLOOKUP(功能_33[[#This Row],[User]],SKL放款!A:G,7,FALSE)</f>
        <v/>
      </c>
      <c r="Y495" s="343">
        <f>IF(功能_33[[#This Row],[實際展示]]="","",功能_33[[#This Row],[實際展示]]+14)</f>
        <v/>
      </c>
      <c r="Z495" s="343" t="n"/>
      <c r="AA495" s="336" t="n"/>
      <c r="AB495" s="336" t="n"/>
      <c r="AC495" s="336" t="n"/>
      <c r="AD495" s="336" t="n"/>
      <c r="AE495" s="336" t="n"/>
      <c r="AF495" s="513" t="n"/>
      <c r="AG495" s="336">
        <f>IFERROR(IF(VLOOKUP(功能_33[[#This Row],[功能代號]],E:Q,11,FALSE)=0,"",VLOOKUP(功能_33[[#This Row],[功能代號]],E:Q,11,FALSE)),"")</f>
        <v/>
      </c>
      <c r="AH495" s="336" t="n"/>
      <c r="AI495" s="336" t="n"/>
      <c r="AJ495" s="344" t="n"/>
      <c r="AK495" s="343" t="n"/>
      <c r="AN495" s="344">
        <f>VLOOKUP(功能_33[[#This Row],[功能代號]],工作表2!A:A,1,FALSE)</f>
        <v/>
      </c>
    </row>
    <row r="496" hidden="1" ht="14.25" customHeight="1" s="453">
      <c r="A496" s="333" t="n"/>
      <c r="B49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6" s="344" t="inlineStr">
        <is>
          <t>8.遵循法令作業</t>
        </is>
      </c>
      <c r="D496" s="364" t="inlineStr">
        <is>
          <t>消債條列JCIC報送</t>
        </is>
      </c>
      <c r="E496" s="372" t="inlineStr">
        <is>
          <t>L8427</t>
        </is>
      </c>
      <c r="F496" s="344" t="inlineStr">
        <is>
          <t>JCIC檔案匯出作業(444)</t>
        </is>
      </c>
      <c r="G496" s="344" t="inlineStr">
        <is>
          <t>新增2021/10/21</t>
        </is>
      </c>
      <c r="H496" s="372" t="inlineStr">
        <is>
          <t>張金龍</t>
        </is>
      </c>
      <c r="I496" s="348" t="inlineStr">
        <is>
          <t>張嘉榮</t>
        </is>
      </c>
      <c r="J496" s="422" t="n"/>
      <c r="K496" s="336" t="n">
        <v>44518</v>
      </c>
      <c r="L496" s="336" t="n"/>
      <c r="M496" s="336">
        <f>IFERROR(IF(VLOOKUP(功能_33[[#This Row],[功能代號]],討論項目!A:H,8,FALSE)=0,"",VLOOKUP(功能_33[[#This Row],[功能代號]],討論項目!A:H,8,FALSE)),"")</f>
        <v/>
      </c>
      <c r="N496" s="372" t="inlineStr">
        <is>
          <t>林清河</t>
        </is>
      </c>
      <c r="O496" s="372" t="inlineStr">
        <is>
          <t>邱怡婷</t>
        </is>
      </c>
      <c r="P496" s="449" t="n"/>
      <c r="Q496" s="372" t="n"/>
      <c r="R496" s="372" t="n"/>
      <c r="S496" s="372" t="n"/>
      <c r="T496" s="372" t="n"/>
      <c r="U496" s="372" t="n"/>
      <c r="V496" s="372" t="n"/>
      <c r="W496" s="372" t="n"/>
      <c r="X496" s="344">
        <f>VLOOKUP(功能_33[[#This Row],[User]],SKL放款!A:G,7,FALSE)</f>
        <v/>
      </c>
      <c r="Y496" s="343">
        <f>IF(功能_33[[#This Row],[實際展示]]="","",功能_33[[#This Row],[實際展示]]+14)</f>
        <v/>
      </c>
      <c r="Z496" s="343" t="n"/>
      <c r="AA496" s="336" t="n"/>
      <c r="AB496" s="336" t="n"/>
      <c r="AC496" s="336" t="n"/>
      <c r="AD496" s="336" t="n"/>
      <c r="AE496" s="336" t="n"/>
      <c r="AF496" s="513" t="n"/>
      <c r="AG496" s="336">
        <f>IFERROR(IF(VLOOKUP(功能_33[[#This Row],[功能代號]],E:Q,11,FALSE)=0,"",VLOOKUP(功能_33[[#This Row],[功能代號]],E:Q,11,FALSE)),"")</f>
        <v/>
      </c>
      <c r="AH496" s="336" t="n"/>
      <c r="AI496" s="336" t="n"/>
      <c r="AJ496" s="344" t="n"/>
      <c r="AK496" s="343" t="n"/>
      <c r="AN496" s="344">
        <f>VLOOKUP(功能_33[[#This Row],[功能代號]],工作表2!A:A,1,FALSE)</f>
        <v/>
      </c>
    </row>
    <row r="497" hidden="1" ht="14.25" customHeight="1" s="453">
      <c r="A497" s="333" t="n"/>
      <c r="B49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7" s="344" t="inlineStr">
        <is>
          <t>8.遵循法令作業</t>
        </is>
      </c>
      <c r="D497" s="364" t="inlineStr">
        <is>
          <t>消債條列JCIC報送</t>
        </is>
      </c>
      <c r="E497" s="372" t="inlineStr">
        <is>
          <t>L8428</t>
        </is>
      </c>
      <c r="F497" s="344" t="inlineStr">
        <is>
          <t>JCIC檔案匯出作業(446)</t>
        </is>
      </c>
      <c r="G497" s="344" t="inlineStr">
        <is>
          <t>新增2021/10/21</t>
        </is>
      </c>
      <c r="H497" s="372" t="inlineStr">
        <is>
          <t>張金龍</t>
        </is>
      </c>
      <c r="I497" s="348" t="inlineStr">
        <is>
          <t>張嘉榮</t>
        </is>
      </c>
      <c r="J497" s="422" t="n"/>
      <c r="K497" s="336" t="n">
        <v>44518</v>
      </c>
      <c r="L497" s="336" t="n"/>
      <c r="M497" s="336">
        <f>IFERROR(IF(VLOOKUP(功能_33[[#This Row],[功能代號]],討論項目!A:H,8,FALSE)=0,"",VLOOKUP(功能_33[[#This Row],[功能代號]],討論項目!A:H,8,FALSE)),"")</f>
        <v/>
      </c>
      <c r="N497" s="372" t="inlineStr">
        <is>
          <t>林清河</t>
        </is>
      </c>
      <c r="O497" s="372" t="inlineStr">
        <is>
          <t>邱怡婷</t>
        </is>
      </c>
      <c r="P497" s="449" t="n"/>
      <c r="Q497" s="372" t="n"/>
      <c r="R497" s="372" t="n"/>
      <c r="S497" s="372" t="n"/>
      <c r="T497" s="372" t="n"/>
      <c r="U497" s="372" t="n"/>
      <c r="V497" s="372" t="n"/>
      <c r="W497" s="372" t="n"/>
      <c r="X497" s="344">
        <f>VLOOKUP(功能_33[[#This Row],[User]],SKL放款!A:G,7,FALSE)</f>
        <v/>
      </c>
      <c r="Y497" s="343">
        <f>IF(功能_33[[#This Row],[實際展示]]="","",功能_33[[#This Row],[實際展示]]+14)</f>
        <v/>
      </c>
      <c r="Z497" s="343" t="n"/>
      <c r="AA497" s="336" t="n"/>
      <c r="AB497" s="336" t="n"/>
      <c r="AC497" s="336" t="n"/>
      <c r="AD497" s="336" t="n"/>
      <c r="AE497" s="336" t="n"/>
      <c r="AF497" s="513" t="n"/>
      <c r="AG497" s="336">
        <f>IFERROR(IF(VLOOKUP(功能_33[[#This Row],[功能代號]],E:Q,11,FALSE)=0,"",VLOOKUP(功能_33[[#This Row],[功能代號]],E:Q,11,FALSE)),"")</f>
        <v/>
      </c>
      <c r="AH497" s="336" t="n"/>
      <c r="AI497" s="336" t="n"/>
      <c r="AJ497" s="344" t="n"/>
      <c r="AK497" s="343" t="n"/>
      <c r="AN497" s="344">
        <f>VLOOKUP(功能_33[[#This Row],[功能代號]],工作表2!A:A,1,FALSE)</f>
        <v/>
      </c>
    </row>
    <row r="498" hidden="1" ht="14.25" customHeight="1" s="453">
      <c r="A498" s="333" t="n"/>
      <c r="B49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8" s="344" t="inlineStr">
        <is>
          <t>8.遵循法令作業</t>
        </is>
      </c>
      <c r="D498" s="364" t="inlineStr">
        <is>
          <t>消債條列JCIC報送</t>
        </is>
      </c>
      <c r="E498" s="372" t="inlineStr">
        <is>
          <t>L8429</t>
        </is>
      </c>
      <c r="F498" s="344" t="inlineStr">
        <is>
          <t>JCIC檔案匯出作業(447)</t>
        </is>
      </c>
      <c r="G498" s="344" t="inlineStr">
        <is>
          <t>新增2021/10/21</t>
        </is>
      </c>
      <c r="H498" s="372" t="inlineStr">
        <is>
          <t>張金龍</t>
        </is>
      </c>
      <c r="I498" s="348" t="inlineStr">
        <is>
          <t>張嘉榮</t>
        </is>
      </c>
      <c r="J498" s="422" t="n"/>
      <c r="K498" s="336" t="n">
        <v>44518</v>
      </c>
      <c r="L498" s="336" t="n"/>
      <c r="M498" s="336">
        <f>IFERROR(IF(VLOOKUP(功能_33[[#This Row],[功能代號]],討論項目!A:H,8,FALSE)=0,"",VLOOKUP(功能_33[[#This Row],[功能代號]],討論項目!A:H,8,FALSE)),"")</f>
        <v/>
      </c>
      <c r="N498" s="372" t="inlineStr">
        <is>
          <t>林清河</t>
        </is>
      </c>
      <c r="O498" s="372" t="inlineStr">
        <is>
          <t>邱怡婷</t>
        </is>
      </c>
      <c r="P498" s="449" t="n"/>
      <c r="Q498" s="372" t="n"/>
      <c r="R498" s="372" t="n"/>
      <c r="S498" s="372" t="n"/>
      <c r="T498" s="372" t="n"/>
      <c r="U498" s="372" t="n"/>
      <c r="V498" s="372" t="n"/>
      <c r="W498" s="372" t="n"/>
      <c r="X498" s="344">
        <f>VLOOKUP(功能_33[[#This Row],[User]],SKL放款!A:G,7,FALSE)</f>
        <v/>
      </c>
      <c r="Y498" s="343">
        <f>IF(功能_33[[#This Row],[實際展示]]="","",功能_33[[#This Row],[實際展示]]+14)</f>
        <v/>
      </c>
      <c r="Z498" s="343" t="n"/>
      <c r="AA498" s="336" t="n"/>
      <c r="AB498" s="336" t="n"/>
      <c r="AC498" s="336" t="n"/>
      <c r="AD498" s="336" t="n"/>
      <c r="AE498" s="336" t="n"/>
      <c r="AF498" s="513" t="n"/>
      <c r="AG498" s="336">
        <f>IFERROR(IF(VLOOKUP(功能_33[[#This Row],[功能代號]],E:Q,11,FALSE)=0,"",VLOOKUP(功能_33[[#This Row],[功能代號]],E:Q,11,FALSE)),"")</f>
        <v/>
      </c>
      <c r="AH498" s="336" t="n"/>
      <c r="AI498" s="336" t="n"/>
      <c r="AJ498" s="344" t="n"/>
      <c r="AK498" s="343" t="n"/>
      <c r="AN498" s="344">
        <f>VLOOKUP(功能_33[[#This Row],[功能代號]],工作表2!A:A,1,FALSE)</f>
        <v/>
      </c>
    </row>
    <row r="499" hidden="1" ht="14.25" customHeight="1" s="453">
      <c r="A499" s="333" t="n"/>
      <c r="B49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9" s="344" t="inlineStr">
        <is>
          <t>8.遵循法令作業</t>
        </is>
      </c>
      <c r="D499" s="364" t="inlineStr">
        <is>
          <t>消債條列JCIC報送</t>
        </is>
      </c>
      <c r="E499" s="372" t="inlineStr">
        <is>
          <t>L8430</t>
        </is>
      </c>
      <c r="F499" s="344" t="inlineStr">
        <is>
          <t>JCIC檔案匯出作業(448)</t>
        </is>
      </c>
      <c r="G499" s="344" t="inlineStr">
        <is>
          <t>新增2021/10/21</t>
        </is>
      </c>
      <c r="H499" s="372" t="inlineStr">
        <is>
          <t>張金龍</t>
        </is>
      </c>
      <c r="I499" s="348" t="inlineStr">
        <is>
          <t>張嘉榮</t>
        </is>
      </c>
      <c r="J499" s="422" t="n"/>
      <c r="K499" s="336" t="n">
        <v>44518</v>
      </c>
      <c r="L499" s="336" t="n"/>
      <c r="M499" s="336">
        <f>IFERROR(IF(VLOOKUP(功能_33[[#This Row],[功能代號]],討論項目!A:H,8,FALSE)=0,"",VLOOKUP(功能_33[[#This Row],[功能代號]],討論項目!A:H,8,FALSE)),"")</f>
        <v/>
      </c>
      <c r="N499" s="372" t="inlineStr">
        <is>
          <t>林清河</t>
        </is>
      </c>
      <c r="O499" s="372" t="inlineStr">
        <is>
          <t>邱怡婷</t>
        </is>
      </c>
      <c r="P499" s="449" t="n"/>
      <c r="Q499" s="372" t="n"/>
      <c r="R499" s="372" t="n"/>
      <c r="S499" s="372" t="n"/>
      <c r="T499" s="372" t="n"/>
      <c r="U499" s="372" t="n"/>
      <c r="V499" s="372" t="n"/>
      <c r="W499" s="372" t="n"/>
      <c r="X499" s="344">
        <f>VLOOKUP(功能_33[[#This Row],[User]],SKL放款!A:G,7,FALSE)</f>
        <v/>
      </c>
      <c r="Y499" s="343">
        <f>IF(功能_33[[#This Row],[實際展示]]="","",功能_33[[#This Row],[實際展示]]+14)</f>
        <v/>
      </c>
      <c r="Z499" s="343" t="n"/>
      <c r="AA499" s="336" t="n"/>
      <c r="AB499" s="336" t="n"/>
      <c r="AC499" s="336" t="n"/>
      <c r="AD499" s="336" t="n"/>
      <c r="AE499" s="336" t="n"/>
      <c r="AF499" s="513" t="n"/>
      <c r="AG499" s="336">
        <f>IFERROR(IF(VLOOKUP(功能_33[[#This Row],[功能代號]],E:Q,11,FALSE)=0,"",VLOOKUP(功能_33[[#This Row],[功能代號]],E:Q,11,FALSE)),"")</f>
        <v/>
      </c>
      <c r="AH499" s="336" t="n"/>
      <c r="AI499" s="336" t="n"/>
      <c r="AJ499" s="344" t="n"/>
      <c r="AK499" s="343" t="n"/>
      <c r="AN499" s="344">
        <f>VLOOKUP(功能_33[[#This Row],[功能代號]],工作表2!A:A,1,FALSE)</f>
        <v/>
      </c>
    </row>
    <row r="500" hidden="1" ht="14.25" customHeight="1" s="453">
      <c r="A500" s="333" t="n"/>
      <c r="B50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0" s="344" t="inlineStr">
        <is>
          <t>8.遵循法令作業</t>
        </is>
      </c>
      <c r="D500" s="364" t="inlineStr">
        <is>
          <t>消債條列JCIC報送</t>
        </is>
      </c>
      <c r="E500" s="372" t="inlineStr">
        <is>
          <t>L8431</t>
        </is>
      </c>
      <c r="F500" s="344" t="inlineStr">
        <is>
          <t>JCIC檔案匯出作業(450)</t>
        </is>
      </c>
      <c r="G500" s="344" t="inlineStr">
        <is>
          <t>新增2021/10/21</t>
        </is>
      </c>
      <c r="H500" s="372" t="inlineStr">
        <is>
          <t>張金龍</t>
        </is>
      </c>
      <c r="I500" s="348" t="inlineStr">
        <is>
          <t>張嘉榮</t>
        </is>
      </c>
      <c r="J500" s="422" t="n"/>
      <c r="K500" s="336" t="n">
        <v>44518</v>
      </c>
      <c r="L500" s="336" t="n"/>
      <c r="M500" s="336">
        <f>IFERROR(IF(VLOOKUP(功能_33[[#This Row],[功能代號]],討論項目!A:H,8,FALSE)=0,"",VLOOKUP(功能_33[[#This Row],[功能代號]],討論項目!A:H,8,FALSE)),"")</f>
        <v/>
      </c>
      <c r="N500" s="372" t="inlineStr">
        <is>
          <t>林清河</t>
        </is>
      </c>
      <c r="O500" s="372" t="inlineStr">
        <is>
          <t>邱怡婷</t>
        </is>
      </c>
      <c r="P500" s="449" t="n"/>
      <c r="Q500" s="372" t="n"/>
      <c r="R500" s="372" t="n"/>
      <c r="S500" s="372" t="n"/>
      <c r="T500" s="372" t="n"/>
      <c r="U500" s="372" t="n"/>
      <c r="V500" s="372" t="n"/>
      <c r="W500" s="372" t="n"/>
      <c r="X500" s="344">
        <f>VLOOKUP(功能_33[[#This Row],[User]],SKL放款!A:G,7,FALSE)</f>
        <v/>
      </c>
      <c r="Y500" s="343">
        <f>IF(功能_33[[#This Row],[實際展示]]="","",功能_33[[#This Row],[實際展示]]+14)</f>
        <v/>
      </c>
      <c r="Z500" s="343" t="n"/>
      <c r="AA500" s="336" t="n"/>
      <c r="AB500" s="336" t="n"/>
      <c r="AC500" s="336" t="n"/>
      <c r="AD500" s="336" t="n"/>
      <c r="AE500" s="336" t="n"/>
      <c r="AF500" s="513" t="n"/>
      <c r="AG500" s="336">
        <f>IFERROR(IF(VLOOKUP(功能_33[[#This Row],[功能代號]],E:Q,11,FALSE)=0,"",VLOOKUP(功能_33[[#This Row],[功能代號]],E:Q,11,FALSE)),"")</f>
        <v/>
      </c>
      <c r="AH500" s="336" t="n"/>
      <c r="AI500" s="336" t="n"/>
      <c r="AJ500" s="344" t="n"/>
      <c r="AK500" s="343" t="n"/>
      <c r="AN500" s="344">
        <f>VLOOKUP(功能_33[[#This Row],[功能代號]],工作表2!A:A,1,FALSE)</f>
        <v/>
      </c>
    </row>
    <row r="501" hidden="1" ht="14.25" customHeight="1" s="453">
      <c r="A501" s="333" t="n"/>
      <c r="B50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1" s="344" t="inlineStr">
        <is>
          <t>8.遵循法令作業</t>
        </is>
      </c>
      <c r="D501" s="364" t="inlineStr">
        <is>
          <t>消債條列JCIC報送</t>
        </is>
      </c>
      <c r="E501" s="372" t="inlineStr">
        <is>
          <t>L8432</t>
        </is>
      </c>
      <c r="F501" s="344" t="inlineStr">
        <is>
          <t>JCIC檔案匯出作業(451)</t>
        </is>
      </c>
      <c r="G501" s="344" t="inlineStr">
        <is>
          <t>新增2021/10/21</t>
        </is>
      </c>
      <c r="H501" s="372" t="inlineStr">
        <is>
          <t>張金龍</t>
        </is>
      </c>
      <c r="I501" s="348" t="inlineStr">
        <is>
          <t>張嘉榮</t>
        </is>
      </c>
      <c r="J501" s="422" t="n"/>
      <c r="K501" s="336" t="n">
        <v>44518</v>
      </c>
      <c r="L501" s="336" t="n"/>
      <c r="M501" s="336">
        <f>IFERROR(IF(VLOOKUP(功能_33[[#This Row],[功能代號]],討論項目!A:H,8,FALSE)=0,"",VLOOKUP(功能_33[[#This Row],[功能代號]],討論項目!A:H,8,FALSE)),"")</f>
        <v/>
      </c>
      <c r="N501" s="372" t="inlineStr">
        <is>
          <t>林清河</t>
        </is>
      </c>
      <c r="O501" s="372" t="inlineStr">
        <is>
          <t>邱怡婷</t>
        </is>
      </c>
      <c r="P501" s="449" t="n"/>
      <c r="Q501" s="372" t="n"/>
      <c r="R501" s="372" t="n"/>
      <c r="S501" s="372" t="n"/>
      <c r="T501" s="372" t="n"/>
      <c r="U501" s="372" t="n"/>
      <c r="V501" s="372" t="n"/>
      <c r="W501" s="372" t="n"/>
      <c r="X501" s="344">
        <f>VLOOKUP(功能_33[[#This Row],[User]],SKL放款!A:G,7,FALSE)</f>
        <v/>
      </c>
      <c r="Y501" s="343">
        <f>IF(功能_33[[#This Row],[實際展示]]="","",功能_33[[#This Row],[實際展示]]+14)</f>
        <v/>
      </c>
      <c r="Z501" s="343" t="n"/>
      <c r="AA501" s="336" t="n"/>
      <c r="AB501" s="336" t="n"/>
      <c r="AC501" s="336" t="n"/>
      <c r="AD501" s="336" t="n"/>
      <c r="AE501" s="336" t="n"/>
      <c r="AF501" s="513" t="n"/>
      <c r="AG501" s="336">
        <f>IFERROR(IF(VLOOKUP(功能_33[[#This Row],[功能代號]],E:Q,11,FALSE)=0,"",VLOOKUP(功能_33[[#This Row],[功能代號]],E:Q,11,FALSE)),"")</f>
        <v/>
      </c>
      <c r="AH501" s="336" t="n"/>
      <c r="AI501" s="336" t="n"/>
      <c r="AJ501" s="344" t="n"/>
      <c r="AK501" s="343" t="n"/>
      <c r="AN501" s="344">
        <f>VLOOKUP(功能_33[[#This Row],[功能代號]],工作表2!A:A,1,FALSE)</f>
        <v/>
      </c>
    </row>
    <row r="502" hidden="1" ht="14.25" customHeight="1" s="453">
      <c r="A502" s="333" t="n"/>
      <c r="B502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2" s="344" t="inlineStr">
        <is>
          <t>8.遵循法令作業</t>
        </is>
      </c>
      <c r="D502" s="364" t="inlineStr">
        <is>
          <t>消債條列JCIC報送</t>
        </is>
      </c>
      <c r="E502" s="372" t="inlineStr">
        <is>
          <t>L8433</t>
        </is>
      </c>
      <c r="F502" s="344" t="inlineStr">
        <is>
          <t>JCIC檔案匯出作業(454)</t>
        </is>
      </c>
      <c r="G502" s="344" t="inlineStr">
        <is>
          <t>新增2021/10/21</t>
        </is>
      </c>
      <c r="H502" s="372" t="inlineStr">
        <is>
          <t>張金龍</t>
        </is>
      </c>
      <c r="I502" s="348" t="inlineStr">
        <is>
          <t>張嘉榮</t>
        </is>
      </c>
      <c r="J502" s="422" t="n"/>
      <c r="K502" s="336" t="n">
        <v>44518</v>
      </c>
      <c r="L502" s="336" t="n"/>
      <c r="M502" s="336">
        <f>IFERROR(IF(VLOOKUP(功能_33[[#This Row],[功能代號]],討論項目!A:H,8,FALSE)=0,"",VLOOKUP(功能_33[[#This Row],[功能代號]],討論項目!A:H,8,FALSE)),"")</f>
        <v/>
      </c>
      <c r="N502" s="372" t="inlineStr">
        <is>
          <t>林清河</t>
        </is>
      </c>
      <c r="O502" s="372" t="inlineStr">
        <is>
          <t>邱怡婷</t>
        </is>
      </c>
      <c r="P502" s="449" t="n"/>
      <c r="Q502" s="372" t="n"/>
      <c r="R502" s="372" t="n"/>
      <c r="S502" s="372" t="n"/>
      <c r="T502" s="372" t="n"/>
      <c r="U502" s="372" t="n"/>
      <c r="V502" s="372" t="n"/>
      <c r="W502" s="372" t="n"/>
      <c r="X502" s="344">
        <f>VLOOKUP(功能_33[[#This Row],[User]],SKL放款!A:G,7,FALSE)</f>
        <v/>
      </c>
      <c r="Y502" s="343">
        <f>IF(功能_33[[#This Row],[實際展示]]="","",功能_33[[#This Row],[實際展示]]+14)</f>
        <v/>
      </c>
      <c r="Z502" s="343" t="n"/>
      <c r="AA502" s="336" t="n"/>
      <c r="AB502" s="336" t="n"/>
      <c r="AC502" s="336" t="n"/>
      <c r="AD502" s="336" t="n"/>
      <c r="AE502" s="336" t="n"/>
      <c r="AF502" s="513" t="n"/>
      <c r="AG502" s="336">
        <f>IFERROR(IF(VLOOKUP(功能_33[[#This Row],[功能代號]],E:Q,11,FALSE)=0,"",VLOOKUP(功能_33[[#This Row],[功能代號]],E:Q,11,FALSE)),"")</f>
        <v/>
      </c>
      <c r="AH502" s="336" t="n"/>
      <c r="AI502" s="336" t="n"/>
      <c r="AJ502" s="344" t="n"/>
      <c r="AK502" s="343" t="n"/>
      <c r="AN502" s="344">
        <f>VLOOKUP(功能_33[[#This Row],[功能代號]],工作表2!A:A,1,FALSE)</f>
        <v/>
      </c>
    </row>
    <row r="503" hidden="1" ht="14.25" customHeight="1" s="453">
      <c r="A503" s="333" t="n"/>
      <c r="B503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3" s="344" t="inlineStr">
        <is>
          <t>8.遵循法令作業</t>
        </is>
      </c>
      <c r="D503" s="364" t="inlineStr">
        <is>
          <t>消債條列JCIC報送</t>
        </is>
      </c>
      <c r="E503" s="372" t="inlineStr">
        <is>
          <t>L8434</t>
        </is>
      </c>
      <c r="F503" s="344" t="inlineStr">
        <is>
          <t>JCIC檔案匯出作業(570)</t>
        </is>
      </c>
      <c r="G503" s="344" t="inlineStr">
        <is>
          <t>新增2021/10/21</t>
        </is>
      </c>
      <c r="H503" s="372" t="inlineStr">
        <is>
          <t>張金龍</t>
        </is>
      </c>
      <c r="I503" s="348" t="inlineStr">
        <is>
          <t>張嘉榮</t>
        </is>
      </c>
      <c r="J503" s="422" t="n"/>
      <c r="K503" s="336" t="n">
        <v>44519</v>
      </c>
      <c r="L503" s="336" t="n"/>
      <c r="M503" s="336">
        <f>IFERROR(IF(VLOOKUP(功能_33[[#This Row],[功能代號]],討論項目!A:H,8,FALSE)=0,"",VLOOKUP(功能_33[[#This Row],[功能代號]],討論項目!A:H,8,FALSE)),"")</f>
        <v/>
      </c>
      <c r="N503" s="372" t="inlineStr">
        <is>
          <t>林清河</t>
        </is>
      </c>
      <c r="O503" s="372" t="inlineStr">
        <is>
          <t>邱怡婷</t>
        </is>
      </c>
      <c r="P503" s="449" t="n"/>
      <c r="Q503" s="372" t="n"/>
      <c r="R503" s="372" t="n"/>
      <c r="S503" s="372" t="n"/>
      <c r="T503" s="372" t="n"/>
      <c r="U503" s="372" t="n"/>
      <c r="V503" s="372" t="n"/>
      <c r="W503" s="372" t="n"/>
      <c r="X503" s="344">
        <f>VLOOKUP(功能_33[[#This Row],[User]],SKL放款!A:G,7,FALSE)</f>
        <v/>
      </c>
      <c r="Y503" s="343">
        <f>IF(功能_33[[#This Row],[實際展示]]="","",功能_33[[#This Row],[實際展示]]+14)</f>
        <v/>
      </c>
      <c r="Z503" s="343" t="n"/>
      <c r="AA503" s="336" t="n"/>
      <c r="AB503" s="336" t="n"/>
      <c r="AC503" s="336" t="n"/>
      <c r="AD503" s="336" t="n"/>
      <c r="AE503" s="336" t="n"/>
      <c r="AF503" s="513" t="n"/>
      <c r="AG503" s="336">
        <f>IFERROR(IF(VLOOKUP(功能_33[[#This Row],[功能代號]],E:Q,11,FALSE)=0,"",VLOOKUP(功能_33[[#This Row],[功能代號]],E:Q,11,FALSE)),"")</f>
        <v/>
      </c>
      <c r="AH503" s="336" t="n"/>
      <c r="AI503" s="336" t="n"/>
      <c r="AJ503" s="344" t="n"/>
      <c r="AK503" s="343" t="n"/>
      <c r="AN503" s="344">
        <f>VLOOKUP(功能_33[[#This Row],[功能代號]],工作表2!A:A,1,FALSE)</f>
        <v/>
      </c>
    </row>
    <row r="504" hidden="1" ht="14.25" customHeight="1" s="453">
      <c r="A504" s="333" t="n"/>
      <c r="B504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4" s="344" t="inlineStr">
        <is>
          <t>8.遵循法令作業</t>
        </is>
      </c>
      <c r="D504" s="364" t="inlineStr">
        <is>
          <t>消債條列JCIC報送</t>
        </is>
      </c>
      <c r="E504" s="372" t="inlineStr">
        <is>
          <t>L8435</t>
        </is>
      </c>
      <c r="F504" s="344" t="inlineStr">
        <is>
          <t>JCIC檔案匯出作業(571)</t>
        </is>
      </c>
      <c r="G504" s="344" t="inlineStr">
        <is>
          <t>新增2021/10/21</t>
        </is>
      </c>
      <c r="H504" s="372" t="inlineStr">
        <is>
          <t>張金龍</t>
        </is>
      </c>
      <c r="I504" s="348" t="inlineStr">
        <is>
          <t>張嘉榮</t>
        </is>
      </c>
      <c r="J504" s="422" t="n"/>
      <c r="K504" s="336" t="n">
        <v>44519</v>
      </c>
      <c r="L504" s="336" t="n"/>
      <c r="M504" s="336">
        <f>IFERROR(IF(VLOOKUP(功能_33[[#This Row],[功能代號]],討論項目!A:H,8,FALSE)=0,"",VLOOKUP(功能_33[[#This Row],[功能代號]],討論項目!A:H,8,FALSE)),"")</f>
        <v/>
      </c>
      <c r="N504" s="372" t="inlineStr">
        <is>
          <t>林清河</t>
        </is>
      </c>
      <c r="O504" s="372" t="inlineStr">
        <is>
          <t>邱怡婷</t>
        </is>
      </c>
      <c r="P504" s="449" t="n"/>
      <c r="Q504" s="372" t="n"/>
      <c r="R504" s="372" t="n"/>
      <c r="S504" s="372" t="n"/>
      <c r="T504" s="372" t="n"/>
      <c r="U504" s="372" t="n"/>
      <c r="V504" s="372" t="n"/>
      <c r="W504" s="372" t="n"/>
      <c r="X504" s="344">
        <f>VLOOKUP(功能_33[[#This Row],[User]],SKL放款!A:G,7,FALSE)</f>
        <v/>
      </c>
      <c r="Y504" s="343">
        <f>IF(功能_33[[#This Row],[實際展示]]="","",功能_33[[#This Row],[實際展示]]+14)</f>
        <v/>
      </c>
      <c r="Z504" s="343" t="n"/>
      <c r="AA504" s="336" t="n"/>
      <c r="AB504" s="336" t="n"/>
      <c r="AC504" s="336" t="n"/>
      <c r="AD504" s="336" t="n"/>
      <c r="AE504" s="336" t="n"/>
      <c r="AF504" s="513" t="n"/>
      <c r="AG504" s="336">
        <f>IFERROR(IF(VLOOKUP(功能_33[[#This Row],[功能代號]],E:Q,11,FALSE)=0,"",VLOOKUP(功能_33[[#This Row],[功能代號]],E:Q,11,FALSE)),"")</f>
        <v/>
      </c>
      <c r="AH504" s="336" t="n"/>
      <c r="AI504" s="336" t="n"/>
      <c r="AJ504" s="344" t="n"/>
      <c r="AK504" s="343" t="n"/>
      <c r="AN504" s="344">
        <f>VLOOKUP(功能_33[[#This Row],[功能代號]],工作表2!A:A,1,FALSE)</f>
        <v/>
      </c>
    </row>
    <row r="505" hidden="1" ht="14.25" customHeight="1" s="453">
      <c r="A505" s="333" t="n"/>
      <c r="B505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5" s="344" t="inlineStr">
        <is>
          <t>8.遵循法令作業</t>
        </is>
      </c>
      <c r="D505" s="364" t="inlineStr">
        <is>
          <t>消債條列JCIC報送</t>
        </is>
      </c>
      <c r="E505" s="372" t="inlineStr">
        <is>
          <t>L8436</t>
        </is>
      </c>
      <c r="F505" s="344" t="inlineStr">
        <is>
          <t>JCIC檔案匯出作業(572)</t>
        </is>
      </c>
      <c r="G505" s="344" t="inlineStr">
        <is>
          <t>新增2021/10/21</t>
        </is>
      </c>
      <c r="H505" s="372" t="inlineStr">
        <is>
          <t>張金龍</t>
        </is>
      </c>
      <c r="I505" s="348" t="inlineStr">
        <is>
          <t>張嘉榮</t>
        </is>
      </c>
      <c r="J505" s="422" t="n"/>
      <c r="K505" s="336" t="n">
        <v>44519</v>
      </c>
      <c r="L505" s="336" t="n"/>
      <c r="M505" s="336">
        <f>IFERROR(IF(VLOOKUP(功能_33[[#This Row],[功能代號]],討論項目!A:H,8,FALSE)=0,"",VLOOKUP(功能_33[[#This Row],[功能代號]],討論項目!A:H,8,FALSE)),"")</f>
        <v/>
      </c>
      <c r="N505" s="372" t="inlineStr">
        <is>
          <t>林清河</t>
        </is>
      </c>
      <c r="O505" s="372" t="inlineStr">
        <is>
          <t>邱怡婷</t>
        </is>
      </c>
      <c r="P505" s="449" t="n"/>
      <c r="Q505" s="372" t="n"/>
      <c r="R505" s="372" t="n"/>
      <c r="S505" s="372" t="n"/>
      <c r="T505" s="372" t="n"/>
      <c r="U505" s="372" t="n"/>
      <c r="V505" s="372" t="n"/>
      <c r="W505" s="372" t="n"/>
      <c r="X505" s="344">
        <f>VLOOKUP(功能_33[[#This Row],[User]],SKL放款!A:G,7,FALSE)</f>
        <v/>
      </c>
      <c r="Y505" s="343">
        <f>IF(功能_33[[#This Row],[實際展示]]="","",功能_33[[#This Row],[實際展示]]+14)</f>
        <v/>
      </c>
      <c r="Z505" s="343" t="n"/>
      <c r="AA505" s="336" t="n"/>
      <c r="AB505" s="336" t="n"/>
      <c r="AC505" s="336" t="n"/>
      <c r="AD505" s="336" t="n"/>
      <c r="AE505" s="336" t="n"/>
      <c r="AF505" s="513" t="n"/>
      <c r="AG505" s="336">
        <f>IFERROR(IF(VLOOKUP(功能_33[[#This Row],[功能代號]],E:Q,11,FALSE)=0,"",VLOOKUP(功能_33[[#This Row],[功能代號]],E:Q,11,FALSE)),"")</f>
        <v/>
      </c>
      <c r="AH505" s="336" t="n"/>
      <c r="AI505" s="336" t="n"/>
      <c r="AJ505" s="344" t="n"/>
      <c r="AK505" s="343" t="n"/>
      <c r="AN505" s="344">
        <f>VLOOKUP(功能_33[[#This Row],[功能代號]],工作表2!A:A,1,FALSE)</f>
        <v/>
      </c>
    </row>
    <row r="506" hidden="1" ht="14.25" customHeight="1" s="453">
      <c r="A506" s="333" t="n"/>
      <c r="B506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6" s="344" t="inlineStr">
        <is>
          <t>8.遵循法令作業</t>
        </is>
      </c>
      <c r="D506" s="364" t="inlineStr">
        <is>
          <t>消債條列JCIC報送</t>
        </is>
      </c>
      <c r="E506" s="372" t="inlineStr">
        <is>
          <t>L8437</t>
        </is>
      </c>
      <c r="F506" s="344" t="inlineStr">
        <is>
          <t>JCIC檔案匯出作業(573)</t>
        </is>
      </c>
      <c r="G506" s="344" t="inlineStr">
        <is>
          <t>新增2021/10/21</t>
        </is>
      </c>
      <c r="H506" s="372" t="inlineStr">
        <is>
          <t>張金龍</t>
        </is>
      </c>
      <c r="I506" s="348" t="inlineStr">
        <is>
          <t>張嘉榮</t>
        </is>
      </c>
      <c r="J506" s="422" t="n"/>
      <c r="K506" s="336" t="n">
        <v>44519</v>
      </c>
      <c r="L506" s="336" t="n"/>
      <c r="M506" s="336">
        <f>IFERROR(IF(VLOOKUP(功能_33[[#This Row],[功能代號]],討論項目!A:H,8,FALSE)=0,"",VLOOKUP(功能_33[[#This Row],[功能代號]],討論項目!A:H,8,FALSE)),"")</f>
        <v/>
      </c>
      <c r="N506" s="372" t="inlineStr">
        <is>
          <t>林清河</t>
        </is>
      </c>
      <c r="O506" s="372" t="inlineStr">
        <is>
          <t>邱怡婷</t>
        </is>
      </c>
      <c r="P506" s="449" t="n"/>
      <c r="Q506" s="372" t="n"/>
      <c r="R506" s="372" t="n"/>
      <c r="S506" s="372" t="n"/>
      <c r="T506" s="372" t="n"/>
      <c r="U506" s="372" t="n"/>
      <c r="V506" s="372" t="n"/>
      <c r="W506" s="372" t="n"/>
      <c r="X506" s="344">
        <f>VLOOKUP(功能_33[[#This Row],[User]],SKL放款!A:G,7,FALSE)</f>
        <v/>
      </c>
      <c r="Y506" s="343">
        <f>IF(功能_33[[#This Row],[實際展示]]="","",功能_33[[#This Row],[實際展示]]+14)</f>
        <v/>
      </c>
      <c r="Z506" s="343" t="n"/>
      <c r="AA506" s="336" t="n"/>
      <c r="AB506" s="336" t="n"/>
      <c r="AC506" s="336" t="n"/>
      <c r="AD506" s="336" t="n"/>
      <c r="AE506" s="336" t="n"/>
      <c r="AF506" s="513" t="n"/>
      <c r="AG506" s="336">
        <f>IFERROR(IF(VLOOKUP(功能_33[[#This Row],[功能代號]],E:Q,11,FALSE)=0,"",VLOOKUP(功能_33[[#This Row],[功能代號]],E:Q,11,FALSE)),"")</f>
        <v/>
      </c>
      <c r="AH506" s="336" t="n"/>
      <c r="AI506" s="336" t="n"/>
      <c r="AJ506" s="344" t="n"/>
      <c r="AK506" s="343" t="n"/>
      <c r="AN506" s="344">
        <f>VLOOKUP(功能_33[[#This Row],[功能代號]],工作表2!A:A,1,FALSE)</f>
        <v/>
      </c>
    </row>
    <row r="507" hidden="1" ht="14.25" customHeight="1" s="453">
      <c r="A507" s="333" t="n"/>
      <c r="B507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7" s="344" t="inlineStr">
        <is>
          <t>8.遵循法令作業</t>
        </is>
      </c>
      <c r="D507" s="364" t="inlineStr">
        <is>
          <t>消債條列JCIC報送</t>
        </is>
      </c>
      <c r="E507" s="372" t="inlineStr">
        <is>
          <t>L8438</t>
        </is>
      </c>
      <c r="F507" s="344" t="inlineStr">
        <is>
          <t>JCIC檔案匯出作業(574)</t>
        </is>
      </c>
      <c r="G507" s="344" t="inlineStr">
        <is>
          <t>新增2021/10/21</t>
        </is>
      </c>
      <c r="H507" s="372" t="inlineStr">
        <is>
          <t>張金龍</t>
        </is>
      </c>
      <c r="I507" s="348" t="inlineStr">
        <is>
          <t>張嘉榮</t>
        </is>
      </c>
      <c r="J507" s="422" t="n"/>
      <c r="K507" s="336" t="n">
        <v>44519</v>
      </c>
      <c r="L507" s="336" t="n"/>
      <c r="M507" s="336">
        <f>IFERROR(IF(VLOOKUP(功能_33[[#This Row],[功能代號]],討論項目!A:H,8,FALSE)=0,"",VLOOKUP(功能_33[[#This Row],[功能代號]],討論項目!A:H,8,FALSE)),"")</f>
        <v/>
      </c>
      <c r="N507" s="372" t="inlineStr">
        <is>
          <t>林清河</t>
        </is>
      </c>
      <c r="O507" s="372" t="inlineStr">
        <is>
          <t>邱怡婷</t>
        </is>
      </c>
      <c r="P507" s="449" t="n"/>
      <c r="Q507" s="372" t="n"/>
      <c r="R507" s="372" t="n"/>
      <c r="S507" s="372" t="n"/>
      <c r="T507" s="372" t="n"/>
      <c r="U507" s="372" t="n"/>
      <c r="V507" s="372" t="n"/>
      <c r="W507" s="372" t="n"/>
      <c r="X507" s="344">
        <f>VLOOKUP(功能_33[[#This Row],[User]],SKL放款!A:G,7,FALSE)</f>
        <v/>
      </c>
      <c r="Y507" s="343">
        <f>IF(功能_33[[#This Row],[實際展示]]="","",功能_33[[#This Row],[實際展示]]+14)</f>
        <v/>
      </c>
      <c r="Z507" s="343" t="n"/>
      <c r="AA507" s="336" t="n"/>
      <c r="AB507" s="336" t="n"/>
      <c r="AC507" s="336" t="n"/>
      <c r="AD507" s="336" t="n"/>
      <c r="AE507" s="336" t="n"/>
      <c r="AF507" s="513" t="n"/>
      <c r="AG507" s="336">
        <f>IFERROR(IF(VLOOKUP(功能_33[[#This Row],[功能代號]],E:Q,11,FALSE)=0,"",VLOOKUP(功能_33[[#This Row],[功能代號]],E:Q,11,FALSE)),"")</f>
        <v/>
      </c>
      <c r="AH507" s="336" t="n"/>
      <c r="AI507" s="336" t="n"/>
      <c r="AJ507" s="344" t="n"/>
      <c r="AK507" s="343" t="n"/>
      <c r="AN507" s="344">
        <f>VLOOKUP(功能_33[[#This Row],[功能代號]],工作表2!A:A,1,FALSE)</f>
        <v/>
      </c>
    </row>
    <row r="508" hidden="1" ht="14.25" customHeight="1" s="453">
      <c r="A508" s="333" t="n"/>
      <c r="B508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8" s="344" t="inlineStr">
        <is>
          <t>8.遵循法令作業</t>
        </is>
      </c>
      <c r="D508" s="364" t="inlineStr">
        <is>
          <t>消債條列JCIC報送</t>
        </is>
      </c>
      <c r="E508" s="372" t="inlineStr">
        <is>
          <t>L8439</t>
        </is>
      </c>
      <c r="F508" s="344" t="inlineStr">
        <is>
          <t>JCIC檔案匯出作業(575)</t>
        </is>
      </c>
      <c r="G508" s="344" t="inlineStr">
        <is>
          <t>新增2021/10/21</t>
        </is>
      </c>
      <c r="H508" s="372" t="inlineStr">
        <is>
          <t>張金龍</t>
        </is>
      </c>
      <c r="I508" s="348" t="inlineStr">
        <is>
          <t>張嘉榮</t>
        </is>
      </c>
      <c r="J508" s="422" t="n"/>
      <c r="K508" s="336" t="n">
        <v>44519</v>
      </c>
      <c r="L508" s="336" t="n"/>
      <c r="M508" s="336">
        <f>IFERROR(IF(VLOOKUP(功能_33[[#This Row],[功能代號]],討論項目!A:H,8,FALSE)=0,"",VLOOKUP(功能_33[[#This Row],[功能代號]],討論項目!A:H,8,FALSE)),"")</f>
        <v/>
      </c>
      <c r="N508" s="372" t="inlineStr">
        <is>
          <t>林清河</t>
        </is>
      </c>
      <c r="O508" s="372" t="inlineStr">
        <is>
          <t>邱怡婷</t>
        </is>
      </c>
      <c r="P508" s="449" t="n"/>
      <c r="Q508" s="372" t="n"/>
      <c r="R508" s="372" t="n"/>
      <c r="S508" s="372" t="n"/>
      <c r="T508" s="372" t="n"/>
      <c r="U508" s="372" t="n"/>
      <c r="V508" s="372" t="n"/>
      <c r="W508" s="372" t="n"/>
      <c r="X508" s="344">
        <f>VLOOKUP(功能_33[[#This Row],[User]],SKL放款!A:G,7,FALSE)</f>
        <v/>
      </c>
      <c r="Y508" s="343">
        <f>IF(功能_33[[#This Row],[實際展示]]="","",功能_33[[#This Row],[實際展示]]+14)</f>
        <v/>
      </c>
      <c r="Z508" s="343" t="n"/>
      <c r="AA508" s="336" t="n"/>
      <c r="AB508" s="336" t="n"/>
      <c r="AC508" s="336" t="n"/>
      <c r="AD508" s="336" t="n"/>
      <c r="AE508" s="336" t="n"/>
      <c r="AF508" s="513" t="n"/>
      <c r="AG508" s="336">
        <f>IFERROR(IF(VLOOKUP(功能_33[[#This Row],[功能代號]],E:Q,11,FALSE)=0,"",VLOOKUP(功能_33[[#This Row],[功能代號]],E:Q,11,FALSE)),"")</f>
        <v/>
      </c>
      <c r="AH508" s="336" t="n"/>
      <c r="AI508" s="336" t="n"/>
      <c r="AJ508" s="344" t="n"/>
      <c r="AK508" s="343" t="n"/>
      <c r="AN508" s="344">
        <f>VLOOKUP(功能_33[[#This Row],[功能代號]],工作表2!A:A,1,FALSE)</f>
        <v/>
      </c>
    </row>
    <row r="509" hidden="1" ht="14.25" customHeight="1" s="453">
      <c r="A509" s="333" t="n"/>
      <c r="B509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9" s="344" t="inlineStr">
        <is>
          <t>8.遵循法令作業</t>
        </is>
      </c>
      <c r="D509" s="364" t="inlineStr">
        <is>
          <t>消債條列JCIC報送</t>
        </is>
      </c>
      <c r="E509" s="372" t="inlineStr">
        <is>
          <t>L8950</t>
        </is>
      </c>
      <c r="F509" s="344" t="inlineStr">
        <is>
          <t>MU1人員名冊查詢</t>
        </is>
      </c>
      <c r="G509" s="344" t="inlineStr">
        <is>
          <t>新增2021/10/26</t>
        </is>
      </c>
      <c r="H509" s="372" t="inlineStr">
        <is>
          <t>張金龍</t>
        </is>
      </c>
      <c r="I509" s="348" t="inlineStr">
        <is>
          <t>張嘉榮</t>
        </is>
      </c>
      <c r="J509" s="422" t="n"/>
      <c r="K509" s="336" t="n">
        <v>44524</v>
      </c>
      <c r="L509" s="336" t="n"/>
      <c r="M509" s="336">
        <f>IFERROR(IF(VLOOKUP(功能_33[[#This Row],[功能代號]],討論項目!A:H,8,FALSE)=0,"",VLOOKUP(功能_33[[#This Row],[功能代號]],討論項目!A:H,8,FALSE)),"")</f>
        <v/>
      </c>
      <c r="N509" s="372" t="n"/>
      <c r="O509" s="372" t="n"/>
      <c r="P509" s="449" t="n"/>
      <c r="Q509" s="372" t="n"/>
      <c r="R509" s="372" t="n"/>
      <c r="S509" s="372" t="n"/>
      <c r="T509" s="372" t="n"/>
      <c r="U509" s="372" t="n"/>
      <c r="V509" s="372" t="n"/>
      <c r="W509" s="372" t="n"/>
      <c r="X509" s="344">
        <f>VLOOKUP(功能_33[[#This Row],[User]],SKL放款!A:G,7,FALSE)</f>
        <v/>
      </c>
      <c r="Y509" s="343">
        <f>IF(功能_33[[#This Row],[實際展示]]="","",功能_33[[#This Row],[實際展示]]+14)</f>
        <v/>
      </c>
      <c r="Z509" s="343" t="n"/>
      <c r="AA509" s="336" t="n"/>
      <c r="AB509" s="336" t="n"/>
      <c r="AC509" s="336" t="n"/>
      <c r="AD509" s="336" t="n"/>
      <c r="AE509" s="336" t="n"/>
      <c r="AF509" s="336" t="n"/>
      <c r="AG509" s="336">
        <f>IFERROR(IF(VLOOKUP(功能_33[[#This Row],[功能代號]],E:Q,11,FALSE)=0,"",VLOOKUP(功能_33[[#This Row],[功能代號]],E:Q,11,FALSE)),"")</f>
        <v/>
      </c>
      <c r="AH509" s="336" t="n"/>
      <c r="AI509" s="336" t="n"/>
      <c r="AJ509" s="344" t="n"/>
      <c r="AK509" s="343" t="n"/>
      <c r="AN509" s="344">
        <f>VLOOKUP(功能_33[[#This Row],[功能代號]],工作表2!A:A,1,FALSE)</f>
        <v/>
      </c>
    </row>
    <row r="510" hidden="1" ht="14.25" customHeight="1" s="453">
      <c r="A510" s="333" t="n"/>
      <c r="B510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0" s="344" t="inlineStr">
        <is>
          <t>8.遵循法令作業</t>
        </is>
      </c>
      <c r="D510" s="364" t="inlineStr">
        <is>
          <t>消債條列JCIC報送</t>
        </is>
      </c>
      <c r="E510" s="372" t="inlineStr">
        <is>
          <t>L8350</t>
        </is>
      </c>
      <c r="F510" s="344" t="inlineStr">
        <is>
          <t>MU1人員名冊報送</t>
        </is>
      </c>
      <c r="G510" s="344" t="inlineStr">
        <is>
          <t>新增2021/10/26</t>
        </is>
      </c>
      <c r="H510" s="372" t="inlineStr">
        <is>
          <t>張金龍</t>
        </is>
      </c>
      <c r="I510" s="348" t="inlineStr">
        <is>
          <t>張嘉榮</t>
        </is>
      </c>
      <c r="J510" s="422" t="n"/>
      <c r="K510" s="336" t="n">
        <v>44524</v>
      </c>
      <c r="L510" s="336" t="n"/>
      <c r="M510" s="336">
        <f>IFERROR(IF(VLOOKUP(功能_33[[#This Row],[功能代號]],討論項目!A:H,8,FALSE)=0,"",VLOOKUP(功能_33[[#This Row],[功能代號]],討論項目!A:H,8,FALSE)),"")</f>
        <v/>
      </c>
      <c r="N510" s="372" t="n"/>
      <c r="O510" s="372" t="n"/>
      <c r="P510" s="449" t="n"/>
      <c r="Q510" s="372" t="n"/>
      <c r="R510" s="372" t="n"/>
      <c r="S510" s="372" t="n"/>
      <c r="T510" s="372" t="n"/>
      <c r="U510" s="372" t="n"/>
      <c r="V510" s="372" t="n"/>
      <c r="W510" s="372" t="n"/>
      <c r="X510" s="344">
        <f>VLOOKUP(功能_33[[#This Row],[User]],SKL放款!A:G,7,FALSE)</f>
        <v/>
      </c>
      <c r="Y510" s="343">
        <f>IF(功能_33[[#This Row],[實際展示]]="","",功能_33[[#This Row],[實際展示]]+14)</f>
        <v/>
      </c>
      <c r="Z510" s="343" t="n"/>
      <c r="AA510" s="336" t="n"/>
      <c r="AB510" s="336" t="n"/>
      <c r="AC510" s="336" t="n"/>
      <c r="AD510" s="336" t="n"/>
      <c r="AE510" s="336" t="n"/>
      <c r="AF510" s="336" t="n"/>
      <c r="AG510" s="336">
        <f>IFERROR(IF(VLOOKUP(功能_33[[#This Row],[功能代號]],E:Q,11,FALSE)=0,"",VLOOKUP(功能_33[[#This Row],[功能代號]],E:Q,11,FALSE)),"")</f>
        <v/>
      </c>
      <c r="AH510" s="336" t="n"/>
      <c r="AI510" s="336" t="n"/>
      <c r="AJ510" s="344" t="n"/>
      <c r="AK510" s="343" t="n"/>
      <c r="AN510" s="344">
        <f>VLOOKUP(功能_33[[#This Row],[功能代號]],工作表2!A:A,1,FALSE)</f>
        <v/>
      </c>
    </row>
    <row r="511" hidden="1" ht="14.25" customHeight="1" s="453">
      <c r="A511" s="333" t="n"/>
      <c r="B511" s="344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1" s="344" t="inlineStr">
        <is>
          <t>8.遵循法令作業</t>
        </is>
      </c>
      <c r="D511" s="364" t="inlineStr">
        <is>
          <t>消債條列JCIC報送</t>
        </is>
      </c>
      <c r="E511" s="372" t="inlineStr">
        <is>
          <t>L8351</t>
        </is>
      </c>
      <c r="F511" s="344" t="inlineStr">
        <is>
          <t>聯徵產品檔案匯出作業(MU1查詢人員名稱報送)</t>
        </is>
      </c>
      <c r="G511" s="344" t="inlineStr">
        <is>
          <t>新增2021/10/26</t>
        </is>
      </c>
      <c r="H511" s="372" t="inlineStr">
        <is>
          <t>張金龍</t>
        </is>
      </c>
      <c r="I511" s="348" t="inlineStr">
        <is>
          <t>張嘉榮</t>
        </is>
      </c>
      <c r="J511" s="422" t="n"/>
      <c r="K511" s="336" t="n">
        <v>44524</v>
      </c>
      <c r="L511" s="336" t="n"/>
      <c r="M511" s="336">
        <f>IFERROR(IF(VLOOKUP(功能_33[[#This Row],[功能代號]],討論項目!A:H,8,FALSE)=0,"",VLOOKUP(功能_33[[#This Row],[功能代號]],討論項目!A:H,8,FALSE)),"")</f>
        <v/>
      </c>
      <c r="N511" s="372" t="inlineStr">
        <is>
          <t>林清河</t>
        </is>
      </c>
      <c r="O511" s="372" t="inlineStr">
        <is>
          <t>邱怡婷</t>
        </is>
      </c>
      <c r="P511" s="449" t="n"/>
      <c r="Q511" s="372" t="n"/>
      <c r="R511" s="372" t="n"/>
      <c r="S511" s="372" t="n"/>
      <c r="T511" s="372" t="n"/>
      <c r="U511" s="372" t="n"/>
      <c r="V511" s="372" t="n"/>
      <c r="W511" s="372" t="n"/>
      <c r="X511" s="344">
        <f>VLOOKUP(功能_33[[#This Row],[User]],SKL放款!A:G,7,FALSE)</f>
        <v/>
      </c>
      <c r="Y511" s="343">
        <f>IF(功能_33[[#This Row],[實際展示]]="","",功能_33[[#This Row],[實際展示]]+14)</f>
        <v/>
      </c>
      <c r="Z511" s="343" t="n"/>
      <c r="AA511" s="336" t="n"/>
      <c r="AB511" s="336" t="n"/>
      <c r="AC511" s="336" t="n"/>
      <c r="AD511" s="336" t="n"/>
      <c r="AE511" s="336" t="n"/>
      <c r="AF511" s="513" t="n"/>
      <c r="AG511" s="336">
        <f>IFERROR(IF(VLOOKUP(功能_33[[#This Row],[功能代號]],E:Q,11,FALSE)=0,"",VLOOKUP(功能_33[[#This Row],[功能代號]],E:Q,11,FALSE)),"")</f>
        <v/>
      </c>
      <c r="AH511" s="336" t="n"/>
      <c r="AI511" s="336" t="n"/>
      <c r="AJ511" s="344" t="n"/>
      <c r="AK511" s="343" t="n"/>
      <c r="AN511" s="344">
        <f>VLOOKUP(功能_33[[#This Row],[功能代號]],工作表2!A:A,1,FALSE)</f>
        <v/>
      </c>
    </row>
  </sheetData>
  <pageMargins left="0.7" right="0.7" top="0.75" bottom="0.75" header="0.3" footer="0.3"/>
  <pageSetup orientation="portrait" paperSize="9" horizontalDpi="180" verticalDpi="180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33" sqref="A33"/>
    </sheetView>
  </sheetViews>
  <sheetFormatPr baseColWidth="8" defaultRowHeight="15.75"/>
  <sheetData>
    <row r="1">
      <c r="A1" t="inlineStr">
        <is>
          <t>L3901</t>
        </is>
      </c>
    </row>
    <row r="2">
      <c r="A2" t="inlineStr">
        <is>
          <t>L3911</t>
        </is>
      </c>
    </row>
    <row r="3">
      <c r="A3" t="inlineStr">
        <is>
          <t>L3005</t>
        </is>
      </c>
    </row>
    <row r="4">
      <c r="A4" t="inlineStr">
        <is>
          <t>L3912</t>
        </is>
      </c>
    </row>
    <row r="5">
      <c r="A5" t="inlineStr">
        <is>
          <t>L3001</t>
        </is>
      </c>
    </row>
    <row r="6">
      <c r="A6" t="inlineStr">
        <is>
          <t>L3002</t>
        </is>
      </c>
    </row>
    <row r="7">
      <c r="A7" t="inlineStr">
        <is>
          <t>L3916</t>
        </is>
      </c>
    </row>
    <row r="8">
      <c r="A8" t="inlineStr">
        <is>
          <t>L3701</t>
        </is>
      </c>
    </row>
    <row r="9">
      <c r="A9" t="inlineStr">
        <is>
          <t>L3100</t>
        </is>
      </c>
    </row>
    <row r="10">
      <c r="A10" t="inlineStr">
        <is>
          <t>L3110</t>
        </is>
      </c>
    </row>
    <row r="11">
      <c r="A11" t="inlineStr">
        <is>
          <t>L3120</t>
        </is>
      </c>
    </row>
    <row r="12">
      <c r="A12" t="inlineStr">
        <is>
          <t>L3003</t>
        </is>
      </c>
    </row>
    <row r="13">
      <c r="A13" t="inlineStr">
        <is>
          <t>L3921</t>
        </is>
      </c>
    </row>
    <row r="14">
      <c r="A14" t="inlineStr">
        <is>
          <t>L3200</t>
        </is>
      </c>
    </row>
    <row r="15">
      <c r="A15" t="inlineStr">
        <is>
          <t>L3210</t>
        </is>
      </c>
    </row>
    <row r="16">
      <c r="A16" t="inlineStr">
        <is>
          <t>L3220</t>
        </is>
      </c>
    </row>
    <row r="17">
      <c r="A17" t="inlineStr">
        <is>
          <t>L3230</t>
        </is>
      </c>
    </row>
    <row r="18">
      <c r="A18" t="inlineStr">
        <is>
          <t>L3007</t>
        </is>
      </c>
    </row>
    <row r="19">
      <c r="A19" t="inlineStr">
        <is>
          <t>L3922</t>
        </is>
      </c>
    </row>
    <row r="20">
      <c r="A20" t="inlineStr">
        <is>
          <t>L3410</t>
        </is>
      </c>
    </row>
    <row r="21">
      <c r="A21" t="inlineStr">
        <is>
          <t>L3420</t>
        </is>
      </c>
    </row>
    <row r="22">
      <c r="A22" t="inlineStr">
        <is>
          <t>L3923</t>
        </is>
      </c>
    </row>
    <row r="23">
      <c r="A23" t="inlineStr">
        <is>
          <t>L3711</t>
        </is>
      </c>
    </row>
    <row r="24">
      <c r="A24" t="inlineStr">
        <is>
          <t>L3712</t>
        </is>
      </c>
    </row>
    <row r="25">
      <c r="A25" t="inlineStr">
        <is>
          <t>L3932</t>
        </is>
      </c>
    </row>
    <row r="26">
      <c r="A26" t="inlineStr">
        <is>
          <t>L3721</t>
        </is>
      </c>
    </row>
    <row r="27">
      <c r="A27" t="inlineStr">
        <is>
          <t>L3924</t>
        </is>
      </c>
    </row>
    <row r="28">
      <c r="A28" t="inlineStr">
        <is>
          <t>L3440</t>
        </is>
      </c>
    </row>
    <row r="29">
      <c r="A29" t="inlineStr">
        <is>
          <t>L3925</t>
        </is>
      </c>
    </row>
    <row r="30">
      <c r="A30" t="inlineStr">
        <is>
          <t>L3009</t>
        </is>
      </c>
    </row>
    <row r="31">
      <c r="A31" t="inlineStr">
        <is>
          <t>L3943</t>
        </is>
      </c>
    </row>
    <row r="32">
      <c r="A32" t="inlineStr">
        <is>
          <t>L3004</t>
        </is>
      </c>
    </row>
    <row r="33">
      <c r="A33" t="inlineStr">
        <is>
          <t>L3731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9" sqref="A9"/>
    </sheetView>
  </sheetViews>
  <sheetFormatPr baseColWidth="8" defaultColWidth="8.7109375" defaultRowHeight="15.75"/>
  <cols>
    <col width="12.5703125" bestFit="1" customWidth="1" style="251" min="1" max="1"/>
    <col width="3.28515625" bestFit="1" customWidth="1" style="249" min="2" max="2"/>
    <col width="3.42578125" bestFit="1" customWidth="1" style="249" min="3" max="3"/>
    <col width="15.85546875" bestFit="1" customWidth="1" style="249" min="4" max="4"/>
    <col width="28.85546875" bestFit="1" customWidth="1" style="249" min="5" max="5"/>
    <col width="6.42578125" bestFit="1" customWidth="1" style="249" min="6" max="6"/>
    <col width="27.7109375" bestFit="1" customWidth="1" style="249" min="7" max="7"/>
    <col width="37.5703125" bestFit="1" customWidth="1" style="249" min="8" max="8"/>
    <col width="7.42578125" bestFit="1" customWidth="1" style="249" min="9" max="10"/>
    <col width="11.42578125" bestFit="1" customWidth="1" style="249" min="11" max="11"/>
    <col width="12.7109375" bestFit="1" customWidth="1" style="249" min="12" max="12"/>
    <col width="8.7109375" customWidth="1" style="249" min="13" max="13"/>
    <col width="11.42578125" bestFit="1" customWidth="1" style="249" min="14" max="15"/>
    <col width="7.42578125" bestFit="1" customWidth="1" style="249" min="16" max="17"/>
    <col width="10.28515625" bestFit="1" customWidth="1" style="249" min="18" max="18"/>
    <col width="8.7109375" customWidth="1" style="249" min="19" max="25"/>
    <col width="11.42578125" bestFit="1" customWidth="1" style="249" min="26" max="26"/>
    <col width="10.28515625" bestFit="1" customWidth="1" style="249" min="27" max="27"/>
    <col width="11.42578125" bestFit="1" customWidth="1" style="249" min="28" max="31"/>
    <col width="5.42578125" bestFit="1" customWidth="1" style="249" min="32" max="32"/>
    <col width="3.7109375" bestFit="1" customWidth="1" style="249" min="33" max="33"/>
    <col width="6.42578125" bestFit="1" customWidth="1" style="249" min="34" max="34"/>
    <col width="8.85546875" bestFit="1" customWidth="1" style="249" min="35" max="35"/>
    <col width="8.7109375" customWidth="1" style="249" min="36" max="16384"/>
  </cols>
  <sheetData>
    <row r="1">
      <c r="A1" s="251" t="inlineStr">
        <is>
          <t>異動日期</t>
        </is>
      </c>
      <c r="R1" s="249" t="inlineStr">
        <is>
          <t>異動規劃</t>
        </is>
      </c>
    </row>
    <row r="2" ht="14.25" customFormat="1" customHeight="1" s="417">
      <c r="A2" s="251" t="n">
        <v>44403</v>
      </c>
      <c r="B2" s="213" t="n">
        <v>11</v>
      </c>
      <c r="C2" s="215">
        <f>LEFT(功能_33[[#This Row],[功能代號]],2)</f>
        <v/>
      </c>
      <c r="D2" s="215" t="inlineStr">
        <is>
          <t>1.顧客管理作業</t>
        </is>
      </c>
      <c r="E2" s="215" t="inlineStr">
        <is>
          <t>客戶作業1, 貸前作業關聯戶1</t>
        </is>
      </c>
      <c r="F2" s="1" t="inlineStr">
        <is>
          <t>L1906</t>
        </is>
      </c>
      <c r="G2" s="55" t="inlineStr">
        <is>
          <t>.3.1</t>
        </is>
      </c>
      <c r="H2" s="215" t="inlineStr">
        <is>
          <t>關聯戶資料查詢 (交易改由L2035執行)</t>
        </is>
      </c>
      <c r="I2" s="1" t="inlineStr">
        <is>
          <t>賴文育</t>
        </is>
      </c>
      <c r="J2" s="1" t="inlineStr">
        <is>
          <t>張嘉榮</t>
        </is>
      </c>
      <c r="K2" s="226" t="n">
        <v>44403</v>
      </c>
      <c r="L2" s="226" t="n"/>
      <c r="M2" s="226" t="n"/>
      <c r="N2" s="226" t="n">
        <v>44403</v>
      </c>
      <c r="O2" s="226">
        <f>IFERROR(IF(VLOOKUP(功能_33[[#This Row],[功能代號]],討論項目!A:H,8,FALSE)=0,"",VLOOKUP(功能_33[[#This Row],[功能代號]],討論項目!A:H,8,FALSE)),"")</f>
        <v/>
      </c>
      <c r="P2" s="1" t="inlineStr">
        <is>
          <t>吳承憲</t>
        </is>
      </c>
      <c r="Q2" s="1" t="inlineStr">
        <is>
          <t>陳政皓</t>
        </is>
      </c>
      <c r="R2" s="215" t="inlineStr">
        <is>
          <t>交易改由L2035執行</t>
        </is>
      </c>
      <c r="S2" s="1" t="n"/>
      <c r="T2" s="1" t="n"/>
      <c r="U2" s="1" t="n"/>
      <c r="V2" s="1" t="n"/>
      <c r="W2" s="1" t="n"/>
      <c r="X2" s="1" t="n"/>
      <c r="Y2" s="1" t="n"/>
      <c r="Z2" s="215">
        <f>VLOOKUP(功能_33[[#This Row],[User]],SKL放款!A:G,7,FALSE)</f>
        <v/>
      </c>
      <c r="AA2" s="212">
        <f>IF(功能_33[[#This Row],[實際展示]]="","",功能_33[[#This Row],[實際展示]]+14)</f>
        <v/>
      </c>
      <c r="AB2" s="227" t="n">
        <v>44468</v>
      </c>
      <c r="AC2" s="212">
        <f>IF(功能_33[[#This Row],[實際展示]]="","",功能_33[[#This Row],[實際展示]]+21)</f>
        <v/>
      </c>
      <c r="AD2" s="212" t="n"/>
      <c r="AE2" s="215" t="n"/>
      <c r="AF2" s="212">
        <f>IFERROR(IF(VLOOKUP(功能_33[[#This Row],[功能代號]],Menu!A:D,4,FALSE)=0,"",VLOOKUP(功能_33[[#This Row],[功能代號]],Menu!A:D,4,FALSE)),"")</f>
        <v/>
      </c>
      <c r="AG2" s="215" t="n">
        <v>11</v>
      </c>
      <c r="AH2" s="215">
        <f>VLOOKUP(功能_33[[#This Row],[功能代號]],[3]交易清單!$E:$E,1,FALSE)</f>
        <v/>
      </c>
    </row>
    <row r="3" ht="14.25" customFormat="1" customHeight="1" s="417">
      <c r="A3" s="251" t="n">
        <v>44403</v>
      </c>
      <c r="B3" s="213" t="n">
        <v>12</v>
      </c>
      <c r="C3" s="215">
        <f>LEFT(功能_33[[#This Row],[功能代號]],2)</f>
        <v/>
      </c>
      <c r="D3" s="215" t="inlineStr">
        <is>
          <t>1.顧客管理作業</t>
        </is>
      </c>
      <c r="E3" s="215" t="inlineStr">
        <is>
          <t>客戶作業1, 貸前作業關聯戶1</t>
        </is>
      </c>
      <c r="F3" s="1" t="inlineStr">
        <is>
          <t>L1106</t>
        </is>
      </c>
      <c r="G3" s="55" t="inlineStr">
        <is>
          <t>.3.1</t>
        </is>
      </c>
      <c r="H3" s="215" t="inlineStr">
        <is>
          <t>關聯戶資料維護 (交易改由L2306執行)</t>
        </is>
      </c>
      <c r="I3" s="1" t="inlineStr">
        <is>
          <t>賴文育</t>
        </is>
      </c>
      <c r="J3" s="1" t="inlineStr">
        <is>
          <t>張嘉榮</t>
        </is>
      </c>
      <c r="K3" s="226" t="n">
        <v>44403</v>
      </c>
      <c r="L3" s="226" t="n"/>
      <c r="M3" s="226" t="n"/>
      <c r="N3" s="226" t="n">
        <v>44403</v>
      </c>
      <c r="O3" s="226">
        <f>IFERROR(IF(VLOOKUP(功能_33[[#This Row],[功能代號]],討論項目!A:H,8,FALSE)=0,"",VLOOKUP(功能_33[[#This Row],[功能代號]],討論項目!A:H,8,FALSE)),"")</f>
        <v/>
      </c>
      <c r="P3" s="1" t="inlineStr">
        <is>
          <t>吳承憲</t>
        </is>
      </c>
      <c r="Q3" s="1" t="inlineStr">
        <is>
          <t>陳政皓</t>
        </is>
      </c>
      <c r="R3" s="215" t="inlineStr">
        <is>
          <t>交易改由L2306執行</t>
        </is>
      </c>
      <c r="S3" s="1" t="n"/>
      <c r="T3" s="1" t="n"/>
      <c r="U3" s="1" t="n"/>
      <c r="V3" s="1" t="n"/>
      <c r="W3" s="1" t="n"/>
      <c r="X3" s="1" t="n"/>
      <c r="Y3" s="1" t="n"/>
      <c r="Z3" s="215">
        <f>VLOOKUP(功能_33[[#This Row],[User]],SKL放款!A:G,7,FALSE)</f>
        <v/>
      </c>
      <c r="AA3" s="212">
        <f>IF(功能_33[[#This Row],[實際展示]]="","",功能_33[[#This Row],[實際展示]]+14)</f>
        <v/>
      </c>
      <c r="AB3" s="227" t="n">
        <v>44468</v>
      </c>
      <c r="AC3" s="212">
        <f>IF(功能_33[[#This Row],[實際展示]]="","",功能_33[[#This Row],[實際展示]]+21)</f>
        <v/>
      </c>
      <c r="AD3" s="212" t="n"/>
      <c r="AE3" s="215" t="n"/>
      <c r="AF3" s="228">
        <f>AF2</f>
        <v/>
      </c>
      <c r="AG3" s="215" t="n">
        <v>12</v>
      </c>
      <c r="AH3" s="215">
        <f>VLOOKUP(功能_33[[#This Row],[功能代號]],[3]交易清單!$E:$E,1,FALSE)</f>
        <v/>
      </c>
    </row>
    <row r="4">
      <c r="A4" s="251" t="n">
        <v>44495</v>
      </c>
      <c r="B4" s="213" t="n">
        <v>366</v>
      </c>
      <c r="C4" s="215">
        <f>LEFT(功能_33[[#This Row],[功能代號]],2)</f>
        <v/>
      </c>
      <c r="D4" s="215" t="inlineStr">
        <is>
          <t>8.遵循法令作業</t>
        </is>
      </c>
      <c r="E4" s="215" t="n"/>
      <c r="F4" s="1" t="inlineStr">
        <is>
          <t>L8110</t>
        </is>
      </c>
      <c r="G4" s="215" t="inlineStr">
        <is>
          <t>產製AML每日有效客戶名單</t>
        </is>
      </c>
      <c r="H4" s="215" t="inlineStr">
        <is>
          <t>無畫面，排程交易</t>
        </is>
      </c>
      <c r="I4" s="1" t="inlineStr">
        <is>
          <t>賴文育</t>
        </is>
      </c>
      <c r="J4" s="1" t="inlineStr">
        <is>
          <t>楊智誠</t>
        </is>
      </c>
      <c r="K4" s="257" t="n"/>
      <c r="L4" s="226" t="n"/>
      <c r="M4" s="252" t="n"/>
      <c r="N4" s="226">
        <f>IFERROR(IF(VLOOKUP(功能_33[[#This Row],[功能代號]],討論項目!B:I,8,FALSE)=0,"",VLOOKUP(功能_33[[#This Row],[功能代號]],討論項目!B:I,8,FALSE)),"")</f>
        <v/>
      </c>
      <c r="O4" s="1" t="inlineStr">
        <is>
          <t>林清河</t>
        </is>
      </c>
      <c r="P4" s="1" t="inlineStr">
        <is>
          <t>邵淑微</t>
        </is>
      </c>
      <c r="Q4" s="215" t="n"/>
      <c r="R4" s="1" t="n"/>
      <c r="S4" s="1" t="n"/>
      <c r="T4" s="1" t="n"/>
      <c r="U4" s="1" t="n"/>
      <c r="V4" s="1" t="n"/>
      <c r="W4" s="1" t="n"/>
      <c r="X4" s="1" t="n"/>
      <c r="Y4" s="215">
        <f>VLOOKUP(功能_33[[#This Row],[User]],SKL放款!B:H,7,FALSE)</f>
        <v/>
      </c>
      <c r="Z4" s="212">
        <f>IF(功能_33[[#This Row],[實際展示]]="","",功能_33[[#This Row],[實際展示]]+14)</f>
        <v/>
      </c>
      <c r="AA4" s="212" t="n"/>
      <c r="AB4" s="226">
        <f>IF(功能_33[[#This Row],[URS交二審]]=0,"",功能_33[[#This Row],[URS交二審]]+7)</f>
        <v/>
      </c>
      <c r="AC4" s="219" t="n"/>
      <c r="AD4" s="219" t="n"/>
      <c r="AE4" s="219" t="n"/>
      <c r="AF4" s="516" t="n"/>
      <c r="AG4" s="219">
        <f>IFERROR(IF(VLOOKUP(功能_33[[#This Row],[功能代號]],Menu!B:E,4,FALSE)=0,"",VLOOKUP(功能_33[[#This Row],[功能代號]],Menu!B:E,4,FALSE)),"")</f>
        <v/>
      </c>
      <c r="AH4" s="219" t="n"/>
      <c r="AI4" s="215">
        <f>VLOOKUP(功能_33[[#This Row],[功能代號]],[3]交易清單!$E:$E,1,FALSE)</f>
        <v/>
      </c>
      <c r="AJ4" s="219" t="n"/>
      <c r="AK4" s="228">
        <f>#REF!</f>
        <v/>
      </c>
      <c r="AL4" s="215" t="n"/>
    </row>
    <row r="5" ht="14.25" customFormat="1" customHeight="1" s="417">
      <c r="A5" s="251" t="n">
        <v>44508</v>
      </c>
      <c r="B5" s="213" t="n">
        <v>207</v>
      </c>
      <c r="C5" s="215" t="inlineStr">
        <is>
          <t>3-3回收、部分償還、暫收款</t>
        </is>
      </c>
      <c r="D5" s="215" t="inlineStr">
        <is>
          <t>3.帳務作業</t>
        </is>
      </c>
      <c r="E5" s="215" t="n"/>
      <c r="F5" s="1" t="inlineStr">
        <is>
          <t>L3008</t>
        </is>
      </c>
      <c r="G5" s="55" t="inlineStr">
        <is>
          <t>支票明細資料查詢-依客戶</t>
        </is>
      </c>
      <c r="H5" s="215" t="inlineStr">
        <is>
          <t>併入L3007</t>
        </is>
      </c>
      <c r="I5" s="1" t="inlineStr">
        <is>
          <t>賴文育</t>
        </is>
      </c>
      <c r="J5" s="1" t="inlineStr">
        <is>
          <t>余家興</t>
        </is>
      </c>
      <c r="K5" s="226" t="n"/>
      <c r="L5" s="226" t="n">
        <v>44452</v>
      </c>
      <c r="M5" s="226" t="n">
        <v>44452</v>
      </c>
      <c r="N5" s="226" t="n">
        <v>44487</v>
      </c>
      <c r="O5" s="226" t="inlineStr">
        <is>
          <t>李珮琪</t>
        </is>
      </c>
      <c r="P5" s="1" t="inlineStr">
        <is>
          <t>邵淑微</t>
        </is>
      </c>
      <c r="Q5" s="1" t="n"/>
      <c r="R5" s="215" t="inlineStr">
        <is>
          <t>放款服務課</t>
        </is>
      </c>
      <c r="S5" s="1" t="n"/>
      <c r="T5" s="1" t="n">
        <v>44496</v>
      </c>
      <c r="U5" s="1" t="n">
        <v>44496</v>
      </c>
      <c r="V5" s="1" t="n"/>
      <c r="W5" s="1" t="n"/>
      <c r="X5" s="1" t="n"/>
      <c r="Y5" s="1" t="n"/>
      <c r="Z5" s="215" t="inlineStr">
        <is>
          <t>邵淑微</t>
        </is>
      </c>
      <c r="AA5" s="212" t="n"/>
      <c r="AB5" s="227" t="n"/>
      <c r="AC5" s="212" t="n"/>
      <c r="AD5" s="212" t="n"/>
      <c r="AE5" s="215" t="n"/>
      <c r="AF5" s="212" t="n"/>
      <c r="AG5" s="215" t="e">
        <v>#N/A</v>
      </c>
      <c r="AH5" s="21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filterMode="1">
    <outlinePr summaryBelow="1" summaryRight="1"/>
    <pageSetUpPr/>
  </sheetPr>
  <dimension ref="A1:Q513"/>
  <sheetViews>
    <sheetView tabSelected="1" zoomScaleNormal="100" workbookViewId="0">
      <pane ySplit="3" topLeftCell="A455" activePane="bottomLeft" state="frozen"/>
      <selection pane="bottomLeft" activeCell="H457" sqref="H457"/>
    </sheetView>
  </sheetViews>
  <sheetFormatPr baseColWidth="8" defaultColWidth="9" defaultRowHeight="16.5"/>
  <cols>
    <col width="10.140625" customWidth="1" style="108" min="1" max="1"/>
    <col width="24.7109375" customWidth="1" style="109" min="2" max="2"/>
    <col width="4.85546875" customWidth="1" style="108" min="3" max="3"/>
    <col width="74.7109375" customWidth="1" style="114" min="4" max="4"/>
    <col width="15.7109375" customWidth="1" style="108" min="5" max="5"/>
    <col width="20.28515625" bestFit="1" customWidth="1" style="111" min="6" max="6"/>
    <col width="16.7109375" customWidth="1" style="111" min="7" max="7"/>
    <col width="15.42578125" bestFit="1" customWidth="1" style="108" min="8" max="8"/>
    <col width="14" customWidth="1" style="108" min="9" max="9"/>
    <col width="11.42578125" customWidth="1" style="108" min="10" max="10"/>
    <col width="16.5703125" customWidth="1" style="108" min="11" max="11"/>
    <col width="8.28515625" customWidth="1" style="108" min="12" max="12"/>
    <col width="21.5703125" customWidth="1" style="108" min="13" max="13"/>
    <col width="20.140625" customWidth="1" style="108" min="14" max="15"/>
    <col width="12" customWidth="1" style="108" min="16" max="16"/>
    <col width="9" customWidth="1" style="109" min="17" max="16384"/>
  </cols>
  <sheetData>
    <row r="1" ht="16.9" customHeight="1" s="453">
      <c r="A1" s="517" t="inlineStr">
        <is>
          <t>交易</t>
        </is>
      </c>
      <c r="B1" s="517" t="inlineStr">
        <is>
          <t>交易說明</t>
        </is>
      </c>
      <c r="C1" s="518" t="inlineStr">
        <is>
          <t>序
號</t>
        </is>
      </c>
      <c r="D1" s="518" t="inlineStr">
        <is>
          <t>調整說明</t>
        </is>
      </c>
      <c r="E1" s="517" t="inlineStr">
        <is>
          <t>會議日期</t>
        </is>
      </c>
      <c r="F1" s="519" t="inlineStr">
        <is>
          <t>預定完成日</t>
        </is>
      </c>
      <c r="G1" s="519" t="inlineStr">
        <is>
          <t>完成日期</t>
        </is>
      </c>
      <c r="H1" s="457" t="inlineStr">
        <is>
          <t>URS調整</t>
        </is>
      </c>
      <c r="I1" s="517" t="inlineStr">
        <is>
          <t>負責人</t>
        </is>
      </c>
      <c r="J1" s="517" t="inlineStr">
        <is>
          <t>分析屬性</t>
        </is>
      </c>
      <c r="K1" s="520" t="n"/>
      <c r="L1" s="520" t="n"/>
      <c r="M1" s="520" t="n"/>
      <c r="N1" s="521" t="n"/>
      <c r="O1" s="457" t="n"/>
      <c r="P1" s="517" t="inlineStr">
        <is>
          <t>預計工時</t>
        </is>
      </c>
    </row>
    <row r="2" hidden="1" s="453">
      <c r="A2" s="522" t="n"/>
      <c r="B2" s="522" t="n"/>
      <c r="C2" s="522" t="n"/>
      <c r="D2" s="522" t="n"/>
      <c r="E2" s="522" t="n"/>
      <c r="F2" s="522" t="n"/>
      <c r="G2" s="522" t="n"/>
      <c r="H2" s="461" t="inlineStr">
        <is>
          <t>完成日期</t>
        </is>
      </c>
      <c r="I2" s="522" t="n"/>
      <c r="J2" s="255" t="inlineStr">
        <is>
          <t>設計錯誤</t>
        </is>
      </c>
      <c r="K2" s="255" t="inlineStr">
        <is>
          <t>原AS400功能</t>
        </is>
      </c>
      <c r="L2" s="523" t="inlineStr">
        <is>
          <t>功能提昇</t>
        </is>
      </c>
      <c r="O2" s="524" t="n"/>
      <c r="P2" s="522" t="n"/>
    </row>
    <row r="3" hidden="1" s="453">
      <c r="A3" s="525" t="n"/>
      <c r="B3" s="525" t="n"/>
      <c r="C3" s="525" t="n"/>
      <c r="D3" s="525" t="n"/>
      <c r="E3" s="525" t="n"/>
      <c r="F3" s="525" t="n"/>
      <c r="G3" s="525" t="n"/>
      <c r="H3" s="459" t="n"/>
      <c r="I3" s="525" t="n"/>
      <c r="J3" s="525" t="n"/>
      <c r="K3" s="525" t="n"/>
      <c r="L3" s="255" t="inlineStr">
        <is>
          <t>簡易</t>
        </is>
      </c>
      <c r="M3" s="244" t="inlineStr">
        <is>
          <t>無替代功能,需求度</t>
        </is>
      </c>
      <c r="N3" s="244" t="inlineStr">
        <is>
          <t>有替代功能</t>
        </is>
      </c>
      <c r="O3" s="245" t="inlineStr">
        <is>
          <t>其他</t>
        </is>
      </c>
      <c r="P3" s="525" t="n"/>
    </row>
    <row r="4" hidden="1" ht="33" customHeight="1" s="453">
      <c r="A4" s="108" t="inlineStr">
        <is>
          <t>L6082</t>
        </is>
      </c>
      <c r="B4" s="109">
        <f>VLOOKUP(A4,URS確認!$E:$F,2,FALSE)</f>
        <v/>
      </c>
      <c r="C4" s="108" t="n">
        <v>1</v>
      </c>
      <c r="D4" s="114" t="inlineStr">
        <is>
          <t>調整輸出結果,由原先每年度顯示13筆月份資料,改為只顯示年一筆年度資料</t>
        </is>
      </c>
      <c r="E4" s="110" t="n">
        <v>44396</v>
      </c>
      <c r="F4" s="110" t="n">
        <v>44407</v>
      </c>
      <c r="G4" s="110" t="n">
        <v>44404</v>
      </c>
      <c r="H4" s="110" t="n">
        <v>44428</v>
      </c>
      <c r="I4" s="110">
        <f>VLOOKUP(A4,URS確認!E:I,5,FALSE)</f>
        <v/>
      </c>
      <c r="L4" s="108" t="inlineStr">
        <is>
          <t>V</t>
        </is>
      </c>
      <c r="P4" s="110" t="n"/>
    </row>
    <row r="5" hidden="1" s="453">
      <c r="A5" s="108" t="inlineStr">
        <is>
          <t>L6082</t>
        </is>
      </c>
      <c r="B5" s="109">
        <f>VLOOKUP(A5,URS確認!$E:$F,2,FALSE)</f>
        <v/>
      </c>
      <c r="C5" s="108" t="n">
        <v>2</v>
      </c>
      <c r="D5" s="114" t="inlineStr">
        <is>
          <t>配合上項調整,增加[查詢]按鈕,連結[L6752]查詢工作月資料</t>
        </is>
      </c>
      <c r="E5" s="110" t="n">
        <v>44396</v>
      </c>
      <c r="F5" s="110" t="n">
        <v>44407</v>
      </c>
      <c r="G5" s="110" t="n">
        <v>44404</v>
      </c>
      <c r="H5" s="110" t="n">
        <v>44428</v>
      </c>
      <c r="I5" s="110">
        <f>VLOOKUP(A5,URS確認!E:I,5,FALSE)</f>
        <v/>
      </c>
      <c r="L5" s="108" t="inlineStr">
        <is>
          <t>V</t>
        </is>
      </c>
      <c r="P5" s="110" t="n"/>
    </row>
    <row r="6" hidden="1" s="453">
      <c r="A6" s="108" t="inlineStr">
        <is>
          <t>L6082</t>
        </is>
      </c>
      <c r="B6" s="109">
        <f>VLOOKUP(A6,URS確認!$E:$F,2,FALSE)</f>
        <v/>
      </c>
      <c r="C6" s="108" t="n">
        <v>3</v>
      </c>
      <c r="D6" s="114" t="inlineStr">
        <is>
          <t>增加工作月年度&lt;=日曆日年度時,資枓不可刪除管控</t>
        </is>
      </c>
      <c r="E6" s="110" t="n">
        <v>44396</v>
      </c>
      <c r="F6" s="110" t="n">
        <v>44407</v>
      </c>
      <c r="G6" s="110" t="n">
        <v>44404</v>
      </c>
      <c r="H6" s="110" t="n">
        <v>44428</v>
      </c>
      <c r="I6" s="110">
        <f>VLOOKUP(A6,URS確認!E:I,5,FALSE)</f>
        <v/>
      </c>
      <c r="L6" s="108" t="inlineStr">
        <is>
          <t>V</t>
        </is>
      </c>
      <c r="P6" s="110" t="n"/>
    </row>
    <row r="7" hidden="1" s="453">
      <c r="A7" s="108" t="inlineStr">
        <is>
          <t>L6752</t>
        </is>
      </c>
      <c r="B7" s="109">
        <f>VLOOKUP(A7,URS確認!$E:$F,2,FALSE)</f>
        <v/>
      </c>
      <c r="C7" s="108" t="n">
        <v>1</v>
      </c>
      <c r="D7" s="114" t="inlineStr">
        <is>
          <t>增加"查詢"功能(配合L6082,[查詢]按鈕連結)</t>
        </is>
      </c>
      <c r="E7" s="110" t="n">
        <v>44396</v>
      </c>
      <c r="F7" s="110" t="n">
        <v>44407</v>
      </c>
      <c r="G7" s="110" t="n">
        <v>44404</v>
      </c>
      <c r="H7" s="110" t="n">
        <v>44428</v>
      </c>
      <c r="I7" s="110">
        <f>VLOOKUP(A7,URS確認!E:I,5,FALSE)</f>
        <v/>
      </c>
      <c r="L7" s="108" t="inlineStr">
        <is>
          <t>V</t>
        </is>
      </c>
      <c r="P7" s="110" t="n"/>
    </row>
    <row r="8" hidden="1" s="453">
      <c r="A8" s="108" t="inlineStr">
        <is>
          <t>L5402</t>
        </is>
      </c>
      <c r="B8" s="109">
        <f>VLOOKUP(A8,URS確認!$E:$F,2,FALSE)</f>
        <v/>
      </c>
      <c r="C8" s="108" t="n">
        <v>1</v>
      </c>
      <c r="D8" s="114" t="inlineStr">
        <is>
          <t>增加上傳資料,區部、部室代號檢查</t>
        </is>
      </c>
      <c r="E8" s="110" t="n">
        <v>44396</v>
      </c>
      <c r="F8" s="110" t="n">
        <v>44407</v>
      </c>
      <c r="G8" s="110" t="n">
        <v>44407</v>
      </c>
      <c r="H8" s="110" t="n">
        <v>44407</v>
      </c>
      <c r="I8" s="110">
        <f>VLOOKUP(A8,URS確認!E:I,5,FALSE)</f>
        <v/>
      </c>
      <c r="J8" s="108" t="inlineStr">
        <is>
          <t>V</t>
        </is>
      </c>
      <c r="P8" s="110" t="n"/>
    </row>
    <row r="9" hidden="1" s="453">
      <c r="A9" s="108" t="inlineStr">
        <is>
          <t>L5402</t>
        </is>
      </c>
      <c r="B9" s="109">
        <f>VLOOKUP(A9,URS確認!$E:$F,2,FALSE)</f>
        <v/>
      </c>
      <c r="C9" s="108" t="n">
        <v>2</v>
      </c>
      <c r="D9" s="114" t="inlineStr">
        <is>
          <t>提供下載"上傳資料最新範本"機制 (另提共同作法)</t>
        </is>
      </c>
      <c r="E9" s="110" t="n">
        <v>44396</v>
      </c>
      <c r="F9" s="152" t="inlineStr">
        <is>
          <t>上線後2個月內</t>
        </is>
      </c>
      <c r="G9" s="110" t="n"/>
      <c r="H9" s="110" t="n"/>
      <c r="I9" s="110" t="inlineStr">
        <is>
          <t>張金龍</t>
        </is>
      </c>
      <c r="M9" s="108" t="inlineStr">
        <is>
          <t>低</t>
        </is>
      </c>
      <c r="P9" s="110" t="inlineStr">
        <is>
          <t>1D</t>
        </is>
      </c>
    </row>
    <row r="10" hidden="1" s="453">
      <c r="A10" s="108" t="inlineStr">
        <is>
          <t>L5021</t>
        </is>
      </c>
      <c r="B10" s="109">
        <f>VLOOKUP(A10,URS確認!$E:$F,2,FALSE)</f>
        <v/>
      </c>
      <c r="C10" s="108" t="n">
        <v>1</v>
      </c>
      <c r="D10" s="114" t="inlineStr">
        <is>
          <t>新增"員工代碼"查詢條件</t>
        </is>
      </c>
      <c r="E10" s="110" t="n">
        <v>44396</v>
      </c>
      <c r="F10" s="110" t="n">
        <v>44407</v>
      </c>
      <c r="G10" s="110" t="n">
        <v>44405</v>
      </c>
      <c r="H10" s="110" t="n">
        <v>44405</v>
      </c>
      <c r="I10" s="110">
        <f>VLOOKUP(A10,URS確認!E:I,5,FALSE)</f>
        <v/>
      </c>
      <c r="K10" s="108" t="inlineStr">
        <is>
          <t>V</t>
        </is>
      </c>
      <c r="P10" s="110" t="n"/>
    </row>
    <row r="11" hidden="1" s="453">
      <c r="A11" s="108" t="inlineStr">
        <is>
          <t>L5401</t>
        </is>
      </c>
      <c r="B11" s="109">
        <f>VLOOKUP(A11,URS確認!$E:$F,2,FALSE)</f>
        <v/>
      </c>
      <c r="C11" s="108" t="n">
        <v>1</v>
      </c>
      <c r="D11" s="114" t="inlineStr">
        <is>
          <t xml:space="preserve">調整排版:名稱相關欄位向右移動 </t>
        </is>
      </c>
      <c r="E11" s="110" t="n">
        <v>44396</v>
      </c>
      <c r="F11" s="110" t="n">
        <v>44407</v>
      </c>
      <c r="G11" s="110" t="n">
        <v>44407</v>
      </c>
      <c r="H11" s="110" t="n">
        <v>44407</v>
      </c>
      <c r="I11" s="110">
        <f>VLOOKUP(A11,URS確認!E:I,5,FALSE)</f>
        <v/>
      </c>
      <c r="L11" s="108" t="inlineStr">
        <is>
          <t>V</t>
        </is>
      </c>
      <c r="P11" s="110" t="n"/>
    </row>
    <row r="12" hidden="1" ht="33" customHeight="1" s="453">
      <c r="A12" s="108" t="inlineStr">
        <is>
          <t>L5401</t>
        </is>
      </c>
      <c r="B12" s="109">
        <f>VLOOKUP(A12,URS確認!$E:$F,2,FALSE)</f>
        <v/>
      </c>
      <c r="C12" s="108" t="n">
        <v>2</v>
      </c>
      <c r="D12" s="114" t="inlineStr">
        <is>
          <t>新增"區域中心"維護機制:於[共用代碼檔(CdCode)]新增[代碼檔代碼]:AreaCenterCode,利用[L6041]及[L6401]交易維護</t>
        </is>
      </c>
      <c r="E12" s="110" t="n">
        <v>44396</v>
      </c>
      <c r="F12" s="110" t="n">
        <v>44407</v>
      </c>
      <c r="G12" s="110" t="n">
        <v>44405</v>
      </c>
      <c r="H12" s="110" t="n">
        <v>44405</v>
      </c>
      <c r="I12" s="110">
        <f>VLOOKUP(A12,URS確認!E:I,5,FALSE)</f>
        <v/>
      </c>
      <c r="L12" s="108" t="inlineStr">
        <is>
          <t>V</t>
        </is>
      </c>
      <c r="P12" s="110" t="n"/>
    </row>
    <row r="13" hidden="1" s="453">
      <c r="A13" s="108" t="inlineStr">
        <is>
          <t>L5401</t>
        </is>
      </c>
      <c r="B13" s="109">
        <f>VLOOKUP(A13,URS確認!$E:$F,2,FALSE)</f>
        <v/>
      </c>
      <c r="C13" s="108" t="n">
        <v>3</v>
      </c>
      <c r="D13" s="114" t="inlineStr">
        <is>
          <t>新增"員工代碼"檢查,必須存在[員工檔(CdEmp)]</t>
        </is>
      </c>
      <c r="E13" s="110" t="n">
        <v>44396</v>
      </c>
      <c r="F13" s="110" t="n">
        <v>44407</v>
      </c>
      <c r="G13" s="110" t="n">
        <v>44407</v>
      </c>
      <c r="H13" s="110" t="n">
        <v>44407</v>
      </c>
      <c r="I13" s="110">
        <f>VLOOKUP(A13,URS確認!E:I,5,FALSE)</f>
        <v/>
      </c>
      <c r="J13" s="108" t="inlineStr">
        <is>
          <t>V</t>
        </is>
      </c>
      <c r="P13" s="110" t="n"/>
    </row>
    <row r="14" hidden="1" s="453">
      <c r="A14" s="108" t="inlineStr">
        <is>
          <t>L5401</t>
        </is>
      </c>
      <c r="B14" s="109">
        <f>VLOOKUP(A14,URS確認!$E:$F,2,FALSE)</f>
        <v/>
      </c>
      <c r="C14" s="108" t="n">
        <v>4</v>
      </c>
      <c r="D14" s="114" t="inlineStr">
        <is>
          <t>複製功能調整:預設值為複製對象,欄位控制比照新增</t>
        </is>
      </c>
      <c r="E14" s="110" t="n">
        <v>44396</v>
      </c>
      <c r="F14" s="110" t="n">
        <v>44407</v>
      </c>
      <c r="G14" s="110" t="n">
        <v>44407</v>
      </c>
      <c r="H14" s="110" t="n">
        <v>44407</v>
      </c>
      <c r="I14" s="110">
        <f>VLOOKUP(A14,URS確認!E:I,5,FALSE)</f>
        <v/>
      </c>
      <c r="J14" s="108" t="inlineStr">
        <is>
          <t>V</t>
        </is>
      </c>
      <c r="P14" s="110" t="n"/>
    </row>
    <row r="15" hidden="1" s="453">
      <c r="A15" s="108" t="inlineStr">
        <is>
          <t>L5405</t>
        </is>
      </c>
      <c r="B15" s="109">
        <f>VLOOKUP(A15,URS確認!$E:$F,2,FALSE)</f>
        <v/>
      </c>
      <c r="C15" s="108" t="n">
        <v>1</v>
      </c>
      <c r="D15" s="114" t="inlineStr">
        <is>
          <t>提供整批更新機制(來源檔為excel),另提供下載最新範本機制</t>
        </is>
      </c>
      <c r="E15" s="110" t="n">
        <v>44396</v>
      </c>
      <c r="F15" s="110" t="n">
        <v>44469</v>
      </c>
      <c r="G15" s="110" t="n"/>
      <c r="H15" s="110" t="n"/>
      <c r="I15" s="110">
        <f>VLOOKUP(A15,URS確認!E:I,5,FALSE)</f>
        <v/>
      </c>
      <c r="N15" s="108" t="inlineStr">
        <is>
          <t>V</t>
        </is>
      </c>
      <c r="P15" s="110" t="n"/>
    </row>
    <row r="16" hidden="1" ht="82.5" customHeight="1" s="453">
      <c r="A16" s="108" t="inlineStr">
        <is>
          <t>L5405</t>
        </is>
      </c>
      <c r="B16" s="109">
        <f>VLOOKUP(A16,URS確認!$E:$F,2,FALSE)</f>
        <v/>
      </c>
      <c r="C16" s="108" t="n">
        <v>2</v>
      </c>
      <c r="D16" s="114" t="inlineStr">
        <is>
      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      </is>
      </c>
      <c r="E16" s="110" t="n">
        <v>44396</v>
      </c>
      <c r="F16" s="110" t="n">
        <v>44469</v>
      </c>
      <c r="G16" s="110" t="n"/>
      <c r="H16" s="110" t="n"/>
      <c r="I16" s="110" t="inlineStr">
        <is>
          <t>張金龍</t>
        </is>
      </c>
      <c r="M16" s="108" t="inlineStr">
        <is>
          <t>高</t>
        </is>
      </c>
      <c r="P16" s="110" t="inlineStr">
        <is>
          <t>1D</t>
        </is>
      </c>
    </row>
    <row r="17" hidden="1" ht="33" customHeight="1" s="453">
      <c r="A17" s="108" t="inlineStr">
        <is>
          <t>L5405</t>
        </is>
      </c>
      <c r="B17" s="109">
        <f>VLOOKUP(A17,URS確認!$E:$F,2,FALSE)</f>
        <v/>
      </c>
      <c r="C17" s="108" t="n">
        <v>3</v>
      </c>
      <c r="D17" s="114" t="inlineStr">
        <is>
          <t>增加輸入畫面說明:三階架構下各階目標設定[單位代號]、[區部代號]、[部室代號]輸入說明</t>
        </is>
      </c>
      <c r="E17" s="110" t="n">
        <v>44396</v>
      </c>
      <c r="F17" s="110" t="n">
        <v>44439</v>
      </c>
      <c r="G17" s="110" t="n">
        <v>44447</v>
      </c>
      <c r="H17" s="110" t="n">
        <v>44447</v>
      </c>
      <c r="I17" s="110">
        <f>VLOOKUP(A17,URS確認!E:I,5,FALSE)</f>
        <v/>
      </c>
      <c r="L17" s="108" t="inlineStr">
        <is>
          <t>V</t>
        </is>
      </c>
      <c r="P17" s="110" t="n"/>
    </row>
    <row r="18" hidden="1" s="453">
      <c r="A18" s="108" t="inlineStr">
        <is>
          <t>L5405</t>
        </is>
      </c>
      <c r="B18" s="109">
        <f>VLOOKUP(A18,URS確認!$E:$F,2,FALSE)</f>
        <v/>
      </c>
      <c r="C18" s="108" t="n">
        <v>4</v>
      </c>
      <c r="D18" s="114" t="inlineStr">
        <is>
          <t>增加[處長主任別]輸入說明:D.部室,B.區部,M.單位</t>
        </is>
      </c>
      <c r="E18" s="110" t="n">
        <v>44396</v>
      </c>
      <c r="F18" s="110" t="n">
        <v>44407</v>
      </c>
      <c r="G18" s="110" t="n">
        <v>44407</v>
      </c>
      <c r="H18" s="110" t="n">
        <v>44407</v>
      </c>
      <c r="I18" s="110">
        <f>VLOOKUP(A18,URS確認!E:I,5,FALSE)</f>
        <v/>
      </c>
      <c r="L18" s="108" t="inlineStr">
        <is>
          <t>V</t>
        </is>
      </c>
      <c r="P18" s="110" t="n"/>
    </row>
    <row r="19" hidden="1" s="453">
      <c r="A19" s="108" t="inlineStr">
        <is>
          <t>L5023</t>
        </is>
      </c>
      <c r="B19" s="109">
        <f>VLOOKUP(A19,URS確認!$E:$F,2,FALSE)</f>
        <v/>
      </c>
      <c r="C19" s="108" t="n">
        <v>1</v>
      </c>
      <c r="D19" s="114" t="inlineStr">
        <is>
          <t>增加"案件編號"查詢條件</t>
        </is>
      </c>
      <c r="E19" s="111" t="n">
        <v>44397</v>
      </c>
      <c r="F19" s="111" t="n">
        <v>44407</v>
      </c>
      <c r="G19" s="111" t="n">
        <v>44407</v>
      </c>
      <c r="H19" s="111" t="n">
        <v>44407</v>
      </c>
      <c r="I19" s="110">
        <f>VLOOKUP(A19,URS確認!E:I,5,FALSE)</f>
        <v/>
      </c>
      <c r="K19" s="108" t="inlineStr">
        <is>
          <t>V</t>
        </is>
      </c>
      <c r="P19" s="111" t="n"/>
    </row>
    <row r="20" hidden="1" s="453">
      <c r="A20" s="108" t="inlineStr">
        <is>
          <t>L5406</t>
        </is>
      </c>
      <c r="B20" s="109">
        <f>VLOOKUP(A20,URS確認!$E:$F,2,FALSE)</f>
        <v/>
      </c>
      <c r="C20" s="108" t="n">
        <v>1</v>
      </c>
      <c r="D20" s="114" t="inlineStr">
        <is>
          <t xml:space="preserve"> [晤談人員1]、[晤談人員2]改為非必要輸入欄位,可為空白</t>
        </is>
      </c>
      <c r="E20" s="111" t="n">
        <v>44397</v>
      </c>
      <c r="F20" s="111" t="n">
        <v>44407</v>
      </c>
      <c r="G20" s="110" t="n">
        <v>44407</v>
      </c>
      <c r="H20" s="110" t="n">
        <v>44407</v>
      </c>
      <c r="I20" s="110">
        <f>VLOOKUP(A20,URS確認!E:I,5,FALSE)</f>
        <v/>
      </c>
      <c r="J20" s="108" t="inlineStr">
        <is>
          <t>V</t>
        </is>
      </c>
      <c r="P20" s="111" t="n"/>
    </row>
    <row r="21" hidden="1" ht="115.5" customHeight="1" s="453">
      <c r="A21" s="108" t="inlineStr">
        <is>
          <t>L5022</t>
        </is>
      </c>
      <c r="B21" s="109">
        <f>VLOOKUP(A21,URS確認!$E:$F,2,FALSE)</f>
        <v/>
      </c>
      <c r="C21" s="108" t="n">
        <v>1</v>
      </c>
      <c r="D21" s="114" t="inlineStr">
        <is>
      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      </is>
      </c>
      <c r="E21" s="111" t="n">
        <v>44397</v>
      </c>
      <c r="F21" s="111" t="n">
        <v>44439</v>
      </c>
      <c r="G21" s="111" t="n">
        <v>44461</v>
      </c>
      <c r="H21" s="111" t="n">
        <v>44461</v>
      </c>
      <c r="I21" s="110">
        <f>VLOOKUP(A21,URS確認!E:I,5,FALSE)</f>
        <v/>
      </c>
      <c r="J21" s="108" t="inlineStr">
        <is>
          <t>V</t>
        </is>
      </c>
      <c r="P21" s="111" t="n"/>
    </row>
    <row r="22" hidden="1" ht="66" customHeight="1" s="453">
      <c r="A22" s="108" t="inlineStr">
        <is>
          <t>L5022</t>
        </is>
      </c>
      <c r="B22" s="109">
        <f>VLOOKUP(A22,URS確認!$E:$F,2,FALSE)</f>
        <v/>
      </c>
      <c r="C22" s="108" t="n">
        <v>2</v>
      </c>
      <c r="D22" s="114" t="inlineStr">
        <is>
          <t>增加查詢條件[狀態]及[生效日期]，新增二項條件只能擇一輸入:
(1).狀態:限輸入選單(1.已生效,2已停效,3.待生效,9.全部)
[註]判斷方式參考1說明
(2).生效日期:可輸入起訖期間,查詢指定期間生效的資料</t>
        </is>
      </c>
      <c r="E22" s="111" t="n">
        <v>44397</v>
      </c>
      <c r="F22" s="111" t="n">
        <v>44439</v>
      </c>
      <c r="G22" s="111" t="n">
        <v>44461</v>
      </c>
      <c r="H22" s="111" t="n">
        <v>44461</v>
      </c>
      <c r="I22" s="110">
        <f>VLOOKUP(A22,URS確認!E:I,5,FALSE)</f>
        <v/>
      </c>
      <c r="J22" s="108" t="inlineStr">
        <is>
          <t>V</t>
        </is>
      </c>
      <c r="P22" s="111" t="n"/>
    </row>
    <row r="23" hidden="1" s="453">
      <c r="A23" s="108" t="inlineStr">
        <is>
          <t>L5022</t>
        </is>
      </c>
      <c r="B23" s="109">
        <f>VLOOKUP(A23,URS確認!$E:$F,2,FALSE)</f>
        <v/>
      </c>
      <c r="C23" s="108" t="n">
        <v>3</v>
      </c>
      <c r="D23" s="114" t="inlineStr">
        <is>
          <t>增加[歷程]查詢機制</t>
        </is>
      </c>
      <c r="E23" s="111" t="n">
        <v>44397</v>
      </c>
      <c r="F23" s="111" t="n">
        <v>44439</v>
      </c>
      <c r="G23" s="111" t="n">
        <v>44468</v>
      </c>
      <c r="H23" s="111" t="n"/>
      <c r="I23" s="110">
        <f>VLOOKUP(A23,URS確認!E:I,5,FALSE)</f>
        <v/>
      </c>
      <c r="M23" s="108" t="inlineStr">
        <is>
          <t>中</t>
        </is>
      </c>
      <c r="P23" s="111" t="n"/>
    </row>
    <row r="24" hidden="1" s="453">
      <c r="A24" s="108" t="inlineStr">
        <is>
          <t>L5407</t>
        </is>
      </c>
      <c r="B24" s="109">
        <f>VLOOKUP(A24,URS確認!$E:$F,2,FALSE)</f>
        <v/>
      </c>
      <c r="C24" s="108" t="n">
        <v>1</v>
      </c>
      <c r="D24" s="114" t="inlineStr">
        <is>
          <t>增加資料異動[歷程]記錄，配合[L5022]查詢[歷程]使用</t>
        </is>
      </c>
      <c r="E24" s="111" t="n">
        <v>44397</v>
      </c>
      <c r="F24" s="111" t="n">
        <v>44439</v>
      </c>
      <c r="G24" s="111" t="n">
        <v>44468</v>
      </c>
      <c r="H24" s="111" t="n"/>
      <c r="I24" s="110">
        <f>VLOOKUP(A24,URS確認!E:I,5,FALSE)</f>
        <v/>
      </c>
      <c r="M24" s="108" t="inlineStr">
        <is>
          <t>中</t>
        </is>
      </c>
      <c r="P24" s="111" t="n"/>
    </row>
    <row r="25" hidden="1" ht="66" customHeight="1" s="453">
      <c r="A25" s="108" t="inlineStr">
        <is>
          <t>L6751</t>
        </is>
      </c>
      <c r="B25" s="109">
        <f>VLOOKUP(A25,URS確認!$E:$F,2,FALSE)</f>
        <v/>
      </c>
      <c r="C25" s="108" t="n">
        <v>1</v>
      </c>
      <c r="D25" s="114" t="inlineStr">
        <is>
          <t>增加輸入排除條件,如下
(1).排除部門別(可輸入多筆)
(2).是否"排除15日薪非業績人員"選項
註:排除條件改於L6503業績計算特殊參數設定</t>
        </is>
      </c>
      <c r="E25" s="111" t="n">
        <v>44397</v>
      </c>
      <c r="F25" s="111" t="n">
        <v>44419</v>
      </c>
      <c r="G25" s="111" t="n">
        <v>44419</v>
      </c>
      <c r="H25" s="110" t="n">
        <v>44428</v>
      </c>
      <c r="I25" s="110">
        <f>VLOOKUP(A25,URS確認!E:I,5,FALSE)</f>
        <v/>
      </c>
      <c r="J25" s="108" t="inlineStr">
        <is>
          <t>V</t>
        </is>
      </c>
      <c r="P25" s="111" t="n"/>
    </row>
    <row r="26" hidden="1" ht="33" customHeight="1" s="453">
      <c r="A26" s="108" t="inlineStr">
        <is>
          <t>L6751</t>
        </is>
      </c>
      <c r="B26" s="109">
        <f>VLOOKUP(A26,URS確認!$E:$F,2,FALSE)</f>
        <v/>
      </c>
      <c r="C26" s="108" t="n">
        <v>2</v>
      </c>
      <c r="D26" s="114" t="inlineStr">
        <is>
          <t>由原"生效工作月"設計,改成"工作月期間",判斷設定有效期間
註:經賴桑確認已為工作月期間,故無更改</t>
        </is>
      </c>
      <c r="E26" s="111" t="n">
        <v>44397</v>
      </c>
      <c r="F26" s="111" t="n">
        <v>44439</v>
      </c>
      <c r="G26" s="111" t="n">
        <v>44435</v>
      </c>
      <c r="H26" s="111" t="n"/>
      <c r="I26" s="110">
        <f>VLOOKUP(A26,URS確認!E:I,5,FALSE)</f>
        <v/>
      </c>
      <c r="N26" s="108" t="inlineStr">
        <is>
          <t>V</t>
        </is>
      </c>
      <c r="P26" s="111" t="inlineStr">
        <is>
          <t>待議</t>
        </is>
      </c>
    </row>
    <row r="27" hidden="1" s="453">
      <c r="A27" s="108" t="inlineStr">
        <is>
          <t>L6751</t>
        </is>
      </c>
      <c r="B27" s="109">
        <f>VLOOKUP(A27,URS確認!$E:$F,2,FALSE)</f>
        <v/>
      </c>
      <c r="C27" s="108" t="n">
        <v>3</v>
      </c>
      <c r="D27" s="114" t="inlineStr">
        <is>
          <t>已生效資料,不可異動</t>
        </is>
      </c>
      <c r="E27" s="111" t="n">
        <v>44397</v>
      </c>
      <c r="F27" s="111" t="n">
        <v>44439</v>
      </c>
      <c r="G27" s="111" t="n">
        <v>44435</v>
      </c>
      <c r="H27" s="111" t="n">
        <v>44435</v>
      </c>
      <c r="I27" s="110">
        <f>VLOOKUP(A27,URS確認!E:I,5,FALSE)</f>
        <v/>
      </c>
      <c r="J27" s="108" t="inlineStr">
        <is>
          <t>V</t>
        </is>
      </c>
      <c r="P27" s="111" t="n"/>
    </row>
    <row r="28" hidden="1" s="453">
      <c r="A28" s="108" t="inlineStr">
        <is>
          <t>L6787</t>
        </is>
      </c>
      <c r="B28" s="109">
        <f>VLOOKUP(A28,URS確認!$E:$F,2,FALSE)</f>
        <v/>
      </c>
      <c r="C28" s="108" t="n">
        <v>1</v>
      </c>
      <c r="D28" s="114" t="inlineStr">
        <is>
          <t>已生效資料,不可異動</t>
        </is>
      </c>
      <c r="E28" s="111" t="n">
        <v>44397</v>
      </c>
      <c r="F28" s="111" t="n">
        <v>44439</v>
      </c>
      <c r="G28" s="111" t="n">
        <v>44454</v>
      </c>
      <c r="H28" s="111" t="n"/>
      <c r="I28" s="110">
        <f>VLOOKUP(A28,URS確認!E:I,5,FALSE)</f>
        <v/>
      </c>
      <c r="J28" s="108" t="inlineStr">
        <is>
          <t>V</t>
        </is>
      </c>
      <c r="P28" s="111" t="n"/>
    </row>
    <row r="29" hidden="1" s="453">
      <c r="A29" s="108" t="inlineStr">
        <is>
          <t>L6787</t>
        </is>
      </c>
      <c r="B29" s="109">
        <f>VLOOKUP(A29,URS確認!$E:$F,2,FALSE)</f>
        <v/>
      </c>
      <c r="C29" s="108" t="n">
        <v>2</v>
      </c>
      <c r="D29" s="114" t="inlineStr">
        <is>
          <t>增加輸入[專業獎勵金]欄位,供經辦新增協辦”專業獎勵金"預設值使用</t>
        </is>
      </c>
      <c r="E29" s="111" t="n">
        <v>44397</v>
      </c>
      <c r="F29" s="111" t="n">
        <v>44439</v>
      </c>
      <c r="G29" s="111" t="n">
        <v>44454</v>
      </c>
      <c r="H29" s="111" t="n"/>
      <c r="I29" s="110">
        <f>VLOOKUP(A29,URS確認!E:I,5,FALSE)</f>
        <v/>
      </c>
      <c r="L29" s="108" t="inlineStr">
        <is>
          <t>V</t>
        </is>
      </c>
      <c r="P29" s="111" t="n"/>
    </row>
    <row r="30" hidden="1" s="453">
      <c r="A30" s="108" t="inlineStr">
        <is>
          <t>L6787</t>
        </is>
      </c>
      <c r="B30" s="109">
        <f>VLOOKUP(A30,URS確認!$E:$F,2,FALSE)</f>
        <v/>
      </c>
      <c r="C30" s="108" t="n">
        <v>3</v>
      </c>
      <c r="D30" s="114" t="inlineStr">
        <is>
          <t>[計件代碼]輸入畫面調整</t>
        </is>
      </c>
      <c r="E30" s="111" t="n">
        <v>44397</v>
      </c>
      <c r="F30" s="111" t="n">
        <v>44439</v>
      </c>
      <c r="G30" s="111" t="n">
        <v>44454</v>
      </c>
      <c r="H30" s="111" t="n"/>
      <c r="I30" s="110">
        <f>VLOOKUP(A30,URS確認!E:I,5,FALSE)</f>
        <v/>
      </c>
      <c r="J30" s="108" t="inlineStr">
        <is>
          <t>V</t>
        </is>
      </c>
      <c r="P30" s="111" t="n"/>
    </row>
    <row r="31" hidden="1" s="453">
      <c r="A31" s="108" t="inlineStr">
        <is>
          <t>L6501</t>
        </is>
      </c>
      <c r="B31" s="109">
        <f>VLOOKUP(A31,URS確認!$E:$F,2,FALSE)</f>
        <v/>
      </c>
      <c r="C31" s="108" t="n">
        <v>1</v>
      </c>
      <c r="D31" s="114" t="inlineStr">
        <is>
          <t>針對"業績追回之起止期數"於DB Layout及URS加運用說明</t>
        </is>
      </c>
      <c r="E31" s="111" t="n">
        <v>44397</v>
      </c>
      <c r="F31" s="111" t="n">
        <v>44407</v>
      </c>
      <c r="G31" s="110" t="n">
        <v>44407</v>
      </c>
      <c r="H31" s="110" t="n">
        <v>44428</v>
      </c>
      <c r="I31" s="110">
        <f>VLOOKUP(A31,URS確認!E:I,5,FALSE)</f>
        <v/>
      </c>
      <c r="L31" s="108" t="inlineStr">
        <is>
          <t>V</t>
        </is>
      </c>
      <c r="P31" s="111" t="n"/>
    </row>
    <row r="32" hidden="1" ht="49.5" customHeight="1" s="453">
      <c r="A32" s="108" t="inlineStr">
        <is>
          <t>L6501</t>
        </is>
      </c>
      <c r="B32" s="109">
        <f>VLOOKUP(A32,URS確認!$E:$F,2,FALSE)</f>
        <v/>
      </c>
      <c r="C32" s="108" t="n">
        <v>2</v>
      </c>
      <c r="D32" s="114" t="inlineStr">
        <is>
          <t>[擔保放款年限]輸入欄位,增加以下說明
(1)."中期[]年~[]年"改成"中期[]年以上~[]年"
(2)."長期[]年~[]年"改成"長期[]年以上~[]年"</t>
        </is>
      </c>
      <c r="E32" s="111" t="n">
        <v>44397</v>
      </c>
      <c r="F32" s="111" t="n">
        <v>44407</v>
      </c>
      <c r="G32" s="110" t="n">
        <v>44404</v>
      </c>
      <c r="H32" s="110" t="n">
        <v>44428</v>
      </c>
      <c r="I32" s="110">
        <f>VLOOKUP(A32,URS確認!E:I,5,FALSE)</f>
        <v/>
      </c>
      <c r="J32" s="108" t="inlineStr">
        <is>
          <t>V</t>
        </is>
      </c>
      <c r="P32" s="111" t="n"/>
    </row>
    <row r="33" hidden="1" ht="49.5" customHeight="1" s="453">
      <c r="A33" s="108" t="inlineStr">
        <is>
          <t>L6501</t>
        </is>
      </c>
      <c r="B33" s="109">
        <f>VLOOKUP(A33,URS確認!$E:$F,2,FALSE)</f>
        <v/>
      </c>
      <c r="C33" s="108" t="n">
        <v>3</v>
      </c>
      <c r="D33" s="114" t="inlineStr">
        <is>
          <t>增加[業績追回通知員工代碼清單]輸入欄位,系統並於業績追回案例發生時,依據設定員工代碼，由[員工檔(CdEmp)]記錄email信箱,主動發送email通知相關經辦。</t>
        </is>
      </c>
      <c r="E33" s="111" t="n">
        <v>44397</v>
      </c>
      <c r="F33" s="111" t="n">
        <v>44469</v>
      </c>
      <c r="H33" s="111" t="n"/>
      <c r="I33" s="110" t="inlineStr">
        <is>
          <t>張金龍</t>
        </is>
      </c>
      <c r="M33" s="108" t="inlineStr">
        <is>
          <t>高</t>
        </is>
      </c>
      <c r="P33" s="111" t="inlineStr">
        <is>
          <t>1D</t>
        </is>
      </c>
    </row>
    <row r="34" hidden="1" ht="33" customFormat="1" customHeight="1" s="246">
      <c r="A34" s="112" t="inlineStr">
        <is>
          <t>L6994</t>
        </is>
      </c>
      <c r="B34" s="109">
        <f>VLOOKUP(A34,URS確認!$E:$F,2,FALSE)</f>
        <v/>
      </c>
      <c r="C34" s="112" t="n">
        <v>1</v>
      </c>
      <c r="D34" s="115" t="inlineStr">
        <is>
          <t>查詢輸出表格，標題二層式顯示(廠商註:因涉及匯出EXCEL功能,待技術評估後,提方案說明)</t>
        </is>
      </c>
      <c r="E34" s="113" t="n">
        <v>44398</v>
      </c>
      <c r="F34" s="113" t="n">
        <v>44408</v>
      </c>
      <c r="G34" s="113" t="n">
        <v>44408</v>
      </c>
      <c r="H34" s="113" t="n"/>
      <c r="I34" s="110" t="inlineStr">
        <is>
          <t>張金龍</t>
        </is>
      </c>
      <c r="J34" s="112" t="n"/>
      <c r="K34" s="112" t="n"/>
      <c r="L34" s="112" t="n"/>
      <c r="M34" s="112" t="n"/>
      <c r="N34" s="112" t="inlineStr">
        <is>
          <t>V</t>
        </is>
      </c>
      <c r="O34" s="112" t="n"/>
      <c r="P34" s="113" t="inlineStr">
        <is>
          <t>1D</t>
        </is>
      </c>
    </row>
    <row r="35" hidden="1" s="453">
      <c r="A35" s="108" t="inlineStr">
        <is>
          <t>L6754</t>
        </is>
      </c>
      <c r="B35" s="109">
        <f>VLOOKUP(A35,URS確認!$E:$F,2,FALSE)</f>
        <v/>
      </c>
      <c r="C35" s="108" t="n">
        <v>1</v>
      </c>
      <c r="D35" s="114" t="inlineStr">
        <is>
          <t>增加新增"計件代碼"流程說明</t>
        </is>
      </c>
      <c r="E35" s="111" t="n">
        <v>44398</v>
      </c>
      <c r="F35" s="111" t="n">
        <v>44421</v>
      </c>
      <c r="G35" s="111" t="n">
        <v>44428</v>
      </c>
      <c r="H35" s="111" t="n">
        <v>44428</v>
      </c>
      <c r="I35" s="110">
        <f>VLOOKUP(A35,URS確認!E:I,5,FALSE)</f>
        <v/>
      </c>
      <c r="J35" s="108" t="inlineStr">
        <is>
          <t>V</t>
        </is>
      </c>
      <c r="P35" s="111" t="n"/>
    </row>
    <row r="36" hidden="1" ht="33" customHeight="1" s="453">
      <c r="A36" s="108" t="inlineStr">
        <is>
          <t>L6754</t>
        </is>
      </c>
      <c r="B36" s="109">
        <f>VLOOKUP(A36,URS確認!$E:$F,2,FALSE)</f>
        <v/>
      </c>
      <c r="C36" s="108" t="n">
        <v>2</v>
      </c>
      <c r="D36" s="114" t="inlineStr">
        <is>
          <t>允許[新增]當工作月資料或[修改]已生效資料，需主管放行,系統於夜間批次需自動計算當工作月資料</t>
        </is>
      </c>
      <c r="E36" s="111" t="n">
        <v>44398</v>
      </c>
      <c r="F36" s="111" t="n">
        <v>44439</v>
      </c>
      <c r="G36" s="111" t="n">
        <v>44435</v>
      </c>
      <c r="H36" s="111" t="n">
        <v>44435</v>
      </c>
      <c r="I36" s="110">
        <f>VLOOKUP(A36,URS確認!E:I,5,FALSE)</f>
        <v/>
      </c>
      <c r="M36" s="108" t="inlineStr">
        <is>
          <t>高</t>
        </is>
      </c>
      <c r="P36" s="111" t="inlineStr">
        <is>
          <t>5D</t>
        </is>
      </c>
    </row>
    <row r="37" hidden="1" ht="33" customFormat="1" customHeight="1" s="246">
      <c r="A37" s="112" t="inlineStr">
        <is>
          <t>L6754</t>
        </is>
      </c>
      <c r="B37" s="109">
        <f>VLOOKUP(A37,URS確認!$E:$F,2,FALSE)</f>
        <v/>
      </c>
      <c r="C37" s="112" t="n">
        <v>3</v>
      </c>
      <c r="D37" s="115" t="inlineStr">
        <is>
          <t>依據「放款部業績件數及金額核算標準表-1090327修訂.xls」提供建檔說明範例</t>
        </is>
      </c>
      <c r="E37" s="113" t="n">
        <v>44398</v>
      </c>
      <c r="F37" s="111" t="n">
        <v>44412</v>
      </c>
      <c r="G37" s="111" t="n">
        <v>44412</v>
      </c>
      <c r="H37" s="110" t="n">
        <v>44428</v>
      </c>
      <c r="I37" s="110">
        <f>VLOOKUP(A37,URS確認!E:I,5,FALSE)</f>
        <v/>
      </c>
      <c r="J37" s="112" t="n"/>
      <c r="K37" s="112" t="n"/>
      <c r="L37" s="112" t="n"/>
      <c r="M37" s="112" t="n"/>
      <c r="N37" s="112" t="n"/>
      <c r="O37" s="112" t="n"/>
      <c r="P37" s="111" t="n"/>
    </row>
    <row r="38" hidden="1" customFormat="1" s="246">
      <c r="A38" s="112" t="inlineStr">
        <is>
          <t>L6754</t>
        </is>
      </c>
      <c r="B38" s="109">
        <f>VLOOKUP(A38,URS確認!$E:$F,2,FALSE)</f>
        <v/>
      </c>
      <c r="C38" s="112" t="n">
        <v>4</v>
      </c>
      <c r="D38" s="115" t="inlineStr">
        <is>
          <t>調整數字欄位輸入小數位數標準</t>
        </is>
      </c>
      <c r="E38" s="113" t="n">
        <v>44398</v>
      </c>
      <c r="F38" s="116" t="n">
        <v>44417</v>
      </c>
      <c r="G38" s="116" t="n">
        <v>44417</v>
      </c>
      <c r="H38" s="110" t="n">
        <v>44428</v>
      </c>
      <c r="I38" s="110">
        <f>VLOOKUP(A38,URS確認!E:I,5,FALSE)</f>
        <v/>
      </c>
      <c r="J38" s="112" t="n"/>
      <c r="K38" s="112" t="n"/>
      <c r="L38" s="112" t="n"/>
      <c r="M38" s="112" t="inlineStr">
        <is>
          <t>高</t>
        </is>
      </c>
      <c r="N38" s="112" t="n"/>
      <c r="O38" s="112" t="n"/>
      <c r="P38" s="116" t="n"/>
    </row>
    <row r="39" hidden="1" ht="33" customHeight="1" s="453">
      <c r="A39" s="108" t="inlineStr">
        <is>
          <t>L6757</t>
        </is>
      </c>
      <c r="B39" s="109">
        <f>VLOOKUP(A39,URS確認!$E:$F,2,FALSE)</f>
        <v/>
      </c>
      <c r="C39" s="108" t="n">
        <v>1</v>
      </c>
      <c r="D39" s="114" t="inlineStr">
        <is>
          <t>允許複製[新增]當工作月資料，需主管放行,系統於夜間批次需自動計算當工作月資料</t>
        </is>
      </c>
      <c r="E39" s="111" t="n">
        <v>44398</v>
      </c>
      <c r="F39" s="111" t="n">
        <v>44469</v>
      </c>
      <c r="G39" s="111" t="n">
        <v>44462</v>
      </c>
      <c r="H39" s="111" t="n"/>
      <c r="I39" s="110">
        <f>VLOOKUP(A39,URS確認!E:I,5,FALSE)</f>
        <v/>
      </c>
      <c r="M39" s="108" t="inlineStr">
        <is>
          <t>高</t>
        </is>
      </c>
      <c r="P39" s="111" t="inlineStr">
        <is>
          <t>1D</t>
        </is>
      </c>
    </row>
    <row r="40" hidden="1" s="453">
      <c r="A40" s="108" t="inlineStr">
        <is>
          <t>L5500</t>
        </is>
      </c>
      <c r="B40" s="109">
        <f>VLOOKUP(A40,URS確認!$E:$F,2,FALSE)</f>
        <v/>
      </c>
      <c r="C40" s="108" t="n">
        <v>1</v>
      </c>
      <c r="D40" s="114" t="inlineStr">
        <is>
          <t>1.調整交易畫面說明文字</t>
        </is>
      </c>
      <c r="E40" s="111" t="n">
        <v>44398</v>
      </c>
      <c r="F40" s="111" t="n">
        <v>44400</v>
      </c>
      <c r="G40" s="111" t="n">
        <v>44398</v>
      </c>
      <c r="H40" s="111" t="n"/>
      <c r="I40" s="110">
        <f>VLOOKUP(A40,URS確認!E:I,5,FALSE)</f>
        <v/>
      </c>
      <c r="L40" s="108" t="inlineStr">
        <is>
          <t>V</t>
        </is>
      </c>
      <c r="P40" s="111" t="n"/>
    </row>
    <row r="41" hidden="1" ht="30.6" customHeight="1" s="453">
      <c r="A41" s="108" t="inlineStr">
        <is>
          <t>L5500</t>
        </is>
      </c>
      <c r="B41" s="109">
        <f>VLOOKUP(A41,URS確認!$E:$F,2,FALSE)</f>
        <v/>
      </c>
      <c r="C41" s="108" t="n">
        <v>2</v>
      </c>
      <c r="D41" s="114" t="inlineStr">
        <is>
          <t>2.人工啟動時,如何再同步資料上傳內網系統[[待辦事項4]]葛經理協調相關IT單位確認</t>
        </is>
      </c>
      <c r="E41" s="111" t="n">
        <v>44398</v>
      </c>
      <c r="F41" s="111" t="inlineStr">
        <is>
          <t>改列待辦事項</t>
        </is>
      </c>
      <c r="H41" s="111" t="n"/>
      <c r="I41" s="110">
        <f>VLOOKUP(A41,URS確認!E:I,5,FALSE)</f>
        <v/>
      </c>
      <c r="P41" s="111" t="n"/>
    </row>
    <row r="42" hidden="1" s="453">
      <c r="A42" s="108" t="inlineStr">
        <is>
          <t>L3100</t>
        </is>
      </c>
      <c r="B42" s="109">
        <f>VLOOKUP(A42,URS確認!$E:$F,2,FALSE)</f>
        <v/>
      </c>
      <c r="C42" s="108" t="n">
        <v>1</v>
      </c>
      <c r="D42" s="114" t="inlineStr">
        <is>
          <t xml:space="preserve"> [計件代碼]改成可輸入欄位</t>
        </is>
      </c>
      <c r="E42" s="111" t="n">
        <v>44398</v>
      </c>
      <c r="F42" s="111" t="n">
        <v>44412</v>
      </c>
      <c r="G42" s="111" t="n">
        <v>44412</v>
      </c>
      <c r="H42" s="111" t="n">
        <v>44428</v>
      </c>
      <c r="I42" s="110">
        <f>VLOOKUP(A42,URS確認!E:I,5,FALSE)</f>
        <v/>
      </c>
      <c r="J42" s="108" t="inlineStr">
        <is>
          <t>V</t>
        </is>
      </c>
      <c r="P42" s="111" t="n"/>
    </row>
    <row r="43" hidden="1" s="453">
      <c r="A43" s="108" t="inlineStr">
        <is>
          <t>L5951</t>
        </is>
      </c>
      <c r="B43" s="109">
        <f>VLOOKUP(A43,URS確認!$E:$F,2,FALSE)</f>
        <v/>
      </c>
      <c r="C43" s="108" t="n">
        <v>1</v>
      </c>
      <c r="D43" s="114" t="inlineStr">
        <is>
          <t>增加[介紹人]、[戶號]查詢條件,為非必要輸入條件</t>
        </is>
      </c>
      <c r="E43" s="111" t="n">
        <v>44398</v>
      </c>
      <c r="F43" s="111" t="n">
        <v>44439</v>
      </c>
      <c r="G43" s="108" t="n"/>
      <c r="I43" s="110">
        <f>VLOOKUP(A43,URS確認!E:I,5,FALSE)</f>
        <v/>
      </c>
      <c r="L43" s="108" t="inlineStr">
        <is>
          <t>V</t>
        </is>
      </c>
      <c r="P43" s="111" t="n"/>
    </row>
    <row r="44" hidden="1" s="453">
      <c r="A44" s="112" t="inlineStr">
        <is>
          <t>L5951</t>
        </is>
      </c>
      <c r="B44" s="109">
        <f>VLOOKUP(A44,URS確認!$E:$F,2,FALSE)</f>
        <v/>
      </c>
      <c r="C44" s="112" t="n">
        <v>2</v>
      </c>
      <c r="D44" s="115" t="inlineStr">
        <is>
          <t>和[L5051房貸介紹人業績處理清單]交易整併[待辦事項5]廠商另提設計</t>
        </is>
      </c>
      <c r="E44" s="111" t="n">
        <v>44398</v>
      </c>
      <c r="F44" s="111" t="n">
        <v>44439</v>
      </c>
      <c r="G44" s="108" t="n"/>
      <c r="I44" s="110">
        <f>VLOOKUP(A44,URS確認!E:I,5,FALSE)</f>
        <v/>
      </c>
      <c r="M44" s="108" t="inlineStr">
        <is>
          <t>高</t>
        </is>
      </c>
      <c r="P44" s="111" t="n"/>
    </row>
    <row r="45" hidden="1" s="453">
      <c r="A45" s="108" t="inlineStr">
        <is>
          <t>L5952</t>
        </is>
      </c>
      <c r="B45" s="109">
        <f>VLOOKUP(A45,URS確認!$E:$F,2,FALSE)</f>
        <v/>
      </c>
      <c r="C45" s="108" t="n">
        <v>1</v>
      </c>
      <c r="D45" s="114" t="inlineStr">
        <is>
          <t>增加[房貸專員]、[戶號]查詢條件,為非必要輸入條件</t>
        </is>
      </c>
      <c r="E45" s="111" t="n">
        <v>44398</v>
      </c>
      <c r="F45" s="111" t="n">
        <v>44439</v>
      </c>
      <c r="G45" s="108" t="n"/>
      <c r="I45" s="110">
        <f>VLOOKUP(A45,URS確認!E:I,5,FALSE)</f>
        <v/>
      </c>
      <c r="L45" s="108" t="inlineStr">
        <is>
          <t>V</t>
        </is>
      </c>
      <c r="P45" s="111" t="n"/>
    </row>
    <row r="46" hidden="1" s="453">
      <c r="A46" s="112" t="inlineStr">
        <is>
          <t>L5952</t>
        </is>
      </c>
      <c r="B46" s="109">
        <f>VLOOKUP(A46,URS確認!$E:$F,2,FALSE)</f>
        <v/>
      </c>
      <c r="C46" s="112" t="n">
        <v>2</v>
      </c>
      <c r="D46" s="115" t="inlineStr">
        <is>
          <t>與[L5052 房貸專員業績處理清單]交易整併[[待辦事項6]廠商另提設計</t>
        </is>
      </c>
      <c r="E46" s="111" t="n">
        <v>44398</v>
      </c>
      <c r="F46" s="111" t="n">
        <v>44439</v>
      </c>
      <c r="G46" s="108" t="n"/>
      <c r="I46" s="110">
        <f>VLOOKUP(A46,URS確認!E:I,5,FALSE)</f>
        <v/>
      </c>
      <c r="M46" s="108" t="inlineStr">
        <is>
          <t>高</t>
        </is>
      </c>
      <c r="P46" s="111" t="n"/>
    </row>
    <row r="47" hidden="1" s="453">
      <c r="A47" s="108" t="inlineStr">
        <is>
          <t>LD006</t>
        </is>
      </c>
      <c r="B47" s="109" t="inlineStr">
        <is>
          <t>三階放款明細統計</t>
        </is>
      </c>
      <c r="C47" s="108" t="n">
        <v>1</v>
      </c>
      <c r="D47" s="114" t="inlineStr">
        <is>
          <t>輸入條件改為[工作月],預設當日曆日工作月</t>
        </is>
      </c>
      <c r="E47" s="111" t="n">
        <v>44398</v>
      </c>
      <c r="F47" s="111" t="n">
        <v>44399</v>
      </c>
      <c r="G47" s="111" t="n">
        <v>44399</v>
      </c>
      <c r="H47" s="111" t="n"/>
      <c r="I47" s="110" t="inlineStr">
        <is>
          <t>黃智偉</t>
        </is>
      </c>
      <c r="J47" s="108" t="inlineStr">
        <is>
          <t>V</t>
        </is>
      </c>
      <c r="P47" s="111" t="n"/>
    </row>
    <row r="48" hidden="1" s="453">
      <c r="A48" s="108" t="inlineStr">
        <is>
          <t>LD007</t>
        </is>
      </c>
      <c r="B48" s="109" t="inlineStr">
        <is>
          <t>放款專員明細統計</t>
        </is>
      </c>
      <c r="C48" s="108" t="n">
        <v>1</v>
      </c>
      <c r="D48" s="114" t="inlineStr">
        <is>
          <t>輸入條件改為[工作月],預設當日曆日工作月</t>
        </is>
      </c>
      <c r="E48" s="111" t="n">
        <v>44398</v>
      </c>
      <c r="F48" s="111" t="n">
        <v>44399</v>
      </c>
      <c r="G48" s="111" t="n">
        <v>44399</v>
      </c>
      <c r="H48" s="111" t="n"/>
      <c r="I48" s="110" t="inlineStr">
        <is>
          <t>黃智偉</t>
        </is>
      </c>
      <c r="J48" s="108" t="inlineStr">
        <is>
          <t>V</t>
        </is>
      </c>
      <c r="P48" s="111" t="n"/>
    </row>
    <row r="49" hidden="1" s="453">
      <c r="A49" s="108" t="inlineStr">
        <is>
          <t>L1001</t>
        </is>
      </c>
      <c r="B49" s="109">
        <f>VLOOKUP(A49,URS確認!$E:$F,2,FALSE)</f>
        <v/>
      </c>
      <c r="C49" s="108" t="n">
        <v>1</v>
      </c>
      <c r="D49" s="114" t="inlineStr">
        <is>
          <t>增加"按鈕標題",其他類似查詢交易,比照辦理,[廠商註]L1001已調整</t>
        </is>
      </c>
      <c r="E49" s="111" t="n">
        <v>44399</v>
      </c>
      <c r="F49" s="111" t="n">
        <v>44399</v>
      </c>
      <c r="G49" s="111" t="n">
        <v>44399</v>
      </c>
      <c r="H49" s="111" t="n">
        <v>44399</v>
      </c>
      <c r="I49" s="110">
        <f>VLOOKUP(A49,URS確認!E:I,5,FALSE)</f>
        <v/>
      </c>
      <c r="L49" s="108" t="inlineStr">
        <is>
          <t>V</t>
        </is>
      </c>
      <c r="P49" s="111" t="n"/>
    </row>
    <row r="50" hidden="1" ht="66" customHeight="1" s="453">
      <c r="A50" s="108" t="inlineStr">
        <is>
          <t>L1101</t>
        </is>
      </c>
      <c r="B50" s="109">
        <f>VLOOKUP(A50,URS確認!$E:$F,2,FALSE)</f>
        <v/>
      </c>
      <c r="C50" s="108" t="n">
        <v>1</v>
      </c>
      <c r="D50" s="114" t="inlineStr">
        <is>
          <t>[員工代號]移至[客戶別]後面輸入,並控制如下:
(1).當[客戶別]值為"01"(員工)時,必須輸入[員工代號],並檢查[員工檔CdEmp]資料必須存在,且為在職員工
(2).其他[客戶別]值,隱藏欄位</t>
        </is>
      </c>
      <c r="E50" s="111" t="n">
        <v>44399</v>
      </c>
      <c r="F50" s="111" t="n">
        <v>44410</v>
      </c>
      <c r="G50" s="111" t="n">
        <v>44410</v>
      </c>
      <c r="H50" s="111" t="n">
        <v>44456</v>
      </c>
      <c r="I50" s="110" t="inlineStr">
        <is>
          <t>張金龍</t>
        </is>
      </c>
      <c r="L50" s="108" t="inlineStr">
        <is>
          <t>V</t>
        </is>
      </c>
      <c r="P50" s="111" t="n"/>
    </row>
    <row r="51" hidden="1" ht="82.5" customHeight="1" s="453">
      <c r="A51" s="108" t="inlineStr">
        <is>
          <t>L1101</t>
        </is>
      </c>
      <c r="B51" s="109">
        <f>VLOOKUP(A51,URS確認!$E:$F,2,FALSE)</f>
        <v/>
      </c>
      <c r="C51" s="108" t="n">
        <v>2</v>
      </c>
      <c r="D51" s="114" t="inlineStr">
        <is>
          <t>[企金別]移至[行業別]前面輸入,並控制如下:
(1).[企金別]值為"0"(個金)時,[行業別]預設值為"060000"(個人),不可修改
(2).[企金別]值為"2"(企金自然人)時,是否控制不可為"060000"(個人),不可修改</t>
        </is>
      </c>
      <c r="E51" s="111" t="n">
        <v>44399</v>
      </c>
      <c r="F51" s="111" t="n">
        <v>44410</v>
      </c>
      <c r="G51" s="111" t="n">
        <v>44410</v>
      </c>
      <c r="H51" s="111" t="n">
        <v>44457</v>
      </c>
      <c r="I51" s="110" t="inlineStr">
        <is>
          <t>張金龍</t>
        </is>
      </c>
      <c r="L51" s="108" t="inlineStr">
        <is>
          <t>V</t>
        </is>
      </c>
      <c r="P51" s="111" t="n"/>
    </row>
    <row r="52" hidden="1" ht="82.5" customHeight="1" s="453">
      <c r="A52" s="108" t="inlineStr">
        <is>
          <t>L1101</t>
        </is>
      </c>
      <c r="B52" s="109">
        <f>VLOOKUP(A52,URS確認!$E:$F,2,FALSE)</f>
        <v/>
      </c>
      <c r="C52" s="108" t="n">
        <v>3</v>
      </c>
      <c r="D52" s="114" t="inlineStr">
        <is>
          <t>[國籍]欄位處理如下:
(1).預設為"TW",不可修改
(2).轉換時"自然人"資料不為"TW"時,亦改值為"TW",有異動"自然人"資料,需並陳述於"轉換資調值異動報表"[廠商註]列入資料轉換共同處理事項</t>
        </is>
      </c>
      <c r="E52" s="111" t="n">
        <v>44399</v>
      </c>
      <c r="F52" s="111" t="n">
        <v>44410</v>
      </c>
      <c r="G52" s="111" t="n">
        <v>44410</v>
      </c>
      <c r="H52" s="111" t="n">
        <v>44458</v>
      </c>
      <c r="I52" s="110" t="inlineStr">
        <is>
          <t>張金龍</t>
        </is>
      </c>
      <c r="L52" s="108" t="inlineStr">
        <is>
          <t>V</t>
        </is>
      </c>
      <c r="P52" s="111" t="n"/>
    </row>
    <row r="53" hidden="1" ht="66" customHeight="1" s="453">
      <c r="A53" s="108" t="inlineStr">
        <is>
          <t>L1101</t>
        </is>
      </c>
      <c r="B53" s="109">
        <f>VLOOKUP(A53,URS確認!$E:$F,2,FALSE)</f>
        <v/>
      </c>
      <c r="C53" s="108" t="n">
        <v>4</v>
      </c>
      <c r="D53" s="114" t="inlineStr">
        <is>
      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    </is>
      </c>
      <c r="E53" s="111" t="n">
        <v>44399</v>
      </c>
      <c r="F53" s="111" t="n">
        <v>44410</v>
      </c>
      <c r="G53" s="111" t="n">
        <v>44410</v>
      </c>
      <c r="H53" s="111" t="n">
        <v>44459</v>
      </c>
      <c r="I53" s="110" t="inlineStr">
        <is>
          <t>張金龍</t>
        </is>
      </c>
      <c r="L53" s="108" t="inlineStr">
        <is>
          <t>V</t>
        </is>
      </c>
      <c r="P53" s="111" t="n"/>
    </row>
    <row r="54" hidden="1" ht="66" customHeight="1" s="453">
      <c r="A54" s="108" t="inlineStr">
        <is>
          <t>L1101</t>
        </is>
      </c>
      <c r="B54" s="109">
        <f>VLOOKUP(A54,URS確認!$E:$F,2,FALSE)</f>
        <v/>
      </c>
      <c r="C54" s="108" t="n">
        <v>5</v>
      </c>
      <c r="D54" s="114" t="inlineStr">
        <is>
      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      </is>
      </c>
      <c r="E54" s="111" t="n">
        <v>44399</v>
      </c>
      <c r="F54" s="111" t="n">
        <v>44410</v>
      </c>
      <c r="G54" s="111" t="n">
        <v>44410</v>
      </c>
      <c r="H54" s="111" t="n">
        <v>44460</v>
      </c>
      <c r="I54" s="110" t="inlineStr">
        <is>
          <t>張金龍</t>
        </is>
      </c>
      <c r="L54" s="108" t="inlineStr">
        <is>
          <t>V</t>
        </is>
      </c>
      <c r="P54" s="111" t="n"/>
    </row>
    <row r="55" hidden="1" ht="49.5" customHeight="1" s="453">
      <c r="A55" s="108" t="inlineStr">
        <is>
          <t>L1101</t>
        </is>
      </c>
      <c r="B55" s="109">
        <f>VLOOKUP(A55,URS確認!$E:$F,2,FALSE)</f>
        <v/>
      </c>
      <c r="C55" s="108" t="n">
        <v>6</v>
      </c>
      <c r="D55" s="114" t="inlineStr">
        <is>
          <t>修正[戶籍-地址]及[通訊-地址]無法正確顯示"輸入提示"問題,
[廠商註]因展示過程,有放大瀏覽器顯示比例造成,
會適度調整放大訊息顯示區因應</t>
        </is>
      </c>
      <c r="E55" s="111" t="n">
        <v>44399</v>
      </c>
      <c r="F55" s="111" t="n">
        <v>44410</v>
      </c>
      <c r="G55" s="111" t="n">
        <v>44410</v>
      </c>
      <c r="H55" s="111" t="n">
        <v>44461</v>
      </c>
      <c r="I55" s="110" t="inlineStr">
        <is>
          <t>張金龍</t>
        </is>
      </c>
      <c r="L55" s="108" t="inlineStr">
        <is>
          <t>V</t>
        </is>
      </c>
      <c r="P55" s="111" t="n"/>
    </row>
    <row r="56" hidden="1" s="453">
      <c r="A56" s="108" t="inlineStr">
        <is>
          <t>L1101</t>
        </is>
      </c>
      <c r="B56" s="109">
        <f>VLOOKUP(A56,URS確認!$E:$F,2,FALSE)</f>
        <v/>
      </c>
      <c r="C56" s="108" t="n">
        <v>7</v>
      </c>
      <c r="D56" s="114" t="inlineStr">
        <is>
          <t>增加[電子信箱]基本格式檢查</t>
        </is>
      </c>
      <c r="E56" s="111" t="n">
        <v>44399</v>
      </c>
      <c r="F56" s="111" t="n">
        <v>44410</v>
      </c>
      <c r="G56" s="111" t="n">
        <v>44410</v>
      </c>
      <c r="H56" s="111" t="n">
        <v>44462</v>
      </c>
      <c r="I56" s="110" t="inlineStr">
        <is>
          <t>張金龍</t>
        </is>
      </c>
      <c r="L56" s="108" t="inlineStr">
        <is>
          <t>V</t>
        </is>
      </c>
      <c r="P56" s="111" t="n"/>
    </row>
    <row r="57" hidden="1" s="453">
      <c r="A57" s="108" t="inlineStr">
        <is>
          <t>L1101</t>
        </is>
      </c>
      <c r="B57" s="109">
        <f>VLOOKUP(A57,URS確認!$E:$F,2,FALSE)</f>
        <v/>
      </c>
      <c r="C57" s="108" t="n">
        <v>8</v>
      </c>
      <c r="D57" s="114" t="inlineStr">
        <is>
          <t>[教育程度代號]改為必須輸入</t>
        </is>
      </c>
      <c r="E57" s="111" t="n">
        <v>44399</v>
      </c>
      <c r="F57" s="111" t="n">
        <v>44410</v>
      </c>
      <c r="G57" s="111" t="n">
        <v>44410</v>
      </c>
      <c r="H57" s="111" t="n">
        <v>44463</v>
      </c>
      <c r="I57" s="110" t="inlineStr">
        <is>
          <t>張金龍</t>
        </is>
      </c>
      <c r="L57" s="108" t="inlineStr">
        <is>
          <t>V</t>
        </is>
      </c>
      <c r="P57" s="111" t="n"/>
    </row>
    <row r="58" hidden="1" s="453">
      <c r="A58" s="108" t="inlineStr">
        <is>
          <t>L1101</t>
        </is>
      </c>
      <c r="B58" s="109">
        <f>VLOOKUP(A58,URS確認!$E:$F,2,FALSE)</f>
        <v/>
      </c>
      <c r="C58" s="108" t="n">
        <v>9</v>
      </c>
      <c r="D58" s="114" t="inlineStr">
        <is>
          <t>[自有住宅有無]改為必須輸入</t>
        </is>
      </c>
      <c r="E58" s="111" t="n">
        <v>44399</v>
      </c>
      <c r="F58" s="111" t="n">
        <v>44410</v>
      </c>
      <c r="G58" s="111" t="n">
        <v>44410</v>
      </c>
      <c r="H58" s="111" t="n">
        <v>44464</v>
      </c>
      <c r="I58" s="110" t="inlineStr">
        <is>
          <t>張金龍</t>
        </is>
      </c>
      <c r="L58" s="108" t="inlineStr">
        <is>
          <t>V</t>
        </is>
      </c>
      <c r="P58" s="111" t="n"/>
    </row>
    <row r="59" hidden="1" ht="33" customHeight="1" s="453">
      <c r="A59" s="108" t="inlineStr">
        <is>
          <t>L1101</t>
        </is>
      </c>
      <c r="B59" s="109">
        <f>VLOOKUP(A59,URS確認!$E:$F,2,FALSE)</f>
        <v/>
      </c>
      <c r="C59" s="108" t="n">
        <v>10</v>
      </c>
      <c r="D59" s="114" t="inlineStr">
        <is>
          <t>[是否為授信限制對象]、[是否為利害關係人] 、[是否為準利害關係人]
於目前顯示狀態後,增加"資料日期"資訊</t>
        </is>
      </c>
      <c r="E59" s="111" t="n">
        <v>44399</v>
      </c>
      <c r="F59" s="111" t="n">
        <v>44439</v>
      </c>
      <c r="G59" s="111" t="n">
        <v>44439</v>
      </c>
      <c r="H59" s="111" t="n">
        <v>44465</v>
      </c>
      <c r="I59" s="110" t="inlineStr">
        <is>
          <t>張金龍</t>
        </is>
      </c>
      <c r="L59" s="108" t="inlineStr">
        <is>
          <t>V</t>
        </is>
      </c>
      <c r="P59" s="111" t="n"/>
    </row>
    <row r="60" hidden="1" ht="33" customHeight="1" s="453">
      <c r="A60" s="108" t="inlineStr">
        <is>
          <t>L1101</t>
        </is>
      </c>
      <c r="B60" s="109">
        <f>VLOOKUP(A60,URS確認!$E:$F,2,FALSE)</f>
        <v/>
      </c>
      <c r="C60" s="108" t="n">
        <v>11</v>
      </c>
      <c r="D60" s="114" t="inlineStr">
        <is>
          <t>增加[是否為金控類似準利害關係人]欄位[註]
由吳承憲提供顯示邏輯</t>
        </is>
      </c>
      <c r="E60" s="111" t="n">
        <v>44399</v>
      </c>
      <c r="F60" s="111" t="n">
        <v>44439</v>
      </c>
      <c r="G60" s="111" t="n">
        <v>44439</v>
      </c>
      <c r="H60" s="111" t="n">
        <v>44466</v>
      </c>
      <c r="I60" s="110" t="inlineStr">
        <is>
          <t>張金龍</t>
        </is>
      </c>
      <c r="M60" s="108" t="inlineStr">
        <is>
          <t>高</t>
        </is>
      </c>
      <c r="P60" s="111" t="inlineStr">
        <is>
          <t>1D</t>
        </is>
      </c>
    </row>
    <row r="61" hidden="1" ht="33" customHeight="1" s="453">
      <c r="A61" s="108" t="inlineStr">
        <is>
          <t>L1101</t>
        </is>
      </c>
      <c r="B61" s="109">
        <f>VLOOKUP(A61,URS確認!$E:$F,2,FALSE)</f>
        <v/>
      </c>
      <c r="C61" s="108" t="n">
        <v>12</v>
      </c>
      <c r="D61" s="114" t="inlineStr">
        <is>
          <t>增加[客戶交互運用維護]欄位(同【L1109交互運用輸入】交易機制)[註]吳承憲提供eLoan輸入控制供設計參考</t>
        </is>
      </c>
      <c r="E61" s="111" t="n">
        <v>44399</v>
      </c>
      <c r="F61" s="111" t="n">
        <v>44410</v>
      </c>
      <c r="G61" s="111" t="n">
        <v>44410</v>
      </c>
      <c r="H61" s="111" t="n">
        <v>44467</v>
      </c>
      <c r="I61" s="110" t="inlineStr">
        <is>
          <t>張金龍</t>
        </is>
      </c>
      <c r="L61" s="108" t="inlineStr">
        <is>
          <t>V</t>
        </is>
      </c>
      <c r="P61" s="111" t="n"/>
    </row>
    <row r="62" hidden="1" ht="33" customHeight="1" s="453">
      <c r="A62" s="108" t="inlineStr">
        <is>
          <t>L1101</t>
        </is>
      </c>
      <c r="B62" s="109">
        <f>VLOOKUP(A62,URS確認!$E:$F,2,FALSE)</f>
        <v/>
      </c>
      <c r="C62" s="108" t="n">
        <v>13</v>
      </c>
      <c r="D62" s="114" t="inlineStr">
        <is>
          <t>新增資料成功處,自動連結【L1105顧客聯絡電話維護】,
並控制必須輸入一組聯絡電話</t>
        </is>
      </c>
      <c r="E62" s="111" t="n">
        <v>44399</v>
      </c>
      <c r="F62" s="111" t="n">
        <v>44410</v>
      </c>
      <c r="G62" s="111" t="n">
        <v>44409</v>
      </c>
      <c r="H62" s="111" t="n">
        <v>44468</v>
      </c>
      <c r="I62" s="110" t="inlineStr">
        <is>
          <t>張金龍</t>
        </is>
      </c>
      <c r="M62" s="108" t="inlineStr">
        <is>
          <t>高</t>
        </is>
      </c>
      <c r="P62" s="111" t="n"/>
    </row>
    <row r="63" hidden="1" ht="66" customHeight="1" s="453">
      <c r="A63" s="108" t="inlineStr">
        <is>
          <t>L1103</t>
        </is>
      </c>
      <c r="B63" s="109">
        <f>VLOOKUP(A63,URS確認!$E:$F,2,FALSE)</f>
        <v/>
      </c>
      <c r="C63" s="108" t="n">
        <v>1</v>
      </c>
      <c r="D63" s="114" t="inlineStr">
        <is>
          <t>[員工代號]移至[客戶別]後面輸入,並控制如下:
(1).當[客戶別]值為"01"(員工)時,必須輸入[員工代號],並檢查[員工檔CdEmp]資料必須存在,且為在職員工
(2).其他[客戶別]值,隱藏欄位</t>
        </is>
      </c>
      <c r="E63" s="111" t="n">
        <v>44399</v>
      </c>
      <c r="F63" s="111" t="n">
        <v>44419</v>
      </c>
      <c r="G63" s="111" t="n">
        <v>44409</v>
      </c>
      <c r="H63" s="111" t="n">
        <v>44469</v>
      </c>
      <c r="I63" s="110" t="inlineStr">
        <is>
          <t>張金龍</t>
        </is>
      </c>
      <c r="L63" s="108" t="inlineStr">
        <is>
          <t xml:space="preserve"> </t>
        </is>
      </c>
      <c r="M63" s="108" t="inlineStr">
        <is>
          <t>中</t>
        </is>
      </c>
      <c r="P63" s="111" t="n"/>
    </row>
    <row r="64" hidden="1" ht="82.5" customHeight="1" s="453">
      <c r="A64" s="108" t="inlineStr">
        <is>
          <t>L1103</t>
        </is>
      </c>
      <c r="B64" s="109">
        <f>VLOOKUP(A64,URS確認!$E:$F,2,FALSE)</f>
        <v/>
      </c>
      <c r="C64" s="108" t="n">
        <v>2</v>
      </c>
      <c r="D64" s="114" t="inlineStr">
        <is>
      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      </is>
      </c>
      <c r="E64" s="111" t="n">
        <v>44399</v>
      </c>
      <c r="F64" s="111" t="n">
        <v>44421</v>
      </c>
      <c r="G64" s="111" t="n">
        <v>44439</v>
      </c>
      <c r="H64" s="111" t="n">
        <v>44470</v>
      </c>
      <c r="I64" s="110" t="inlineStr">
        <is>
          <t>張金龍</t>
        </is>
      </c>
      <c r="L64" s="108" t="inlineStr">
        <is>
          <t>V</t>
        </is>
      </c>
      <c r="P64" s="111" t="n"/>
    </row>
    <row r="65" hidden="1" ht="33" customHeight="1" s="453">
      <c r="A65" s="108" t="inlineStr">
        <is>
          <t>L1103</t>
        </is>
      </c>
      <c r="B65" s="109">
        <f>VLOOKUP(A65,URS確認!$E:$F,2,FALSE)</f>
        <v/>
      </c>
      <c r="C65" s="108" t="n">
        <v>3</v>
      </c>
      <c r="D65" s="114" t="inlineStr">
        <is>
          <t>[國籍]改為不可修改欄位[李珮君2021.7.27回覆]預設值為"TW",有修改功能</t>
        </is>
      </c>
      <c r="E65" s="111" t="n">
        <v>44399</v>
      </c>
      <c r="F65" s="111" t="n">
        <v>44421</v>
      </c>
      <c r="G65" s="111" t="n">
        <v>44439</v>
      </c>
      <c r="H65" s="111" t="n">
        <v>44471</v>
      </c>
      <c r="I65" s="110" t="inlineStr">
        <is>
          <t>張金龍</t>
        </is>
      </c>
      <c r="L65" s="108" t="inlineStr">
        <is>
          <t>V</t>
        </is>
      </c>
      <c r="P65" s="111" t="n"/>
    </row>
    <row r="66" hidden="1" s="453">
      <c r="A66" s="108" t="inlineStr">
        <is>
          <t>L1103</t>
        </is>
      </c>
      <c r="B66" s="109">
        <f>VLOOKUP(A66,URS確認!$E:$F,2,FALSE)</f>
        <v/>
      </c>
      <c r="C66" s="108" t="n">
        <v>4</v>
      </c>
      <c r="D66" s="114" t="inlineStr">
        <is>
          <t>[戶籍-地址]輸入參考L1101設計並列輸入</t>
        </is>
      </c>
      <c r="E66" s="111" t="n">
        <v>44399</v>
      </c>
      <c r="F66" s="111" t="n">
        <v>44438</v>
      </c>
      <c r="G66" s="111" t="n">
        <v>44439</v>
      </c>
      <c r="H66" s="111" t="n">
        <v>44472</v>
      </c>
      <c r="I66" s="110" t="inlineStr">
        <is>
          <t>張金龍</t>
        </is>
      </c>
      <c r="N66" s="108" t="inlineStr">
        <is>
          <t>V</t>
        </is>
      </c>
      <c r="P66" s="111" t="inlineStr">
        <is>
          <t>1H</t>
        </is>
      </c>
    </row>
    <row r="67" hidden="1" ht="66" customHeight="1" s="453">
      <c r="A67" s="108" t="inlineStr">
        <is>
          <t>L1103</t>
        </is>
      </c>
      <c r="B67" s="109">
        <f>VLOOKUP(A67,URS確認!$E:$F,2,FALSE)</f>
        <v/>
      </c>
      <c r="C67" s="108" t="n">
        <v>5</v>
      </c>
      <c r="D67" s="114" t="inlineStr">
        <is>
      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    </is>
      </c>
      <c r="E67" s="111" t="n">
        <v>44399</v>
      </c>
      <c r="F67" s="111" t="n">
        <v>44438</v>
      </c>
      <c r="G67" s="111" t="n">
        <v>44439</v>
      </c>
      <c r="H67" s="111" t="n">
        <v>44473</v>
      </c>
      <c r="I67" s="110" t="inlineStr">
        <is>
          <t>張金龍</t>
        </is>
      </c>
      <c r="N67" s="108" t="inlineStr">
        <is>
          <t>V</t>
        </is>
      </c>
      <c r="P67" s="111" t="inlineStr">
        <is>
          <t>1H</t>
        </is>
      </c>
    </row>
    <row r="68" hidden="1" s="453">
      <c r="A68" s="108" t="inlineStr">
        <is>
          <t>L1103</t>
        </is>
      </c>
      <c r="B68" s="109">
        <f>VLOOKUP(A68,URS確認!$E:$F,2,FALSE)</f>
        <v/>
      </c>
      <c r="C68" s="108" t="n">
        <v>6</v>
      </c>
      <c r="D68" s="114" t="inlineStr">
        <is>
          <t>[通訊-地址]輸入參考L1101設計並列輸入</t>
        </is>
      </c>
      <c r="E68" s="111" t="n">
        <v>44399</v>
      </c>
      <c r="F68" s="111" t="n">
        <v>44438</v>
      </c>
      <c r="G68" s="111" t="n">
        <v>44439</v>
      </c>
      <c r="H68" s="111" t="n">
        <v>44474</v>
      </c>
      <c r="I68" s="110" t="inlineStr">
        <is>
          <t>張金龍</t>
        </is>
      </c>
      <c r="N68" s="108" t="inlineStr">
        <is>
          <t>V</t>
        </is>
      </c>
      <c r="P68" s="111" t="inlineStr">
        <is>
          <t>1H</t>
        </is>
      </c>
    </row>
    <row r="69" hidden="1" s="453">
      <c r="A69" s="108" t="inlineStr">
        <is>
          <t>L1103</t>
        </is>
      </c>
      <c r="B69" s="109">
        <f>VLOOKUP(A69,URS確認!$E:$F,2,FALSE)</f>
        <v/>
      </c>
      <c r="C69" s="108" t="n">
        <v>7</v>
      </c>
      <c r="D69" s="114" t="inlineStr">
        <is>
          <t>增加[同戶籍地圵]按鈕,處理參考L1101交易</t>
        </is>
      </c>
      <c r="E69" s="111" t="n">
        <v>44399</v>
      </c>
      <c r="F69" s="111" t="n">
        <v>44428</v>
      </c>
      <c r="G69" s="111" t="n">
        <v>44439</v>
      </c>
      <c r="H69" s="111" t="n">
        <v>44475</v>
      </c>
      <c r="I69" s="110" t="inlineStr">
        <is>
          <t>張金龍</t>
        </is>
      </c>
      <c r="L69" s="108" t="inlineStr">
        <is>
          <t xml:space="preserve"> </t>
        </is>
      </c>
      <c r="M69" s="108" t="inlineStr">
        <is>
          <t>高</t>
        </is>
      </c>
      <c r="P69" s="111" t="inlineStr">
        <is>
          <t>1H</t>
        </is>
      </c>
    </row>
    <row r="70" hidden="1" ht="66" customHeight="1" s="453">
      <c r="A70" s="108" t="inlineStr">
        <is>
          <t>L1103</t>
        </is>
      </c>
      <c r="B70" s="109">
        <f>VLOOKUP(A70,URS確認!$E:$F,2,FALSE)</f>
        <v/>
      </c>
      <c r="C70" s="108" t="n">
        <v>8</v>
      </c>
      <c r="D70" s="114" t="inlineStr">
        <is>
      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      </is>
      </c>
      <c r="E70" s="111" t="n">
        <v>44399</v>
      </c>
      <c r="F70" s="111" t="n">
        <v>44438</v>
      </c>
      <c r="G70" s="111" t="n">
        <v>44439</v>
      </c>
      <c r="H70" s="111" t="n">
        <v>44476</v>
      </c>
      <c r="I70" s="110" t="inlineStr">
        <is>
          <t>張金龍</t>
        </is>
      </c>
      <c r="L70" s="108" t="inlineStr">
        <is>
          <t xml:space="preserve"> </t>
        </is>
      </c>
      <c r="N70" s="108" t="inlineStr">
        <is>
          <t>V</t>
        </is>
      </c>
      <c r="P70" s="111" t="inlineStr">
        <is>
          <t>1H</t>
        </is>
      </c>
    </row>
    <row r="71" hidden="1" s="453">
      <c r="A71" s="108" t="inlineStr">
        <is>
          <t>L1103</t>
        </is>
      </c>
      <c r="B71" s="109">
        <f>VLOOKUP(A71,URS確認!$E:$F,2,FALSE)</f>
        <v/>
      </c>
      <c r="C71" s="108" t="n">
        <v>9</v>
      </c>
      <c r="D71" s="114" t="inlineStr">
        <is>
          <t>增加[電子信箱]基本格式檢查</t>
        </is>
      </c>
      <c r="E71" s="111" t="n">
        <v>44399</v>
      </c>
      <c r="F71" s="111" t="n">
        <v>44414</v>
      </c>
      <c r="G71" s="111" t="n">
        <v>44409</v>
      </c>
      <c r="H71" s="111" t="n">
        <v>44477</v>
      </c>
      <c r="I71" s="110" t="inlineStr">
        <is>
          <t>張金龍</t>
        </is>
      </c>
      <c r="L71" s="108" t="inlineStr">
        <is>
          <t>V</t>
        </is>
      </c>
      <c r="P71" s="111" t="n"/>
    </row>
    <row r="72" hidden="1" ht="33" customHeight="1" s="453">
      <c r="A72" s="108" t="inlineStr">
        <is>
          <t>L1103</t>
        </is>
      </c>
      <c r="B72" s="109">
        <f>VLOOKUP(A72,URS確認!$E:$F,2,FALSE)</f>
        <v/>
      </c>
      <c r="C72" s="108" t="n">
        <v>10</v>
      </c>
      <c r="D72" s="114" t="inlineStr">
        <is>
          <t>10. 刪除[是否為授信限制對象]、[是否為利害關係人] 、
[是否為準利害關係人]欄位</t>
        </is>
      </c>
      <c r="E72" s="111" t="n">
        <v>44399</v>
      </c>
      <c r="F72" s="111" t="n">
        <v>44414</v>
      </c>
      <c r="G72" s="111" t="n">
        <v>44409</v>
      </c>
      <c r="H72" s="111" t="n">
        <v>44478</v>
      </c>
      <c r="I72" s="110" t="inlineStr">
        <is>
          <t>張金龍</t>
        </is>
      </c>
      <c r="L72" s="108" t="inlineStr">
        <is>
          <t>V</t>
        </is>
      </c>
      <c r="P72" s="111" t="n"/>
    </row>
    <row r="73" hidden="1" ht="33" customHeight="1" s="453">
      <c r="A73" s="108" t="inlineStr">
        <is>
          <t>L1105</t>
        </is>
      </c>
      <c r="B73" s="109">
        <f>VLOOKUP(A73,URS確認!$E:$F,2,FALSE)</f>
        <v/>
      </c>
      <c r="C73" s="108" t="n">
        <v>1</v>
      </c>
      <c r="D73" s="114" t="inlineStr">
        <is>
          <t>增加[異動原因]代碼,請吳承憲提供[吳承憲2021.7.23回覆]此項應由服務課跟催收人員那邊統整</t>
        </is>
      </c>
      <c r="E73" s="111" t="n">
        <v>44399</v>
      </c>
      <c r="F73" s="111" t="n">
        <v>44439</v>
      </c>
      <c r="G73" s="111" t="n">
        <v>44431</v>
      </c>
      <c r="H73" s="111" t="n">
        <v>44431</v>
      </c>
      <c r="I73" s="110">
        <f>VLOOKUP(A73,URS確認!E:I,5,FALSE)</f>
        <v/>
      </c>
      <c r="L73" s="108" t="inlineStr">
        <is>
          <t>V</t>
        </is>
      </c>
      <c r="P73" s="111" t="n"/>
    </row>
    <row r="74" hidden="1" s="453">
      <c r="A74" s="108" t="inlineStr">
        <is>
          <t>L1105</t>
        </is>
      </c>
      <c r="B74" s="109">
        <f>VLOOKUP(A74,URS確認!$E:$F,2,FALSE)</f>
        <v/>
      </c>
      <c r="C74" s="108" t="n">
        <v>2</v>
      </c>
      <c r="D74" s="114" t="inlineStr">
        <is>
          <t>新增聯絡電話時,[啟用]預設值為Y</t>
        </is>
      </c>
      <c r="E74" s="111" t="n">
        <v>44399</v>
      </c>
      <c r="F74" s="111" t="n">
        <v>44414</v>
      </c>
      <c r="G74" s="111" t="n">
        <v>44409</v>
      </c>
      <c r="H74" s="111" t="n">
        <v>44409</v>
      </c>
      <c r="I74" s="110">
        <f>VLOOKUP(A74,URS確認!E:I,5,FALSE)</f>
        <v/>
      </c>
      <c r="L74" s="108" t="inlineStr">
        <is>
          <t>V</t>
        </is>
      </c>
      <c r="P74" s="111" t="n"/>
    </row>
    <row r="75" hidden="1" ht="49.5" customHeight="1" s="453">
      <c r="A75" s="108" t="inlineStr">
        <is>
          <t>L2017</t>
        </is>
      </c>
      <c r="B75" s="109">
        <f>VLOOKUP(A75,URS確認!$E:$F,2,FALSE)</f>
        <v/>
      </c>
      <c r="C75" s="108" t="n">
        <v>1</v>
      </c>
      <c r="D75" s="114" t="inlineStr">
        <is>
          <t>目前同一擔保品項下額度,均顯示該擔保品的最後 [設定金額],
需改為顯示各額度於設定當時該擔保品的[設定金額][廠商註]
轉換需同步調整,會於L2017說明前處理完畢</t>
        </is>
      </c>
      <c r="E75" s="111" t="n">
        <v>44399</v>
      </c>
      <c r="F75" s="111" t="n">
        <v>44414</v>
      </c>
      <c r="G75" s="111" t="n">
        <v>44409</v>
      </c>
      <c r="H75" s="111" t="n">
        <v>44409</v>
      </c>
      <c r="I75" s="110" t="inlineStr">
        <is>
          <t>黃智偉</t>
        </is>
      </c>
      <c r="J75" s="108" t="inlineStr">
        <is>
          <t>V</t>
        </is>
      </c>
      <c r="P75" s="111" t="n"/>
    </row>
    <row r="76" hidden="1" s="453">
      <c r="A76" s="108" t="inlineStr">
        <is>
          <t>L190A</t>
        </is>
      </c>
      <c r="B76" s="109">
        <f>VLOOKUP(A76,URS確認!$E:$F,2,FALSE)</f>
        <v/>
      </c>
      <c r="C76" s="108" t="n">
        <v>1</v>
      </c>
      <c r="D76" s="114" t="inlineStr">
        <is>
          <t>調整查詢條件[員工姓名]為模糊比對</t>
        </is>
      </c>
      <c r="E76" s="111" t="n">
        <v>44400</v>
      </c>
      <c r="F76" s="111" t="n">
        <v>44412</v>
      </c>
      <c r="G76" s="111" t="n">
        <v>44412</v>
      </c>
      <c r="H76" s="111" t="n">
        <v>44412</v>
      </c>
      <c r="I76" s="110">
        <f>VLOOKUP(A76,URS確認!E:I,5,FALSE)</f>
        <v/>
      </c>
      <c r="L76" s="108" t="inlineStr">
        <is>
          <t>V</t>
        </is>
      </c>
      <c r="P76" s="111" t="n"/>
    </row>
    <row r="77" hidden="1" s="453">
      <c r="A77" s="108" t="inlineStr">
        <is>
          <t>L190A</t>
        </is>
      </c>
      <c r="B77" s="109">
        <f>VLOOKUP(A77,URS確認!$E:$F,2,FALSE)</f>
        <v/>
      </c>
      <c r="C77" s="108" t="n">
        <v>2</v>
      </c>
      <c r="D77" s="114" t="inlineStr">
        <is>
          <t>增加輸出欄位[資料日期]</t>
        </is>
      </c>
      <c r="E77" s="111" t="n">
        <v>44400</v>
      </c>
      <c r="F77" s="111" t="n">
        <v>44412</v>
      </c>
      <c r="G77" s="111" t="n">
        <v>44412</v>
      </c>
      <c r="H77" s="111" t="n">
        <v>44412</v>
      </c>
      <c r="I77" s="110">
        <f>VLOOKUP(A77,URS確認!E:I,5,FALSE)</f>
        <v/>
      </c>
      <c r="L77" s="108" t="inlineStr">
        <is>
          <t>V</t>
        </is>
      </c>
      <c r="P77" s="111" t="n"/>
    </row>
    <row r="78" hidden="1" s="453">
      <c r="A78" s="108" t="inlineStr">
        <is>
          <t>L1908</t>
        </is>
      </c>
      <c r="B78" s="109">
        <f>VLOOKUP(A78,URS確認!$E:$F,2,FALSE)</f>
        <v/>
      </c>
      <c r="C78" s="108" t="n">
        <v>1</v>
      </c>
      <c r="D78" s="114" t="inlineStr">
        <is>
          <t>提供[戶號-額度]全部"書面通知書"複製功能</t>
        </is>
      </c>
      <c r="E78" s="111" t="n">
        <v>44400</v>
      </c>
      <c r="F78" s="111" t="n">
        <v>44439</v>
      </c>
      <c r="G78" s="111" t="n">
        <v>44431</v>
      </c>
      <c r="H78" s="111" t="n">
        <v>44431</v>
      </c>
      <c r="I78" s="110">
        <f>VLOOKUP(A78,URS確認!E:I,5,FALSE)</f>
        <v/>
      </c>
      <c r="M78" s="108" t="inlineStr">
        <is>
          <t>中</t>
        </is>
      </c>
      <c r="P78" s="111" t="n"/>
    </row>
    <row r="79" hidden="1" s="453">
      <c r="A79" s="108" t="inlineStr">
        <is>
          <t>L1908</t>
        </is>
      </c>
      <c r="B79" s="109">
        <f>VLOOKUP(A79,URS確認!$E:$F,2,FALSE)</f>
        <v/>
      </c>
      <c r="C79" s="108" t="n">
        <v>2</v>
      </c>
      <c r="D79" s="114" t="inlineStr">
        <is>
          <t>增加輸出欄位[異動者]、[異動日期]</t>
        </is>
      </c>
      <c r="E79" s="111" t="n">
        <v>44400</v>
      </c>
      <c r="F79" s="111" t="n">
        <v>44439</v>
      </c>
      <c r="G79" s="111" t="n">
        <v>44424</v>
      </c>
      <c r="H79" s="111" t="n">
        <v>44424</v>
      </c>
      <c r="I79" s="110">
        <f>VLOOKUP(A79,URS確認!E:I,5,FALSE)</f>
        <v/>
      </c>
      <c r="L79" s="108" t="inlineStr">
        <is>
          <t>V</t>
        </is>
      </c>
      <c r="P79" s="111" t="n"/>
    </row>
    <row r="80" hidden="1" ht="33" customHeight="1" s="453">
      <c r="A80" s="108" t="inlineStr">
        <is>
          <t>L1108</t>
        </is>
      </c>
      <c r="B80" s="109">
        <f>VLOOKUP(A80,URS確認!$E:$F,2,FALSE)</f>
        <v/>
      </c>
      <c r="C80" s="108" t="n">
        <v>1</v>
      </c>
      <c r="D80" s="114" t="inlineStr">
        <is>
          <t>新增時[客戶額度]改為必須輸入欄位,在判斷客戶"書面通知書"是否列印時,也必須以[戶號-額度]申請為依據</t>
        </is>
      </c>
      <c r="E80" s="111" t="n">
        <v>44400</v>
      </c>
      <c r="F80" s="111" t="n">
        <v>44439</v>
      </c>
      <c r="G80" s="111" t="n">
        <v>44424</v>
      </c>
      <c r="H80" s="111" t="n">
        <v>44424</v>
      </c>
      <c r="I80" s="110">
        <f>VLOOKUP(A80,URS確認!E:I,5,FALSE)</f>
        <v/>
      </c>
      <c r="J80" s="108" t="inlineStr">
        <is>
          <t>V</t>
        </is>
      </c>
      <c r="P80" s="111" t="n"/>
    </row>
    <row r="81" hidden="1" ht="99" customHeight="1" s="453">
      <c r="A81" s="108" t="inlineStr">
        <is>
          <t>L1108</t>
        </is>
      </c>
      <c r="B81" s="109">
        <f>VLOOKUP(A81,URS確認!$E:$F,2,FALSE)</f>
        <v/>
      </c>
      <c r="C81" s="108" t="n">
        <v>2</v>
      </c>
      <c r="D81" s="114" t="inlineStr">
        <is>
      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      </is>
      </c>
      <c r="E81" s="111" t="n">
        <v>44400</v>
      </c>
      <c r="F81" s="111" t="n">
        <v>44439</v>
      </c>
      <c r="G81" s="111" t="n">
        <v>44431</v>
      </c>
      <c r="H81" s="111" t="n">
        <v>44431</v>
      </c>
      <c r="I81" s="110">
        <f>VLOOKUP(A81,URS確認!E:I,5,FALSE)</f>
        <v/>
      </c>
      <c r="J81" s="108" t="inlineStr">
        <is>
          <t>V</t>
        </is>
      </c>
      <c r="P81" s="111" t="n"/>
    </row>
    <row r="82" hidden="1" ht="132" customHeight="1" s="453">
      <c r="A82" s="108" t="inlineStr">
        <is>
          <t>L1101</t>
        </is>
      </c>
      <c r="B82" s="109">
        <f>VLOOKUP(A82,URS確認!$E:$F,2,FALSE)</f>
        <v/>
      </c>
      <c r="C82" s="108" t="n">
        <v>1</v>
      </c>
      <c r="D82" s="114" t="inlineStr">
        <is>
      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      </is>
      </c>
      <c r="E82" s="111" t="n">
        <v>44403</v>
      </c>
      <c r="F82" s="111" t="n">
        <v>44421</v>
      </c>
      <c r="G82" s="111" t="n">
        <v>44409</v>
      </c>
      <c r="H82" s="111" t="n">
        <v>44456</v>
      </c>
      <c r="I82" s="110" t="inlineStr">
        <is>
          <t>張金龍</t>
        </is>
      </c>
      <c r="J82" s="108" t="inlineStr">
        <is>
          <t>V</t>
        </is>
      </c>
      <c r="P82" s="111" t="n"/>
    </row>
    <row r="83" hidden="1" s="453">
      <c r="A83" s="108" t="inlineStr">
        <is>
          <t>L1101</t>
        </is>
      </c>
      <c r="B83" s="109">
        <f>VLOOKUP(A83,URS確認!$E:$F,2,FALSE)</f>
        <v/>
      </c>
      <c r="C83" s="108" t="n">
        <v>2</v>
      </c>
      <c r="D83" s="114" t="inlineStr">
        <is>
          <t>[英文名稱]移至[姓名]後輸入,長度由20位放大為50位</t>
        </is>
      </c>
      <c r="E83" s="111" t="n">
        <v>44403</v>
      </c>
      <c r="F83" s="111" t="n">
        <v>44421</v>
      </c>
      <c r="G83" s="111" t="n">
        <v>44409</v>
      </c>
      <c r="H83" s="111" t="n">
        <v>44457</v>
      </c>
      <c r="I83" s="110" t="inlineStr">
        <is>
          <t>張金龍</t>
        </is>
      </c>
      <c r="J83" s="108" t="inlineStr">
        <is>
          <t>V</t>
        </is>
      </c>
      <c r="P83" s="111" t="n"/>
    </row>
    <row r="84" hidden="1" s="453">
      <c r="A84" s="108" t="inlineStr">
        <is>
          <t>L1101</t>
        </is>
      </c>
      <c r="B84" s="109">
        <f>VLOOKUP(A84,URS確認!$E:$F,2,FALSE)</f>
        <v/>
      </c>
      <c r="C84" s="108" t="n">
        <v>3</v>
      </c>
      <c r="D84" s="114" t="inlineStr">
        <is>
          <t>[客戶別]預設值為"00.一般",可修改</t>
        </is>
      </c>
      <c r="E84" s="111" t="n">
        <v>44403</v>
      </c>
      <c r="F84" s="111" t="n">
        <v>44421</v>
      </c>
      <c r="G84" s="111" t="n">
        <v>44409</v>
      </c>
      <c r="H84" s="111" t="n">
        <v>44458</v>
      </c>
      <c r="I84" s="110" t="inlineStr">
        <is>
          <t>張金龍</t>
        </is>
      </c>
      <c r="J84" s="108" t="inlineStr">
        <is>
          <t>V</t>
        </is>
      </c>
      <c r="P84" s="111" t="n"/>
    </row>
    <row r="85" hidden="1" ht="66" customHeight="1" s="453">
      <c r="A85" s="108" t="inlineStr">
        <is>
          <t>L1101</t>
        </is>
      </c>
      <c r="B85" s="109">
        <f>VLOOKUP(A85,URS確認!$E:$F,2,FALSE)</f>
        <v/>
      </c>
      <c r="C85" s="108" t="n">
        <v>4</v>
      </c>
      <c r="D85" s="114" t="inlineStr">
        <is>
      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      </is>
      </c>
      <c r="E85" s="111" t="n">
        <v>44403</v>
      </c>
      <c r="F85" s="111" t="n">
        <v>44421</v>
      </c>
      <c r="G85" s="111" t="n">
        <v>44409</v>
      </c>
      <c r="H85" s="111" t="n">
        <v>44459</v>
      </c>
      <c r="I85" s="110" t="inlineStr">
        <is>
          <t>張金龍</t>
        </is>
      </c>
      <c r="M85" s="108" t="inlineStr">
        <is>
          <t>高</t>
        </is>
      </c>
      <c r="P85" s="111" t="n"/>
    </row>
    <row r="86" hidden="1" s="453">
      <c r="A86" s="108" t="inlineStr">
        <is>
          <t>L1102</t>
        </is>
      </c>
      <c r="B86" s="109">
        <f>VLOOKUP(A86,URS確認!$E:$F,2,FALSE)</f>
        <v/>
      </c>
      <c r="C86" s="108" t="n">
        <v>1</v>
      </c>
      <c r="D86" s="114" t="inlineStr">
        <is>
          <t>[英文名稱]移至[姓名]後輸入,長度由20位放大為50位</t>
        </is>
      </c>
      <c r="E86" s="111" t="n">
        <v>44403</v>
      </c>
      <c r="F86" s="111" t="n">
        <v>44421</v>
      </c>
      <c r="G86" s="111" t="n">
        <v>44452</v>
      </c>
      <c r="H86" s="111" t="n">
        <v>44460</v>
      </c>
      <c r="I86" s="110" t="inlineStr">
        <is>
          <t>張金龍</t>
        </is>
      </c>
      <c r="J86" s="108" t="inlineStr">
        <is>
          <t>V</t>
        </is>
      </c>
      <c r="L86" s="108" t="inlineStr">
        <is>
          <t>V</t>
        </is>
      </c>
      <c r="P86" s="111" t="n"/>
    </row>
    <row r="87" hidden="1" s="453">
      <c r="A87" s="108" t="inlineStr">
        <is>
          <t>L1102</t>
        </is>
      </c>
      <c r="B87" s="109">
        <f>VLOOKUP(A87,URS確認!$E:$F,2,FALSE)</f>
        <v/>
      </c>
      <c r="C87" s="108" t="n">
        <v>2</v>
      </c>
      <c r="D87" s="114" t="inlineStr">
        <is>
          <t>[客戶別]預設值為"00.一般",可修改</t>
        </is>
      </c>
      <c r="E87" s="111" t="n">
        <v>44403</v>
      </c>
      <c r="F87" s="111" t="n">
        <v>44421</v>
      </c>
      <c r="G87" s="111" t="n">
        <v>44453</v>
      </c>
      <c r="H87" s="111" t="n">
        <v>44461</v>
      </c>
      <c r="I87" s="110" t="inlineStr">
        <is>
          <t>張金龍</t>
        </is>
      </c>
      <c r="J87" s="108" t="inlineStr">
        <is>
          <t>V</t>
        </is>
      </c>
      <c r="L87" s="108" t="inlineStr">
        <is>
          <t>V</t>
        </is>
      </c>
      <c r="P87" s="111" t="n"/>
    </row>
    <row r="88" hidden="1" s="453">
      <c r="A88" s="108" t="inlineStr">
        <is>
          <t>L1102</t>
        </is>
      </c>
      <c r="B88" s="109">
        <f>VLOOKUP(A88,URS確認!$E:$F,2,FALSE)</f>
        <v/>
      </c>
      <c r="C88" s="108" t="n">
        <v>3</v>
      </c>
      <c r="D88" s="114" t="inlineStr">
        <is>
          <t>[行業別]不可輸入"060000"(個人)</t>
        </is>
      </c>
      <c r="E88" s="111" t="n">
        <v>44403</v>
      </c>
      <c r="F88" s="111" t="n">
        <v>44421</v>
      </c>
      <c r="G88" s="111" t="n">
        <v>44454</v>
      </c>
      <c r="H88" s="111" t="n">
        <v>44462</v>
      </c>
      <c r="I88" s="110" t="inlineStr">
        <is>
          <t>張金龍</t>
        </is>
      </c>
      <c r="J88" s="108" t="inlineStr">
        <is>
          <t>V</t>
        </is>
      </c>
      <c r="L88" s="108" t="inlineStr">
        <is>
          <t>V</t>
        </is>
      </c>
      <c r="P88" s="111" t="n"/>
    </row>
    <row r="89" hidden="1" s="453">
      <c r="A89" s="108" t="inlineStr">
        <is>
          <t>L1102</t>
        </is>
      </c>
      <c r="B89" s="109">
        <f>VLOOKUP(A89,URS確認!$E:$F,2,FALSE)</f>
        <v/>
      </c>
      <c r="C89" s="108" t="n">
        <v>4</v>
      </c>
      <c r="D89" s="114" t="inlineStr">
        <is>
          <t xml:space="preserve"> [國籍]改標題為[公司註冊地],預設值"TW",可修改,不可空白</t>
        </is>
      </c>
      <c r="E89" s="111" t="n">
        <v>44403</v>
      </c>
      <c r="F89" s="111" t="n">
        <v>44421</v>
      </c>
      <c r="G89" s="111" t="n">
        <v>44455</v>
      </c>
      <c r="H89" s="111" t="n">
        <v>44463</v>
      </c>
      <c r="I89" s="110" t="inlineStr">
        <is>
          <t>張金龍</t>
        </is>
      </c>
      <c r="J89" s="108" t="inlineStr">
        <is>
          <t>V</t>
        </is>
      </c>
      <c r="L89" s="108" t="inlineStr">
        <is>
          <t>V</t>
        </is>
      </c>
      <c r="P89" s="111" t="n"/>
    </row>
    <row r="90" hidden="1" s="453">
      <c r="A90" s="108" t="inlineStr">
        <is>
          <t>L1102</t>
        </is>
      </c>
      <c r="B90" s="109">
        <f>VLOOKUP(A90,URS確認!$E:$F,2,FALSE)</f>
        <v/>
      </c>
      <c r="C90" s="108" t="n">
        <v>5</v>
      </c>
      <c r="D90" s="114" t="inlineStr">
        <is>
          <t>[負責人身分證字號]當[公司註冊地]為"TW"時,必須輸入</t>
        </is>
      </c>
      <c r="E90" s="111" t="n">
        <v>44403</v>
      </c>
      <c r="F90" s="111" t="n">
        <v>44421</v>
      </c>
      <c r="G90" s="111" t="n">
        <v>44456</v>
      </c>
      <c r="H90" s="111" t="n">
        <v>44464</v>
      </c>
      <c r="I90" s="110" t="inlineStr">
        <is>
          <t>張金龍</t>
        </is>
      </c>
      <c r="J90" s="108" t="inlineStr">
        <is>
          <t>V</t>
        </is>
      </c>
      <c r="L90" s="108" t="inlineStr">
        <is>
          <t>V</t>
        </is>
      </c>
      <c r="P90" s="111" t="n"/>
    </row>
    <row r="91" hidden="1" s="453">
      <c r="A91" s="108" t="inlineStr">
        <is>
          <t>L1102</t>
        </is>
      </c>
      <c r="B91" s="109">
        <f>VLOOKUP(A91,URS確認!$E:$F,2,FALSE)</f>
        <v/>
      </c>
      <c r="C91" s="108" t="n">
        <v>6</v>
      </c>
      <c r="D91" s="114" t="inlineStr">
        <is>
          <t>[負責人姓名]改為必須輸入</t>
        </is>
      </c>
      <c r="E91" s="111" t="n">
        <v>44403</v>
      </c>
      <c r="F91" s="111" t="n">
        <v>44421</v>
      </c>
      <c r="G91" s="111" t="n">
        <v>44457</v>
      </c>
      <c r="H91" s="111" t="n">
        <v>44465</v>
      </c>
      <c r="I91" s="110" t="inlineStr">
        <is>
          <t>張金龍</t>
        </is>
      </c>
      <c r="J91" s="108" t="inlineStr">
        <is>
          <t>V</t>
        </is>
      </c>
      <c r="L91" s="108" t="inlineStr">
        <is>
          <t>V</t>
        </is>
      </c>
      <c r="P91" s="111" t="n"/>
    </row>
    <row r="92" hidden="1" ht="66" customHeight="1" s="453">
      <c r="A92" s="108" t="inlineStr">
        <is>
          <t>L1102</t>
        </is>
      </c>
      <c r="B92" s="109">
        <f>VLOOKUP(A92,URS確認!$E:$F,2,FALSE)</f>
        <v/>
      </c>
      <c r="C92" s="108" t="n">
        <v>7</v>
      </c>
      <c r="D92" s="114" t="inlineStr">
        <is>
      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    </is>
      </c>
      <c r="E92" s="111" t="n">
        <v>44403</v>
      </c>
      <c r="F92" s="111" t="n">
        <v>44421</v>
      </c>
      <c r="G92" s="111" t="n">
        <v>44458</v>
      </c>
      <c r="H92" s="111" t="n">
        <v>44466</v>
      </c>
      <c r="I92" s="110" t="inlineStr">
        <is>
          <t>張金龍</t>
        </is>
      </c>
      <c r="N92" s="108" t="inlineStr">
        <is>
          <t>V</t>
        </is>
      </c>
      <c r="P92" s="111" t="n"/>
    </row>
    <row r="93" hidden="1" ht="82.5" customHeight="1" s="453">
      <c r="A93" s="108" t="inlineStr">
        <is>
          <t>L1102</t>
        </is>
      </c>
      <c r="B93" s="109">
        <f>VLOOKUP(A93,URS確認!$E:$F,2,FALSE)</f>
        <v/>
      </c>
      <c r="C93" s="108" t="n">
        <v>8</v>
      </c>
      <c r="D93" s="114" t="inlineStr">
        <is>
      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      </is>
      </c>
      <c r="E93" s="111" t="n">
        <v>44403</v>
      </c>
      <c r="F93" s="111" t="n">
        <v>44421</v>
      </c>
      <c r="G93" s="111" t="n">
        <v>44459</v>
      </c>
      <c r="H93" s="111" t="n">
        <v>44456</v>
      </c>
      <c r="I93" s="110" t="inlineStr">
        <is>
          <t>張金龍</t>
        </is>
      </c>
      <c r="N93" s="108" t="inlineStr">
        <is>
          <t>V</t>
        </is>
      </c>
      <c r="P93" s="111" t="n"/>
    </row>
    <row r="94" hidden="1" ht="33" customHeight="1" s="453">
      <c r="A94" s="108" t="inlineStr">
        <is>
          <t>L1102</t>
        </is>
      </c>
      <c r="B94" s="109">
        <f>VLOOKUP(A94,URS確認!$E:$F,2,FALSE)</f>
        <v/>
      </c>
      <c r="C94" s="108" t="n">
        <v>9</v>
      </c>
      <c r="D94" s="114" t="inlineStr">
        <is>
          <t>增加[客戶交互運用維護]欄位(同【L1109交互運用輸入】交易機制)參考eLoan設計輸入控制</t>
        </is>
      </c>
      <c r="E94" s="111" t="n">
        <v>44403</v>
      </c>
      <c r="F94" s="111" t="n">
        <v>44421</v>
      </c>
      <c r="G94" s="111" t="n">
        <v>44460</v>
      </c>
      <c r="H94" s="111" t="n">
        <v>44456</v>
      </c>
      <c r="I94" s="110" t="inlineStr">
        <is>
          <t>張金龍</t>
        </is>
      </c>
      <c r="M94" s="108" t="inlineStr">
        <is>
          <t>低</t>
        </is>
      </c>
      <c r="P94" s="111" t="n"/>
    </row>
    <row r="95" hidden="1" s="453">
      <c r="A95" s="108" t="inlineStr">
        <is>
          <t>L1102</t>
        </is>
      </c>
      <c r="B95" s="109">
        <f>VLOOKUP(A95,URS確認!$E:$F,2,FALSE)</f>
        <v/>
      </c>
      <c r="C95" s="108" t="n">
        <v>10</v>
      </c>
      <c r="D95" s="114" t="inlineStr">
        <is>
          <t>增加[是否為金控類似準利害關係人]欄位</t>
        </is>
      </c>
      <c r="E95" s="111" t="n">
        <v>44403</v>
      </c>
      <c r="F95" s="111" t="n">
        <v>44421</v>
      </c>
      <c r="G95" s="111" t="n">
        <v>44461</v>
      </c>
      <c r="H95" s="111" t="n">
        <v>44456</v>
      </c>
      <c r="I95" s="110" t="inlineStr">
        <is>
          <t>張金龍</t>
        </is>
      </c>
      <c r="M95" s="108" t="inlineStr">
        <is>
          <t>高</t>
        </is>
      </c>
      <c r="P95" s="111" t="n"/>
    </row>
    <row r="96" hidden="1" ht="33" customHeight="1" s="453">
      <c r="A96" s="108" t="inlineStr">
        <is>
          <t>L1102</t>
        </is>
      </c>
      <c r="B96" s="109">
        <f>VLOOKUP(A96,URS確認!$E:$F,2,FALSE)</f>
        <v/>
      </c>
      <c r="C96" s="108" t="n">
        <v>11</v>
      </c>
      <c r="D96" s="114" t="inlineStr">
        <is>
          <t>新增資料成功處,自動連結【L1105顧客聯絡電話維護】,並控制必須輸入一組聯絡電話</t>
        </is>
      </c>
      <c r="E96" s="111" t="n">
        <v>44403</v>
      </c>
      <c r="F96" s="111" t="n">
        <v>44421</v>
      </c>
      <c r="G96" s="111" t="n">
        <v>44462</v>
      </c>
      <c r="H96" s="111" t="n">
        <v>44456</v>
      </c>
      <c r="I96" s="110" t="inlineStr">
        <is>
          <t>張金龍</t>
        </is>
      </c>
      <c r="M96" s="108" t="inlineStr">
        <is>
          <t>高</t>
        </is>
      </c>
      <c r="P96" s="111" t="n"/>
    </row>
    <row r="97" hidden="1" s="453">
      <c r="A97" s="108" t="inlineStr">
        <is>
          <t>L1104</t>
        </is>
      </c>
      <c r="B97" s="109">
        <f>VLOOKUP(A97,URS確認!$E:$F,2,FALSE)</f>
        <v/>
      </c>
      <c r="C97" s="108" t="n">
        <v>1</v>
      </c>
      <c r="D97" s="114" t="inlineStr">
        <is>
          <t>[戶籍-地址]輸入參考L1102設計並列輸入</t>
        </is>
      </c>
      <c r="E97" s="111" t="n">
        <v>44403</v>
      </c>
      <c r="F97" s="111" t="n">
        <v>44421</v>
      </c>
      <c r="G97" s="111" t="n">
        <v>44449</v>
      </c>
      <c r="H97" s="111" t="n">
        <v>44456</v>
      </c>
      <c r="I97" s="110" t="inlineStr">
        <is>
          <t>張金龍</t>
        </is>
      </c>
      <c r="N97" s="108" t="inlineStr">
        <is>
          <t>V</t>
        </is>
      </c>
      <c r="P97" s="111" t="n"/>
    </row>
    <row r="98" hidden="1" ht="66" customHeight="1" s="453">
      <c r="A98" s="108" t="inlineStr">
        <is>
          <t>L1104</t>
        </is>
      </c>
      <c r="B98" s="109">
        <f>VLOOKUP(A98,URS確認!$E:$F,2,FALSE)</f>
        <v/>
      </c>
      <c r="C98" s="108" t="n">
        <v>2</v>
      </c>
      <c r="D98" s="114" t="inlineStr">
        <is>
      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    </is>
      </c>
      <c r="E98" s="111" t="n">
        <v>44403</v>
      </c>
      <c r="F98" s="111" t="n">
        <v>44421</v>
      </c>
      <c r="G98" s="111" t="n">
        <v>44449</v>
      </c>
      <c r="H98" s="111" t="n">
        <v>44456</v>
      </c>
      <c r="I98" s="110" t="inlineStr">
        <is>
          <t>張金龍</t>
        </is>
      </c>
      <c r="N98" s="108" t="inlineStr">
        <is>
          <t>V</t>
        </is>
      </c>
      <c r="P98" s="111" t="n"/>
    </row>
    <row r="99" hidden="1" s="453">
      <c r="A99" s="108" t="inlineStr">
        <is>
          <t>L1104</t>
        </is>
      </c>
      <c r="B99" s="109">
        <f>VLOOKUP(A99,URS確認!$E:$F,2,FALSE)</f>
        <v/>
      </c>
      <c r="C99" s="108" t="n">
        <v>3</v>
      </c>
      <c r="D99" s="114" t="inlineStr">
        <is>
          <t>[通訊-地址]輸入參考L1102設計並列輸入</t>
        </is>
      </c>
      <c r="E99" s="111" t="n">
        <v>44403</v>
      </c>
      <c r="F99" s="111" t="n">
        <v>44421</v>
      </c>
      <c r="G99" s="111" t="n">
        <v>44449</v>
      </c>
      <c r="H99" s="111" t="n">
        <v>44456</v>
      </c>
      <c r="I99" s="110" t="inlineStr">
        <is>
          <t>張金龍</t>
        </is>
      </c>
      <c r="N99" s="108" t="inlineStr">
        <is>
          <t>V</t>
        </is>
      </c>
      <c r="P99" s="111" t="n"/>
    </row>
    <row r="100" hidden="1" s="453">
      <c r="A100" s="108" t="inlineStr">
        <is>
          <t>L1104</t>
        </is>
      </c>
      <c r="B100" s="109">
        <f>VLOOKUP(A100,URS確認!$E:$F,2,FALSE)</f>
        <v/>
      </c>
      <c r="C100" s="108" t="n">
        <v>4</v>
      </c>
      <c r="D100" s="114" t="inlineStr">
        <is>
          <t>增加[同戶籍地圵]按鈕,處理參考L1102交易</t>
        </is>
      </c>
      <c r="E100" s="111" t="n">
        <v>44403</v>
      </c>
      <c r="F100" s="111" t="n">
        <v>44421</v>
      </c>
      <c r="G100" s="111" t="n">
        <v>44449</v>
      </c>
      <c r="H100" s="111" t="n">
        <v>44456</v>
      </c>
      <c r="I100" s="110" t="inlineStr">
        <is>
          <t>張金龍</t>
        </is>
      </c>
      <c r="M100" s="108" t="inlineStr">
        <is>
          <t>高</t>
        </is>
      </c>
      <c r="P100" s="111" t="n"/>
    </row>
    <row r="101" hidden="1" ht="66" customHeight="1" s="453">
      <c r="A101" s="108" t="inlineStr">
        <is>
          <t>L1104</t>
        </is>
      </c>
      <c r="B101" s="109">
        <f>VLOOKUP(A101,URS確認!$E:$F,2,FALSE)</f>
        <v/>
      </c>
      <c r="C101" s="108" t="n">
        <v>5</v>
      </c>
      <c r="D101" s="114" t="inlineStr">
        <is>
      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      </is>
      </c>
      <c r="E101" s="111" t="n">
        <v>44403</v>
      </c>
      <c r="F101" s="111" t="n">
        <v>44421</v>
      </c>
      <c r="G101" s="111" t="n">
        <v>44449</v>
      </c>
      <c r="H101" s="111" t="n">
        <v>44456</v>
      </c>
      <c r="I101" s="110" t="inlineStr">
        <is>
          <t>張金龍</t>
        </is>
      </c>
      <c r="N101" s="108" t="inlineStr">
        <is>
          <t>V</t>
        </is>
      </c>
      <c r="P101" s="111" t="n"/>
    </row>
    <row r="102" hidden="1" s="453">
      <c r="A102" s="108" t="inlineStr">
        <is>
          <t>L1104</t>
        </is>
      </c>
      <c r="B102" s="109">
        <f>VLOOKUP(A102,URS確認!$E:$F,2,FALSE)</f>
        <v/>
      </c>
      <c r="C102" s="108" t="n">
        <v>6</v>
      </c>
      <c r="D102" s="114" t="inlineStr">
        <is>
          <t>增加[電子信箱]基本格式檢查</t>
        </is>
      </c>
      <c r="E102" s="111" t="n">
        <v>44403</v>
      </c>
      <c r="F102" s="111" t="n">
        <v>44421</v>
      </c>
      <c r="G102" s="111" t="n">
        <v>44409</v>
      </c>
      <c r="H102" s="111" t="n">
        <v>44456</v>
      </c>
      <c r="I102" s="110" t="inlineStr">
        <is>
          <t>張金龍</t>
        </is>
      </c>
      <c r="L102" s="108" t="inlineStr">
        <is>
          <t>V</t>
        </is>
      </c>
      <c r="P102" s="111" t="n"/>
    </row>
    <row r="103" hidden="1" ht="33" customHeight="1" s="453">
      <c r="A103" s="108" t="inlineStr">
        <is>
          <t>L1104</t>
        </is>
      </c>
      <c r="B103" s="109">
        <f>VLOOKUP(A103,URS確認!$E:$F,2,FALSE)</f>
        <v/>
      </c>
      <c r="C103" s="108" t="n">
        <v>7</v>
      </c>
      <c r="D103" s="114" t="inlineStr">
        <is>
          <t>刪除[是否為授信限制對象]、[是否為利害關係人] 、[是否為準利害關係人]欄位</t>
        </is>
      </c>
      <c r="E103" s="111" t="n">
        <v>44403</v>
      </c>
      <c r="F103" s="111" t="n">
        <v>44421</v>
      </c>
      <c r="G103" s="111" t="n">
        <v>44409</v>
      </c>
      <c r="H103" s="111" t="n">
        <v>44456</v>
      </c>
      <c r="I103" s="110" t="inlineStr">
        <is>
          <t>張金龍</t>
        </is>
      </c>
      <c r="L103" s="108" t="inlineStr">
        <is>
          <t>V</t>
        </is>
      </c>
      <c r="P103" s="111" t="n"/>
    </row>
    <row r="104" hidden="1" ht="33" customHeight="1" s="453">
      <c r="A104" s="108" t="inlineStr">
        <is>
          <t>L1106</t>
        </is>
      </c>
      <c r="B104" s="109">
        <f>VLOOKUP(A104,URS確認!$E:$F,2,FALSE)</f>
        <v/>
      </c>
      <c r="C104" s="108" t="n">
        <v>1</v>
      </c>
      <c r="D104" s="114" t="inlineStr">
        <is>
          <t>加[客戶查詢]按鈕,可查詢客戶身份證字號及帶回戶名
[廠商註]併入L2306 借款戶關係人/關係企業維護</t>
        </is>
      </c>
      <c r="E104" s="111" t="n">
        <v>44403</v>
      </c>
      <c r="F104" s="111" t="n">
        <v>44439</v>
      </c>
      <c r="G104" s="111" t="n">
        <v>44456</v>
      </c>
      <c r="H104" s="111" t="n">
        <v>44456</v>
      </c>
      <c r="I104" s="110">
        <f>VLOOKUP(A104,URS確認!E:I,5,FALSE)</f>
        <v/>
      </c>
      <c r="L104" s="108" t="inlineStr">
        <is>
          <t>V</t>
        </is>
      </c>
      <c r="P104" s="111" t="n"/>
    </row>
    <row r="105" hidden="1" ht="33" customHeight="1" s="453">
      <c r="A105" s="108" t="inlineStr">
        <is>
          <t>L1106</t>
        </is>
      </c>
      <c r="B105" s="109">
        <f>VLOOKUP(A105,URS確認!$E:$F,2,FALSE)</f>
        <v/>
      </c>
      <c r="C105" s="108" t="n">
        <v>2</v>
      </c>
      <c r="D105" s="114" t="inlineStr">
        <is>
          <t>增加客戶[統一編號]必須存在[客戶檔CustMain],並自動顯示[客戶姓名][廠商註]併入L2306 借款戶關係人/關係企業維護</t>
        </is>
      </c>
      <c r="E105" s="111" t="n">
        <v>44403</v>
      </c>
      <c r="F105" s="111" t="n">
        <v>44439</v>
      </c>
      <c r="G105" s="111" t="n">
        <v>44456</v>
      </c>
      <c r="H105" s="111" t="n">
        <v>44456</v>
      </c>
      <c r="I105" s="110">
        <f>VLOOKUP(A105,URS確認!E:I,5,FALSE)</f>
        <v/>
      </c>
      <c r="J105" s="108" t="inlineStr">
        <is>
          <t>V</t>
        </is>
      </c>
      <c r="P105" s="111" t="n"/>
    </row>
    <row r="106" hidden="1" ht="33" customHeight="1" s="453">
      <c r="A106" s="108" t="inlineStr">
        <is>
          <t>L1106</t>
        </is>
      </c>
      <c r="B106" s="109">
        <f>VLOOKUP(A106,URS確認!$E:$F,2,FALSE)</f>
        <v/>
      </c>
      <c r="C106" s="108" t="n">
        <v>3</v>
      </c>
      <c r="D106" s="114" t="inlineStr">
        <is>
          <t>[關係人統編]如為既有客戶,則自動顯示[關係人姓名]不可修改
[廠商註]併入L2306 借款戶關係人/關係企業維護</t>
        </is>
      </c>
      <c r="E106" s="111" t="n">
        <v>44403</v>
      </c>
      <c r="F106" s="111" t="n">
        <v>44439</v>
      </c>
      <c r="G106" s="111" t="n">
        <v>44456</v>
      </c>
      <c r="H106" s="111" t="n">
        <v>44456</v>
      </c>
      <c r="I106" s="110">
        <f>VLOOKUP(A106,URS確認!E:I,5,FALSE)</f>
        <v/>
      </c>
      <c r="L106" s="108" t="inlineStr">
        <is>
          <t>V</t>
        </is>
      </c>
      <c r="P106" s="111" t="n"/>
    </row>
    <row r="107" hidden="1" s="453">
      <c r="A107" s="108" t="inlineStr">
        <is>
          <t>L9726</t>
        </is>
      </c>
      <c r="B107" s="109" t="inlineStr">
        <is>
          <t>企金往來客戶統計表</t>
        </is>
      </c>
      <c r="C107" s="108" t="n">
        <v>1</v>
      </c>
      <c r="D107" s="114" t="inlineStr">
        <is>
          <t>包含"企金"及"企金自然人"放款明細資料</t>
        </is>
      </c>
      <c r="E107" s="111" t="n">
        <v>44403</v>
      </c>
      <c r="F107" s="111" t="n">
        <v>44439</v>
      </c>
      <c r="G107" s="111" t="n">
        <v>44440</v>
      </c>
      <c r="I107" s="110" t="inlineStr">
        <is>
          <t>黃智偉</t>
        </is>
      </c>
      <c r="L107" s="108" t="inlineStr">
        <is>
          <t>V</t>
        </is>
      </c>
      <c r="P107" s="111" t="n"/>
    </row>
    <row r="108" hidden="1" s="453">
      <c r="A108" s="108" t="inlineStr">
        <is>
          <t>L9726</t>
        </is>
      </c>
      <c r="B108" s="109" t="inlineStr">
        <is>
          <t>企金往來客戶統計表</t>
        </is>
      </c>
      <c r="C108" s="108" t="n">
        <v>2</v>
      </c>
      <c r="D108" s="114" t="inlineStr">
        <is>
          <t>為年度報表(由每年度啟始工作月之啟始日,開始出表)</t>
        </is>
      </c>
      <c r="E108" s="111" t="n">
        <v>44403</v>
      </c>
      <c r="F108" s="111" t="n">
        <v>44439</v>
      </c>
      <c r="G108" s="111" t="n">
        <v>44440</v>
      </c>
      <c r="I108" s="110" t="inlineStr">
        <is>
          <t>黃智偉</t>
        </is>
      </c>
      <c r="L108" s="108" t="inlineStr">
        <is>
          <t>V</t>
        </is>
      </c>
      <c r="P108" s="111" t="n"/>
    </row>
    <row r="109" hidden="1" s="453">
      <c r="A109" s="108" t="inlineStr">
        <is>
          <t>L9726</t>
        </is>
      </c>
      <c r="B109" s="109" t="inlineStr">
        <is>
          <t>企金往來客戶統計表</t>
        </is>
      </c>
      <c r="C109" s="108" t="n">
        <v>3</v>
      </c>
      <c r="D109" s="114" t="inlineStr">
        <is>
          <t>每筆明細只需顯示[戶號]-[額度]</t>
        </is>
      </c>
      <c r="E109" s="111" t="n">
        <v>44403</v>
      </c>
      <c r="F109" s="111" t="n">
        <v>44439</v>
      </c>
      <c r="G109" s="111" t="n">
        <v>44440</v>
      </c>
      <c r="I109" s="110" t="inlineStr">
        <is>
          <t>黃智偉</t>
        </is>
      </c>
      <c r="L109" s="108" t="inlineStr">
        <is>
          <t>V</t>
        </is>
      </c>
      <c r="P109" s="111" t="n"/>
    </row>
    <row r="110" hidden="1" s="453">
      <c r="A110" s="108" t="inlineStr">
        <is>
          <t>L9726</t>
        </is>
      </c>
      <c r="B110" s="109" t="inlineStr">
        <is>
          <t>企金往來客戶統計表</t>
        </is>
      </c>
      <c r="C110" s="108" t="n">
        <v>4</v>
      </c>
      <c r="D110" s="114" t="inlineStr">
        <is>
          <t>[放款日期]放[首撥日期]</t>
        </is>
      </c>
      <c r="E110" s="111" t="n">
        <v>44403</v>
      </c>
      <c r="F110" s="111" t="n">
        <v>44439</v>
      </c>
      <c r="G110" s="111" t="n">
        <v>44440</v>
      </c>
      <c r="I110" s="110" t="inlineStr">
        <is>
          <t>黃智偉</t>
        </is>
      </c>
      <c r="L110" s="108" t="inlineStr">
        <is>
          <t>V</t>
        </is>
      </c>
      <c r="P110" s="111" t="n"/>
    </row>
    <row r="111" hidden="1" ht="33" customHeight="1" s="453">
      <c r="A111" s="108" t="inlineStr">
        <is>
          <t>L9726</t>
        </is>
      </c>
      <c r="B111" s="109" t="inlineStr">
        <is>
          <t>企金往來客戶統計表</t>
        </is>
      </c>
      <c r="C111" s="108" t="n">
        <v>5</v>
      </c>
      <c r="D111" s="114" t="inlineStr">
        <is>
          <t xml:space="preserve">提供[放款性質]說明,[待辦事項3]陳俞辛,供廠商依據[擔保品類別]等欄位判斷 </t>
        </is>
      </c>
      <c r="E111" s="111" t="n">
        <v>44403</v>
      </c>
      <c r="F111" s="160" t="inlineStr">
        <is>
          <t>改列待辦事項</t>
        </is>
      </c>
      <c r="G111" s="111" t="n">
        <v>44440</v>
      </c>
      <c r="I111" s="110" t="inlineStr">
        <is>
          <t>黃智偉</t>
        </is>
      </c>
      <c r="P111" s="111" t="n"/>
    </row>
    <row r="112" hidden="1" s="453">
      <c r="A112" s="108" t="inlineStr">
        <is>
          <t>L6301</t>
        </is>
      </c>
      <c r="B112" s="109">
        <f>VLOOKUP(A112,URS確認!$E:$F,2,FALSE)</f>
        <v/>
      </c>
      <c r="C112" s="108" t="n">
        <v>1</v>
      </c>
      <c r="D112" s="114" t="inlineStr">
        <is>
          <t>異動需主管放行</t>
        </is>
      </c>
      <c r="E112" s="111" t="n">
        <v>44403</v>
      </c>
      <c r="F112" s="111" t="n">
        <v>44439</v>
      </c>
      <c r="G112" s="111" t="n">
        <v>44435</v>
      </c>
      <c r="H112" s="111" t="n">
        <v>44435</v>
      </c>
      <c r="I112" s="110">
        <f>VLOOKUP(A112,URS確認!E:I,5,FALSE)</f>
        <v/>
      </c>
      <c r="M112" s="108" t="inlineStr">
        <is>
          <t>高</t>
        </is>
      </c>
      <c r="P112" s="111" t="inlineStr">
        <is>
          <t>3D</t>
        </is>
      </c>
    </row>
    <row r="113" hidden="1" s="453">
      <c r="A113" s="108" t="inlineStr">
        <is>
          <t>L6302</t>
        </is>
      </c>
      <c r="B113" s="109">
        <f>VLOOKUP(A113,URS確認!$E:$F,2,FALSE)</f>
        <v/>
      </c>
      <c r="C113" s="108" t="n">
        <v>1</v>
      </c>
      <c r="D113" s="114" t="inlineStr">
        <is>
          <t>維持需主管放行[註]於2021.7.27確認</t>
        </is>
      </c>
      <c r="E113" s="111" t="n">
        <v>44403</v>
      </c>
      <c r="F113" s="111" t="n">
        <v>44413</v>
      </c>
      <c r="G113" s="111" t="n">
        <v>44413</v>
      </c>
      <c r="H113" s="110" t="n">
        <v>44428</v>
      </c>
      <c r="I113" s="110">
        <f>VLOOKUP(A113,URS確認!E:I,5,FALSE)</f>
        <v/>
      </c>
      <c r="L113" s="108" t="inlineStr">
        <is>
          <t>V</t>
        </is>
      </c>
      <c r="P113" s="111" t="n"/>
    </row>
    <row r="114" hidden="1" s="453">
      <c r="A114" s="108" t="inlineStr">
        <is>
          <t>L2101</t>
        </is>
      </c>
      <c r="B114" s="109">
        <f>VLOOKUP(A114,URS確認!$E:$F,2,FALSE)</f>
        <v/>
      </c>
      <c r="C114" s="108" t="n">
        <v>1</v>
      </c>
      <c r="D114" s="114" t="inlineStr">
        <is>
          <t>[是否為協議商品]預設值"N"</t>
        </is>
      </c>
      <c r="E114" s="111" t="n">
        <v>44403</v>
      </c>
      <c r="F114" s="111" t="n">
        <v>44412</v>
      </c>
      <c r="G114" s="111" t="n">
        <v>44412</v>
      </c>
      <c r="H114" s="111" t="n">
        <v>44432</v>
      </c>
      <c r="I114" s="110">
        <f>VLOOKUP(A114,URS確認!E:I,5,FALSE)</f>
        <v/>
      </c>
      <c r="L114" s="108" t="inlineStr">
        <is>
          <t>V</t>
        </is>
      </c>
      <c r="P114" s="111" t="n"/>
    </row>
    <row r="115" hidden="1" s="453">
      <c r="A115" s="108" t="inlineStr">
        <is>
          <t>L2101</t>
        </is>
      </c>
      <c r="B115" s="109">
        <f>VLOOKUP(A115,URS確認!$E:$F,2,FALSE)</f>
        <v/>
      </c>
      <c r="C115" s="108" t="n">
        <v>2</v>
      </c>
      <c r="D115" s="114" t="inlineStr">
        <is>
          <t>隱藏[加碼是否依合約]標題,將值顯示於[商品加碼利率]後,顯示Y/N</t>
        </is>
      </c>
      <c r="E115" s="111" t="n">
        <v>44403</v>
      </c>
      <c r="F115" s="111" t="n">
        <v>44412</v>
      </c>
      <c r="G115" s="111" t="n">
        <v>44412</v>
      </c>
      <c r="H115" s="111" t="n">
        <v>44432</v>
      </c>
      <c r="I115" s="110">
        <f>VLOOKUP(A115,URS確認!E:I,5,FALSE)</f>
        <v/>
      </c>
      <c r="L115" s="108" t="inlineStr">
        <is>
          <t>V</t>
        </is>
      </c>
      <c r="P115" s="111" t="n"/>
    </row>
    <row r="116" hidden="1" s="453">
      <c r="A116" s="108" t="inlineStr">
        <is>
          <t>L2101</t>
        </is>
      </c>
      <c r="B116" s="109">
        <f>VLOOKUP(A116,URS確認!$E:$F,2,FALSE)</f>
        <v/>
      </c>
      <c r="C116" s="108" t="n">
        <v>3</v>
      </c>
      <c r="D116" s="114" t="inlineStr">
        <is>
          <t>已生效,但額度尚未有使用該商品,可以修改[生效日]</t>
        </is>
      </c>
      <c r="E116" s="111" t="n">
        <v>44403</v>
      </c>
      <c r="F116" s="111" t="n">
        <v>44459</v>
      </c>
      <c r="G116" s="111" t="n">
        <v>44431</v>
      </c>
      <c r="H116" s="111" t="n">
        <v>44432</v>
      </c>
      <c r="I116" s="110">
        <f>VLOOKUP(A116,URS確認!E:I,5,FALSE)</f>
        <v/>
      </c>
      <c r="M116" s="108" t="inlineStr">
        <is>
          <t>高</t>
        </is>
      </c>
      <c r="P116" s="111" t="inlineStr">
        <is>
          <t>1D</t>
        </is>
      </c>
    </row>
    <row r="117" hidden="1" s="453">
      <c r="A117" s="108" t="inlineStr">
        <is>
          <t>L2101</t>
        </is>
      </c>
      <c r="B117" s="109">
        <f>VLOOKUP(A117,URS確認!$E:$F,2,FALSE)</f>
        <v/>
      </c>
      <c r="C117" s="108" t="n">
        <v>4</v>
      </c>
      <c r="D117" s="114" t="inlineStr">
        <is>
          <t>增加[手續費],參考[帳管費]設計</t>
        </is>
      </c>
      <c r="E117" s="111" t="n">
        <v>44403</v>
      </c>
      <c r="F117" s="111" t="n">
        <v>44459</v>
      </c>
      <c r="G117" s="111" t="n">
        <v>44467</v>
      </c>
      <c r="H117" s="111" t="n">
        <v>44468</v>
      </c>
      <c r="I117" s="110">
        <f>VLOOKUP(A117,URS確認!E:I,5,FALSE)</f>
        <v/>
      </c>
      <c r="M117" s="108" t="inlineStr">
        <is>
          <t>高</t>
        </is>
      </c>
      <c r="P117" s="111" t="inlineStr">
        <is>
          <t>1D</t>
        </is>
      </c>
    </row>
    <row r="118" hidden="1" s="453">
      <c r="A118" s="108" t="inlineStr">
        <is>
          <t>L2101</t>
        </is>
      </c>
      <c r="B118" s="109">
        <f>VLOOKUP(A118,URS確認!$E:$F,2,FALSE)</f>
        <v/>
      </c>
      <c r="C118" s="108" t="n">
        <v>5</v>
      </c>
      <c r="D118" s="114" t="inlineStr">
        <is>
          <t>增加[清償說明]輸入欄位,供「L2153 核准額度登錄」顯示</t>
        </is>
      </c>
      <c r="E118" s="111" t="n">
        <v>44403</v>
      </c>
      <c r="F118" s="111" t="n">
        <v>44459</v>
      </c>
      <c r="G118" s="111" t="n">
        <v>44467</v>
      </c>
      <c r="H118" s="111" t="n">
        <v>44468</v>
      </c>
      <c r="I118" s="110">
        <f>VLOOKUP(A118,URS確認!E:I,5,FALSE)</f>
        <v/>
      </c>
      <c r="M118" s="108" t="inlineStr">
        <is>
          <t>高</t>
        </is>
      </c>
      <c r="P118" s="111" t="inlineStr">
        <is>
          <t>2D</t>
        </is>
      </c>
      <c r="Q118" s="109" t="inlineStr">
        <is>
          <t>[L2153核准登錄]時可輸入[違約適用方式是否按商品設定]</t>
        </is>
      </c>
    </row>
    <row r="119" hidden="1" s="453">
      <c r="A119" s="108" t="inlineStr">
        <is>
          <t>L2010</t>
        </is>
      </c>
      <c r="B119" s="109">
        <f>VLOOKUP(A119,URS確認!$E:$F,2,FALSE)</f>
        <v/>
      </c>
      <c r="C119" s="108" t="n">
        <v>1</v>
      </c>
      <c r="D119" s="114" t="inlineStr">
        <is>
          <t>增加[團體戶統編]查詢條件及輸出欄位</t>
        </is>
      </c>
      <c r="E119" s="111" t="n">
        <v>44403</v>
      </c>
      <c r="F119" s="111" t="n">
        <v>44405</v>
      </c>
      <c r="G119" s="111" t="n">
        <v>44405</v>
      </c>
      <c r="H119" s="111" t="n">
        <v>44431</v>
      </c>
      <c r="I119" s="110">
        <f>VLOOKUP(A119,URS確認!E:I,5,FALSE)</f>
        <v/>
      </c>
      <c r="L119" s="108" t="inlineStr">
        <is>
          <t>V</t>
        </is>
      </c>
      <c r="P119" s="111" t="n"/>
    </row>
    <row r="120" hidden="1" ht="33" customHeight="1" s="453">
      <c r="A120" s="108" t="inlineStr">
        <is>
          <t>L2010</t>
        </is>
      </c>
      <c r="B120" s="109">
        <f>VLOOKUP(A120,URS確認!$E:$F,2,FALSE)</f>
        <v/>
      </c>
      <c r="C120" s="108" t="n">
        <v>2</v>
      </c>
      <c r="D120" s="114" t="inlineStr">
        <is>
          <t>[准駁查詢]連結交易「L2151 駁回額度登錄」交易標題改為「L2151額度登錄准駁查詢」</t>
        </is>
      </c>
      <c r="E120" s="111" t="n">
        <v>44403</v>
      </c>
      <c r="F120" s="111" t="n">
        <v>44405</v>
      </c>
      <c r="G120" s="111" t="n">
        <v>44405</v>
      </c>
      <c r="H120" s="111" t="n">
        <v>44431</v>
      </c>
      <c r="I120" s="110">
        <f>VLOOKUP(A120,URS確認!E:I,5,FALSE)</f>
        <v/>
      </c>
      <c r="J120" s="108" t="inlineStr">
        <is>
          <t>V</t>
        </is>
      </c>
      <c r="P120" s="111" t="n"/>
    </row>
    <row r="121" hidden="1" s="453">
      <c r="A121" s="108" t="inlineStr">
        <is>
          <t>L2111</t>
        </is>
      </c>
      <c r="B121" s="109">
        <f>VLOOKUP(A121,URS確認!$E:$F,2,FALSE)</f>
        <v/>
      </c>
      <c r="C121" s="108" t="n">
        <v>1</v>
      </c>
      <c r="D121" s="114" t="inlineStr">
        <is>
          <t>增加[是否為金控類似準利害關係人]欄位</t>
        </is>
      </c>
      <c r="E121" s="111" t="n">
        <v>44403</v>
      </c>
      <c r="F121" s="111" t="n">
        <v>44439</v>
      </c>
      <c r="G121" s="111" t="n">
        <v>44468</v>
      </c>
      <c r="H121" s="111" t="n">
        <v>44468</v>
      </c>
      <c r="I121" s="110">
        <f>VLOOKUP(A121,URS確認!E:I,5,FALSE)</f>
        <v/>
      </c>
      <c r="M121" s="108" t="inlineStr">
        <is>
          <t>高</t>
        </is>
      </c>
      <c r="P121" s="111" t="n"/>
    </row>
    <row r="122" hidden="1" s="453">
      <c r="A122" s="108" t="inlineStr">
        <is>
          <t>L2111</t>
        </is>
      </c>
      <c r="B122" s="109">
        <f>VLOOKUP(A122,URS確認!$E:$F,2,FALSE)</f>
        <v/>
      </c>
      <c r="C122" s="108" t="n">
        <v>2</v>
      </c>
      <c r="D122" s="114" t="inlineStr">
        <is>
          <t>[授信人員]改未必填</t>
        </is>
      </c>
      <c r="E122" s="111" t="n">
        <v>44403</v>
      </c>
      <c r="F122" s="111" t="n">
        <v>44405</v>
      </c>
      <c r="G122" s="111" t="n">
        <v>44405</v>
      </c>
      <c r="H122" s="111" t="n">
        <v>44431</v>
      </c>
      <c r="I122" s="110">
        <f>VLOOKUP(A122,URS確認!E:I,5,FALSE)</f>
        <v/>
      </c>
      <c r="L122" s="108" t="inlineStr">
        <is>
          <t>V</t>
        </is>
      </c>
      <c r="P122" s="111" t="n"/>
    </row>
    <row r="123" hidden="1" ht="33" customHeight="1" s="453">
      <c r="A123" s="108" t="inlineStr">
        <is>
          <t>L2153</t>
        </is>
      </c>
      <c r="B123" s="109">
        <f>VLOOKUP(A123,URS確認!$E:$F,2,FALSE)</f>
        <v/>
      </c>
      <c r="C123" s="108" t="n">
        <v>3</v>
      </c>
      <c r="D123" s="114" t="inlineStr">
        <is>
          <t>增加"核決層級"輸入欄位[註1]吳承憲提供ELOAN作法[註2]廠商轉換資料時放空白處理</t>
        </is>
      </c>
      <c r="E123" s="111" t="n">
        <v>44403</v>
      </c>
      <c r="F123" s="111" t="n">
        <v>44459</v>
      </c>
      <c r="G123" s="111" t="n">
        <v>44468</v>
      </c>
      <c r="H123" s="111" t="n">
        <v>44468</v>
      </c>
      <c r="I123" s="110">
        <f>VLOOKUP(A123,URS確認!E:I,5,FALSE)</f>
        <v/>
      </c>
      <c r="M123" s="108" t="inlineStr">
        <is>
          <t>高</t>
        </is>
      </c>
      <c r="P123" s="111" t="inlineStr">
        <is>
          <t>1D</t>
        </is>
      </c>
      <c r="Q123" s="109" t="inlineStr">
        <is>
          <t>L2153核准登錄時輸入核准層級</t>
        </is>
      </c>
    </row>
    <row r="124" hidden="1" ht="33" customHeight="1" s="453">
      <c r="A124" s="108" t="inlineStr">
        <is>
          <t>L2153</t>
        </is>
      </c>
      <c r="B124" s="109">
        <f>VLOOKUP(A124,URS確認!$E:$F,2,FALSE)</f>
        <v/>
      </c>
      <c r="C124" s="108" t="n">
        <v>4</v>
      </c>
      <c r="D124" s="114" t="inlineStr">
        <is>
          <t>新增時參考[核決層級]控制是否需輸入[核決主管],[註]已知董事會不需輸入</t>
        </is>
      </c>
      <c r="E124" s="111" t="n">
        <v>44403</v>
      </c>
      <c r="F124" s="111" t="n">
        <v>44459</v>
      </c>
      <c r="G124" s="111" t="n">
        <v>44467</v>
      </c>
      <c r="H124" s="111" t="n">
        <v>44468</v>
      </c>
      <c r="I124" s="110">
        <f>VLOOKUP(A124,URS確認!E:I,5,FALSE)</f>
        <v/>
      </c>
      <c r="M124" s="108" t="inlineStr">
        <is>
          <t>高</t>
        </is>
      </c>
      <c r="P124" s="111" t="inlineStr">
        <is>
          <t>1D</t>
        </is>
      </c>
      <c r="Q124" s="109" t="inlineStr">
        <is>
          <t>L2153核准登錄時輸入核准層級</t>
        </is>
      </c>
    </row>
    <row r="125" hidden="1" s="453">
      <c r="A125" s="108" t="inlineStr">
        <is>
          <t>L2111</t>
        </is>
      </c>
      <c r="B125" s="109">
        <f>VLOOKUP(A125,URS確認!$E:$F,2,FALSE)</f>
        <v/>
      </c>
      <c r="C125" s="108" t="n">
        <v>5</v>
      </c>
      <c r="D125" s="114" t="inlineStr">
        <is>
          <t>舊案資料欄位無異動時,可不依新系統邏輯檢查</t>
        </is>
      </c>
      <c r="E125" s="111" t="n">
        <v>44403</v>
      </c>
      <c r="F125" s="111" t="n">
        <v>44459</v>
      </c>
      <c r="G125" s="111" t="n">
        <v>44468</v>
      </c>
      <c r="H125" s="111" t="n">
        <v>44468</v>
      </c>
      <c r="I125" s="110">
        <f>VLOOKUP(A125,URS確認!E:I,5,FALSE)</f>
        <v/>
      </c>
      <c r="M125" s="108" t="inlineStr">
        <is>
          <t>高</t>
        </is>
      </c>
      <c r="P125" s="111" t="inlineStr">
        <is>
          <t>1D</t>
        </is>
      </c>
    </row>
    <row r="126" hidden="1" s="453">
      <c r="A126" s="108" t="inlineStr">
        <is>
          <t>L2111</t>
        </is>
      </c>
      <c r="B126" s="109">
        <f>VLOOKUP(A126,URS確認!$E:$F,2,FALSE)</f>
        <v/>
      </c>
      <c r="C126" s="108" t="n">
        <v>6</v>
      </c>
      <c r="D126" s="114" t="inlineStr">
        <is>
          <t>廠商需更新ELOAN規格[待辦事項6]</t>
        </is>
      </c>
      <c r="E126" s="111" t="n">
        <v>44403</v>
      </c>
      <c r="F126" s="111" t="inlineStr">
        <is>
          <t>改列待辦事項</t>
        </is>
      </c>
      <c r="G126" s="111" t="n">
        <v>44481</v>
      </c>
      <c r="H126" s="111" t="n">
        <v>44481</v>
      </c>
      <c r="I126" s="110">
        <f>VLOOKUP(A126,URS確認!E:I,5,FALSE)</f>
        <v/>
      </c>
      <c r="P126" s="111" t="n"/>
    </row>
    <row r="127" hidden="1" s="453">
      <c r="A127" s="108" t="inlineStr">
        <is>
          <t>L2111</t>
        </is>
      </c>
      <c r="B127" s="109">
        <f>VLOOKUP(A127,URS確認!$E:$F,2,FALSE)</f>
        <v/>
      </c>
      <c r="C127" s="108" t="n">
        <v>7</v>
      </c>
      <c r="D127" s="114" t="inlineStr">
        <is>
          <t>廠商提供調整畫面供BU確認[待辦事項7]</t>
        </is>
      </c>
      <c r="E127" s="111" t="n">
        <v>44403</v>
      </c>
      <c r="F127" s="111" t="inlineStr">
        <is>
          <t>改列待辦事項</t>
        </is>
      </c>
      <c r="G127" s="111" t="n">
        <v>44481</v>
      </c>
      <c r="H127" s="111" t="n">
        <v>44481</v>
      </c>
      <c r="I127" s="110">
        <f>VLOOKUP(A127,URS確認!E:I,5,FALSE)</f>
        <v/>
      </c>
      <c r="P127" s="111" t="n"/>
    </row>
    <row r="128" hidden="1" s="453">
      <c r="A128" s="108" t="inlineStr">
        <is>
          <t>L2111</t>
        </is>
      </c>
      <c r="B128" s="109">
        <f>VLOOKUP(A128,URS確認!$E:$F,2,FALSE)</f>
        <v/>
      </c>
      <c r="C128" s="108" t="n">
        <v>8</v>
      </c>
      <c r="D128" s="114" t="inlineStr">
        <is>
          <t>確認企金需另設計輸入畫面或共用輸入畫面[待辦事項8]</t>
        </is>
      </c>
      <c r="E128" s="111" t="n">
        <v>44403</v>
      </c>
      <c r="F128" s="111" t="inlineStr">
        <is>
          <t>改列待辦事項</t>
        </is>
      </c>
      <c r="G128" s="111" t="n">
        <v>44481</v>
      </c>
      <c r="H128" s="111" t="n">
        <v>44481</v>
      </c>
      <c r="I128" s="110">
        <f>VLOOKUP(A128,URS確認!E:I,5,FALSE)</f>
        <v/>
      </c>
      <c r="P128" s="111" t="inlineStr">
        <is>
          <t>3D</t>
        </is>
      </c>
    </row>
    <row r="129" hidden="1" ht="33" customHeight="1" s="453">
      <c r="A129" s="117" t="inlineStr">
        <is>
          <t>L2112</t>
        </is>
      </c>
      <c r="B129" s="109">
        <f>VLOOKUP(A129,URS確認!$E:$F,2,FALSE)</f>
        <v/>
      </c>
      <c r="C129" s="108" t="n">
        <v>1</v>
      </c>
      <c r="D129" s="114" t="inlineStr">
        <is>
          <t>[授信人員]、[介紹人]、[放款專員]、[核決主管]欄位可不輸入，經辦可再至L2111補鍵資料</t>
        </is>
      </c>
      <c r="E129" s="111" t="n">
        <v>44403</v>
      </c>
      <c r="F129" s="111" t="n">
        <v>44405</v>
      </c>
      <c r="G129" s="111" t="n">
        <v>44405</v>
      </c>
      <c r="H129" s="111" t="n">
        <v>44431</v>
      </c>
      <c r="I129" s="110">
        <f>VLOOKUP(A129,URS確認!E:I,5,FALSE)</f>
        <v/>
      </c>
      <c r="L129" s="108" t="inlineStr">
        <is>
          <t>V</t>
        </is>
      </c>
      <c r="P129" s="111" t="n"/>
    </row>
    <row r="130" hidden="1" s="453">
      <c r="A130" s="117" t="inlineStr">
        <is>
          <t>L2112</t>
        </is>
      </c>
      <c r="B130" s="109">
        <f>VLOOKUP(A130,URS確認!$E:$F,2,FALSE)</f>
        <v/>
      </c>
      <c r="C130" s="108" t="n">
        <v>2</v>
      </c>
      <c r="D130" s="114" t="inlineStr">
        <is>
          <t>申請[統一編號]及[團體戶統編],[客戶別]不需為"06.團體戶"</t>
        </is>
      </c>
      <c r="E130" s="111" t="n">
        <v>44403</v>
      </c>
      <c r="F130" s="111" t="n">
        <v>44405</v>
      </c>
      <c r="G130" s="111" t="n">
        <v>44405</v>
      </c>
      <c r="H130" s="111" t="n">
        <v>44431</v>
      </c>
      <c r="I130" s="110">
        <f>VLOOKUP(A130,URS確認!E:I,5,FALSE)</f>
        <v/>
      </c>
      <c r="L130" s="108" t="inlineStr">
        <is>
          <t>V</t>
        </is>
      </c>
      <c r="P130" s="111" t="n"/>
    </row>
    <row r="131" hidden="1" s="453">
      <c r="A131" s="117" t="inlineStr">
        <is>
          <t>L2112</t>
        </is>
      </c>
      <c r="B131" s="109">
        <f>VLOOKUP(A131,URS確認!$E:$F,2,FALSE)</f>
        <v/>
      </c>
      <c r="C131" s="108" t="n">
        <v>3</v>
      </c>
      <c r="D131" s="114" t="inlineStr">
        <is>
          <t>額度檔記錄之[客戶別]為(06.團體戶)</t>
        </is>
      </c>
      <c r="E131" s="111" t="n">
        <v>44403</v>
      </c>
      <c r="F131" s="111" t="n">
        <v>44405</v>
      </c>
      <c r="G131" s="111" t="n">
        <v>44405</v>
      </c>
      <c r="H131" s="111" t="n">
        <v>44431</v>
      </c>
      <c r="I131" s="110">
        <f>VLOOKUP(A131,URS確認!E:I,5,FALSE)</f>
        <v/>
      </c>
      <c r="L131" s="108" t="inlineStr">
        <is>
          <t>V</t>
        </is>
      </c>
      <c r="P131" s="111" t="n"/>
    </row>
    <row r="132" hidden="1" s="453">
      <c r="A132" s="108" t="inlineStr">
        <is>
          <t>L2153</t>
        </is>
      </c>
      <c r="B132" s="109">
        <f>VLOOKUP(A132,URS確認!$E:$F,2,FALSE)</f>
        <v/>
      </c>
      <c r="C132" s="108" t="n">
        <v>1</v>
      </c>
      <c r="D132" s="114" t="inlineStr">
        <is>
          <t>[金額,日期]移至[階梯式利率]前,便於判斷可輸入期別</t>
        </is>
      </c>
      <c r="E132" s="111" t="n">
        <v>44403</v>
      </c>
      <c r="F132" s="111" t="n">
        <v>44421</v>
      </c>
      <c r="G132" s="110" t="n">
        <v>44413</v>
      </c>
      <c r="H132" s="110" t="n">
        <v>44428</v>
      </c>
      <c r="I132" s="110">
        <f>VLOOKUP(A132,URS確認!E:I,5,FALSE)</f>
        <v/>
      </c>
      <c r="L132" s="108" t="inlineStr">
        <is>
          <t>V</t>
        </is>
      </c>
      <c r="P132" s="111" t="n"/>
    </row>
    <row r="133" hidden="1" ht="33" customHeight="1" s="453">
      <c r="A133" s="108" t="inlineStr">
        <is>
          <t>L2153</t>
        </is>
      </c>
      <c r="B133" s="109">
        <f>VLOOKUP(A133,URS確認!$E:$F,2,FALSE)</f>
        <v/>
      </c>
      <c r="C133" s="108" t="n">
        <v>2</v>
      </c>
      <c r="D133" s="114" t="inlineStr">
        <is>
          <t>[客戶別]要預設[客戶檔CustMain]的[客戶別]值,如果是團體戶申請,要預設"06.團體戶"</t>
        </is>
      </c>
      <c r="E133" s="111" t="n">
        <v>44403</v>
      </c>
      <c r="F133" s="110" t="n">
        <v>44407</v>
      </c>
      <c r="G133" s="110" t="n">
        <v>44407</v>
      </c>
      <c r="H133" s="110" t="n">
        <v>44428</v>
      </c>
      <c r="I133" s="110">
        <f>VLOOKUP(A133,URS確認!E:I,5,FALSE)</f>
        <v/>
      </c>
      <c r="L133" s="108" t="inlineStr">
        <is>
          <t>V</t>
        </is>
      </c>
      <c r="P133" s="110" t="n"/>
    </row>
    <row r="134" hidden="1" s="453">
      <c r="A134" s="108" t="inlineStr">
        <is>
          <t>L2153</t>
        </is>
      </c>
      <c r="B134" s="109">
        <f>VLOOKUP(A134,URS確認!$E:$F,2,FALSE)</f>
        <v/>
      </c>
      <c r="C134" s="108" t="n">
        <v>3</v>
      </c>
      <c r="D134" s="114" t="inlineStr">
        <is>
          <t>增加[手續費],參考[帳管費]設定及費用收取處理</t>
        </is>
      </c>
      <c r="E134" s="111" t="n">
        <v>44403</v>
      </c>
      <c r="F134" s="111" t="n">
        <v>44459</v>
      </c>
      <c r="G134" s="111" t="n">
        <v>44468</v>
      </c>
      <c r="H134" s="111" t="n">
        <v>44468</v>
      </c>
      <c r="I134" s="110">
        <f>VLOOKUP(A134,URS確認!E:I,5,FALSE)</f>
        <v/>
      </c>
      <c r="M134" s="108" t="inlineStr">
        <is>
          <t>高</t>
        </is>
      </c>
      <c r="P134" s="111" t="inlineStr">
        <is>
          <t>1D</t>
        </is>
      </c>
    </row>
    <row r="135" hidden="1" s="453">
      <c r="A135" s="108" t="inlineStr">
        <is>
          <t>L2153</t>
        </is>
      </c>
      <c r="B135" s="109">
        <f>VLOOKUP(A135,URS確認!$E:$F,2,FALSE)</f>
        <v/>
      </c>
      <c r="C135" s="108" t="n">
        <v>4</v>
      </c>
      <c r="D135" s="114" t="inlineStr">
        <is>
          <t>[是否限制清償]改為可修改,文字改帶[L2101商品參數維護]設定清償說明</t>
        </is>
      </c>
      <c r="E135" s="111" t="n">
        <v>44403</v>
      </c>
      <c r="F135" s="111" t="n">
        <v>44459</v>
      </c>
      <c r="G135" s="110" t="n">
        <v>44427</v>
      </c>
      <c r="H135" s="110" t="n">
        <v>44428</v>
      </c>
      <c r="I135" s="110">
        <f>VLOOKUP(A135,URS確認!E:I,5,FALSE)</f>
        <v/>
      </c>
      <c r="L135" s="108" t="inlineStr">
        <is>
          <t>V</t>
        </is>
      </c>
      <c r="P135" s="111" t="inlineStr">
        <is>
          <t>2D</t>
        </is>
      </c>
    </row>
    <row r="136" hidden="1" s="453">
      <c r="A136" s="108" t="inlineStr">
        <is>
          <t>L2153</t>
        </is>
      </c>
      <c r="B136" s="109">
        <f>VLOOKUP(A136,URS確認!$E:$F,2,FALSE)</f>
        <v/>
      </c>
      <c r="C136" s="108" t="n">
        <v>5</v>
      </c>
      <c r="D136" s="114" t="inlineStr">
        <is>
          <t>[徵審系統案號]標題改成[案件編號]</t>
        </is>
      </c>
      <c r="E136" s="111" t="n">
        <v>44403</v>
      </c>
      <c r="F136" s="110" t="n">
        <v>44407</v>
      </c>
      <c r="G136" s="110" t="n">
        <v>44407</v>
      </c>
      <c r="H136" s="110" t="n">
        <v>44428</v>
      </c>
      <c r="I136" s="110">
        <f>VLOOKUP(A136,URS確認!E:I,5,FALSE)</f>
        <v/>
      </c>
      <c r="L136" s="108" t="inlineStr">
        <is>
          <t>V</t>
        </is>
      </c>
      <c r="P136" s="110" t="n"/>
    </row>
    <row r="137" hidden="1" s="453">
      <c r="A137" s="108" t="inlineStr">
        <is>
          <t>L2153</t>
        </is>
      </c>
      <c r="B137" s="109">
        <f>VLOOKUP(A137,URS確認!$E:$F,2,FALSE)</f>
        <v/>
      </c>
      <c r="C137" s="108" t="n">
        <v>6</v>
      </c>
      <c r="D137" s="114" t="inlineStr">
        <is>
          <t>依[案件隸屬單位]:企金時顯示[企金人員],餘為[房貸專員]</t>
        </is>
      </c>
      <c r="E137" s="111" t="n">
        <v>44403</v>
      </c>
      <c r="F137" s="110" t="n">
        <v>44407</v>
      </c>
      <c r="G137" s="110" t="n">
        <v>44407</v>
      </c>
      <c r="H137" s="110" t="n">
        <v>44428</v>
      </c>
      <c r="I137" s="110">
        <f>VLOOKUP(A137,URS確認!E:I,5,FALSE)</f>
        <v/>
      </c>
      <c r="L137" s="108" t="inlineStr">
        <is>
          <t>V</t>
        </is>
      </c>
      <c r="P137" s="110" t="n"/>
    </row>
    <row r="138" hidden="1" s="453">
      <c r="A138" s="108" t="inlineStr">
        <is>
          <t>L2153</t>
        </is>
      </c>
      <c r="B138" s="109">
        <f>VLOOKUP(A138,URS確認!$E:$F,2,FALSE)</f>
        <v/>
      </c>
      <c r="C138" s="108" t="n">
        <v>7</v>
      </c>
      <c r="D138" s="114" t="inlineStr">
        <is>
          <t>同[戶號]+[案件編號]時,預設同案件編號的額度資料值</t>
        </is>
      </c>
      <c r="E138" s="111" t="n">
        <v>44403</v>
      </c>
      <c r="F138" s="111" t="n">
        <v>44414</v>
      </c>
      <c r="G138" s="110" t="n">
        <v>44413</v>
      </c>
      <c r="H138" s="110" t="n">
        <v>44428</v>
      </c>
      <c r="I138" s="110">
        <f>VLOOKUP(A138,URS確認!E:I,5,FALSE)</f>
        <v/>
      </c>
      <c r="M138" s="108" t="inlineStr">
        <is>
          <t>高</t>
        </is>
      </c>
      <c r="P138" s="111" t="n"/>
    </row>
    <row r="139" hidden="1" s="453">
      <c r="A139" s="108" t="inlineStr">
        <is>
          <t>L2153</t>
        </is>
      </c>
      <c r="B139" s="109">
        <f>VLOOKUP(A139,URS確認!$E:$F,2,FALSE)</f>
        <v/>
      </c>
      <c r="C139" s="108" t="n">
        <v>8</v>
      </c>
      <c r="D139" s="114" t="inlineStr">
        <is>
          <t>再寄出調整後畫面供BU確認[註]列入待辦事項</t>
        </is>
      </c>
      <c r="E139" s="111" t="n">
        <v>44403</v>
      </c>
      <c r="F139" s="111" t="inlineStr">
        <is>
          <t>改列待辦事項</t>
        </is>
      </c>
      <c r="G139" s="108" t="n"/>
      <c r="I139" s="110">
        <f>VLOOKUP(A139,URS確認!E:I,5,FALSE)</f>
        <v/>
      </c>
      <c r="P139" s="111" t="n"/>
    </row>
    <row r="140" hidden="1" s="453">
      <c r="A140" s="108" t="inlineStr">
        <is>
          <t>L2153</t>
        </is>
      </c>
      <c r="B140" s="109">
        <f>VLOOKUP(A140,URS確認!$E:$F,2,FALSE)</f>
        <v/>
      </c>
      <c r="C140" s="108" t="n">
        <v>9</v>
      </c>
      <c r="D140" s="114" t="inlineStr">
        <is>
          <t>提供針對企金使用輸入欄位版本[註]需企金依據現有版本確認所需欄位</t>
        </is>
      </c>
      <c r="E140" s="111" t="n">
        <v>44403</v>
      </c>
      <c r="F140" s="111" t="inlineStr">
        <is>
          <t>改列待辦事項</t>
        </is>
      </c>
      <c r="G140" s="108" t="n"/>
      <c r="I140" s="110">
        <f>VLOOKUP(A140,URS確認!E:I,5,FALSE)</f>
        <v/>
      </c>
      <c r="P140" s="111" t="n"/>
    </row>
    <row r="141" hidden="1" s="453">
      <c r="A141" s="108" t="inlineStr">
        <is>
          <t>L2015</t>
        </is>
      </c>
      <c r="B141" s="109">
        <f>VLOOKUP(A141,URS確認!$E:$F,2,FALSE)</f>
        <v/>
      </c>
      <c r="C141" s="108" t="n">
        <v>1</v>
      </c>
      <c r="D141" s="114" t="inlineStr">
        <is>
          <t>增加"統一編號"查詢條件</t>
        </is>
      </c>
      <c r="E141" s="111" t="n">
        <v>44404</v>
      </c>
      <c r="F141" s="111" t="n">
        <v>44407</v>
      </c>
      <c r="G141" s="111" t="n">
        <v>44407</v>
      </c>
      <c r="H141" s="111" t="n">
        <v>44431</v>
      </c>
      <c r="I141" s="110">
        <f>VLOOKUP(A141,URS確認!E:I,5,FALSE)</f>
        <v/>
      </c>
      <c r="L141" s="108" t="inlineStr">
        <is>
          <t>V</t>
        </is>
      </c>
      <c r="P141" s="111" t="n"/>
    </row>
    <row r="142" hidden="1" ht="66" customHeight="1" s="453">
      <c r="A142" s="108" t="inlineStr">
        <is>
          <t>L2154</t>
        </is>
      </c>
      <c r="B142" s="109">
        <f>VLOOKUP(A142,URS確認!$E:$F,2,FALSE)</f>
        <v/>
      </c>
      <c r="C142" s="108" t="n">
        <v>1</v>
      </c>
      <c r="D142" s="114" t="inlineStr">
        <is>
      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      </is>
      </c>
      <c r="E142" s="111" t="n">
        <v>44404</v>
      </c>
      <c r="F142" s="111" t="n">
        <v>44469</v>
      </c>
      <c r="G142" s="111" t="n">
        <v>44469</v>
      </c>
      <c r="H142" s="111" t="n">
        <v>44469</v>
      </c>
      <c r="I142" s="110">
        <f>VLOOKUP(A142,URS確認!E:I,5,FALSE)</f>
        <v/>
      </c>
      <c r="M142" s="108" t="inlineStr">
        <is>
          <t>高</t>
        </is>
      </c>
      <c r="P142" s="111" t="inlineStr">
        <is>
          <t>3D</t>
        </is>
      </c>
    </row>
    <row r="143" hidden="1" s="453">
      <c r="A143" s="108" t="inlineStr">
        <is>
          <t>L2154</t>
        </is>
      </c>
      <c r="B143" s="109">
        <f>VLOOKUP(A143,URS確認!$E:$F,2,FALSE)</f>
        <v/>
      </c>
      <c r="C143" s="108" t="n">
        <v>2</v>
      </c>
      <c r="D143" s="114" t="inlineStr">
        <is>
          <t>[商品]改為可修改欄位</t>
        </is>
      </c>
      <c r="E143" s="111" t="n">
        <v>44404</v>
      </c>
      <c r="F143" s="110" t="n">
        <v>44407</v>
      </c>
      <c r="G143" s="110" t="n">
        <v>44407</v>
      </c>
      <c r="H143" s="110" t="n">
        <v>44428</v>
      </c>
      <c r="I143" s="110">
        <f>VLOOKUP(A143,URS確認!E:I,5,FALSE)</f>
        <v/>
      </c>
      <c r="L143" s="108" t="inlineStr">
        <is>
          <t>V</t>
        </is>
      </c>
      <c r="P143" s="110" t="n"/>
    </row>
    <row r="144" hidden="1" s="453">
      <c r="A144" s="108" t="inlineStr">
        <is>
          <t>L2154</t>
        </is>
      </c>
      <c r="B144" s="109">
        <f>VLOOKUP(A144,URS確認!$E:$F,2,FALSE)</f>
        <v/>
      </c>
      <c r="C144" s="108" t="n">
        <v>3</v>
      </c>
      <c r="D144" s="114" t="inlineStr">
        <is>
          <t>[中租合約編號]移至新增標籤[其他]顯示</t>
        </is>
      </c>
      <c r="E144" s="111" t="n">
        <v>44404</v>
      </c>
      <c r="F144" s="111" t="n">
        <v>44419</v>
      </c>
      <c r="G144" s="110" t="n">
        <v>44419</v>
      </c>
      <c r="H144" s="110" t="n">
        <v>44428</v>
      </c>
      <c r="I144" s="110">
        <f>VLOOKUP(A144,URS確認!E:I,5,FALSE)</f>
        <v/>
      </c>
      <c r="L144" s="108" t="inlineStr">
        <is>
          <t>V</t>
        </is>
      </c>
      <c r="P144" s="111" t="n"/>
    </row>
    <row r="145" hidden="1" s="453">
      <c r="A145" s="108" t="inlineStr">
        <is>
          <t>L2154</t>
        </is>
      </c>
      <c r="B145" s="109">
        <f>VLOOKUP(A145,URS確認!$E:$F,2,FALSE)</f>
        <v/>
      </c>
      <c r="C145" s="108" t="n">
        <v>4</v>
      </c>
      <c r="D145" s="114" t="inlineStr">
        <is>
          <t>[指標利率代碼]需依據[商品]設定，不可修改</t>
        </is>
      </c>
      <c r="E145" s="111" t="n">
        <v>44404</v>
      </c>
      <c r="F145" s="110" t="n">
        <v>44407</v>
      </c>
      <c r="G145" s="110" t="n">
        <v>44407</v>
      </c>
      <c r="H145" s="110" t="n">
        <v>44428</v>
      </c>
      <c r="I145" s="110">
        <f>VLOOKUP(A145,URS確認!E:I,5,FALSE)</f>
        <v/>
      </c>
      <c r="J145" s="108" t="inlineStr">
        <is>
          <t>V</t>
        </is>
      </c>
      <c r="P145" s="110" t="n"/>
    </row>
    <row r="146" hidden="1" s="453">
      <c r="A146" s="108" t="inlineStr">
        <is>
          <t>L2154</t>
        </is>
      </c>
      <c r="B146" s="109">
        <f>VLOOKUP(A146,URS確認!$E:$F,2,FALSE)</f>
        <v/>
      </c>
      <c r="C146" s="108" t="n">
        <v>5</v>
      </c>
      <c r="D146" s="114" t="inlineStr">
        <is>
          <t>[核准額度]於撥款後不可修改</t>
        </is>
      </c>
      <c r="E146" s="111" t="n">
        <v>44404</v>
      </c>
      <c r="F146" s="111" t="n">
        <v>44418</v>
      </c>
      <c r="G146" s="110" t="n">
        <v>44413</v>
      </c>
      <c r="H146" s="110" t="n">
        <v>44428</v>
      </c>
      <c r="I146" s="110">
        <f>VLOOKUP(A146,URS確認!E:I,5,FALSE)</f>
        <v/>
      </c>
      <c r="J146" s="108" t="inlineStr">
        <is>
          <t>V</t>
        </is>
      </c>
      <c r="P146" s="111" t="n"/>
    </row>
    <row r="147" hidden="1" s="453">
      <c r="A147" s="108" t="inlineStr">
        <is>
          <t>L2154</t>
        </is>
      </c>
      <c r="B147" s="109">
        <f>VLOOKUP(A147,URS確認!$E:$F,2,FALSE)</f>
        <v/>
      </c>
      <c r="C147" s="108" t="n">
        <v>6</v>
      </c>
      <c r="D147" s="114" t="inlineStr">
        <is>
          <t>[規定管制代碼]改為可修改欄位</t>
        </is>
      </c>
      <c r="E147" s="111" t="n">
        <v>44404</v>
      </c>
      <c r="F147" s="110" t="n">
        <v>44407</v>
      </c>
      <c r="G147" s="110" t="n">
        <v>44407</v>
      </c>
      <c r="H147" s="110" t="n">
        <v>44428</v>
      </c>
      <c r="I147" s="110">
        <f>VLOOKUP(A147,URS確認!E:I,5,FALSE)</f>
        <v/>
      </c>
      <c r="L147" s="108" t="inlineStr">
        <is>
          <t>V</t>
        </is>
      </c>
      <c r="P147" s="110" t="n"/>
    </row>
    <row r="148" ht="33" customHeight="1" s="453">
      <c r="A148" s="112" t="inlineStr">
        <is>
          <t>L2154</t>
        </is>
      </c>
      <c r="B148" s="109">
        <f>VLOOKUP(A148,URS確認!$E:$F,2,FALSE)</f>
        <v/>
      </c>
      <c r="C148" s="112" t="n">
        <v>7</v>
      </c>
      <c r="D148" s="115" t="inlineStr">
        <is>
          <t>撥款後調整[貸款期間(月)][追蹤事項2]2021/1/20有討論,當時暫議詢問"新光銀行"作法,改為「L3701放款內容變更」確認</t>
        </is>
      </c>
      <c r="E148" s="111" t="n">
        <v>44404</v>
      </c>
      <c r="F148" s="110" t="n">
        <v>44469</v>
      </c>
      <c r="G148" s="110" t="n">
        <v>44469</v>
      </c>
      <c r="H148" s="110" t="n">
        <v>44469</v>
      </c>
      <c r="I148" s="110" t="inlineStr">
        <is>
          <t>賴文育</t>
        </is>
      </c>
      <c r="M148" s="108" t="inlineStr">
        <is>
          <t>高</t>
        </is>
      </c>
      <c r="P148" s="110" t="inlineStr">
        <is>
          <t>5D</t>
        </is>
      </c>
    </row>
    <row r="149" hidden="1" s="453">
      <c r="A149" s="112" t="inlineStr">
        <is>
          <t>L2016</t>
        </is>
      </c>
      <c r="B149" s="109">
        <f>VLOOKUP(A149,URS確認!$E:$F,2,FALSE)</f>
        <v/>
      </c>
      <c r="C149" s="112" t="n">
        <v>1</v>
      </c>
      <c r="D149" s="115" t="inlineStr">
        <is>
          <t>不掛入選單,為維護交易查詢輔助交易</t>
        </is>
      </c>
      <c r="E149" s="111" t="n">
        <v>44404</v>
      </c>
      <c r="F149" s="110" t="n">
        <v>44418</v>
      </c>
      <c r="G149" s="110" t="n">
        <v>44409</v>
      </c>
      <c r="H149" s="110" t="n">
        <v>44431</v>
      </c>
      <c r="I149" s="110">
        <f>VLOOKUP(A149,URS確認!E:I,5,FALSE)</f>
        <v/>
      </c>
      <c r="L149" s="108" t="inlineStr">
        <is>
          <t>V</t>
        </is>
      </c>
      <c r="P149" s="110" t="n"/>
    </row>
    <row r="150" ht="99" customHeight="1" s="453">
      <c r="A150" s="108" t="inlineStr">
        <is>
          <t>L3100</t>
        </is>
      </c>
      <c r="B150" s="109">
        <f>VLOOKUP(A150,URS確認!$E:$F,2,FALSE)</f>
        <v/>
      </c>
      <c r="C150" s="108" t="n">
        <v>1</v>
      </c>
      <c r="D150" s="114" t="inlineStr">
        <is>
      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      </is>
      </c>
      <c r="E150" s="111" t="n">
        <v>44404</v>
      </c>
      <c r="F150" s="113" t="inlineStr">
        <is>
          <t>取消不做</t>
        </is>
      </c>
      <c r="G150" s="113" t="inlineStr">
        <is>
          <t>取消不做</t>
        </is>
      </c>
      <c r="H150" s="113" t="inlineStr">
        <is>
          <t>取消不做</t>
        </is>
      </c>
      <c r="I150" s="110" t="inlineStr">
        <is>
          <t>賴文育</t>
        </is>
      </c>
      <c r="N150" s="108" t="inlineStr">
        <is>
          <t>V</t>
        </is>
      </c>
      <c r="P150" s="111" t="inlineStr">
        <is>
          <t>5D</t>
        </is>
      </c>
    </row>
    <row r="151" hidden="1" s="453">
      <c r="A151" s="108" t="inlineStr">
        <is>
          <t>LC011</t>
        </is>
      </c>
      <c r="B151" s="109" t="inlineStr">
        <is>
          <t>交易明細查詢</t>
        </is>
      </c>
      <c r="C151" s="108" t="n">
        <v>1</v>
      </c>
      <c r="D151" s="114" t="inlineStr">
        <is>
          <t>調整[會計日期]可輸入起訖區間</t>
        </is>
      </c>
      <c r="E151" s="111" t="n">
        <v>44404</v>
      </c>
      <c r="F151" s="111" t="n">
        <v>44439</v>
      </c>
      <c r="G151" s="111" t="n">
        <v>44446</v>
      </c>
      <c r="I151" s="152" t="inlineStr">
        <is>
          <t>陳昱衡</t>
        </is>
      </c>
      <c r="L151" s="108" t="inlineStr">
        <is>
          <t>V</t>
        </is>
      </c>
      <c r="P151" s="111" t="n"/>
    </row>
    <row r="152" hidden="1" s="453">
      <c r="A152" s="108" t="inlineStr">
        <is>
          <t>L6700</t>
        </is>
      </c>
      <c r="B152" s="109">
        <f>VLOOKUP(A152,URS確認!$E:$F,2,FALSE)</f>
        <v/>
      </c>
      <c r="C152" s="108" t="n">
        <v>1</v>
      </c>
      <c r="D152" s="114" t="inlineStr">
        <is>
          <t>資料轉換 [未齊件代碼]的[齊件日期計算日]的工作日數，預設為8工作日</t>
        </is>
      </c>
      <c r="E152" s="111" t="n">
        <v>44404</v>
      </c>
      <c r="F152" s="111" t="n">
        <v>44412</v>
      </c>
      <c r="G152" s="111" t="n">
        <v>44412</v>
      </c>
      <c r="H152" s="111" t="n">
        <v>44428</v>
      </c>
      <c r="I152" s="110">
        <f>VLOOKUP(A152,URS確認!E:I,5,FALSE)</f>
        <v/>
      </c>
      <c r="L152" s="108" t="inlineStr">
        <is>
          <t>V</t>
        </is>
      </c>
      <c r="P152" s="111" t="n"/>
    </row>
    <row r="153" hidden="1" s="453">
      <c r="A153" s="108" t="inlineStr">
        <is>
          <t>L6700</t>
        </is>
      </c>
      <c r="B153" s="109">
        <f>VLOOKUP(A153,URS確認!$E:$F,2,FALSE)</f>
        <v/>
      </c>
      <c r="C153" s="108" t="n">
        <v>2</v>
      </c>
      <c r="D153" s="114" t="inlineStr">
        <is>
          <t>調整[齊件日期計算日] 輸入欄位說"日"為"工作日"[廠商註]已調整</t>
        </is>
      </c>
      <c r="E153" s="111" t="n">
        <v>44404</v>
      </c>
      <c r="F153" s="111" t="n">
        <v>44404</v>
      </c>
      <c r="G153" s="111" t="n">
        <v>44404</v>
      </c>
      <c r="H153" s="111" t="n">
        <v>44428</v>
      </c>
      <c r="I153" s="110">
        <f>VLOOKUP(A153,URS確認!E:I,5,FALSE)</f>
        <v/>
      </c>
      <c r="L153" s="108" t="inlineStr">
        <is>
          <t>V</t>
        </is>
      </c>
      <c r="P153" s="111" t="n"/>
    </row>
    <row r="154" hidden="1" ht="66" customHeight="1" s="453">
      <c r="A154" s="108" t="inlineStr">
        <is>
          <t>L6700</t>
        </is>
      </c>
      <c r="B154" s="109">
        <f>VLOOKUP(A154,URS確認!$E:$F,2,FALSE)</f>
        <v/>
      </c>
      <c r="C154" s="108" t="n">
        <v>3</v>
      </c>
      <c r="D154" s="114" t="inlineStr">
        <is>
          <t>未齊案件到期時,需依下列清單,寄發EMAIL通知
(1).額度建檔所列[房貸專員/企金人員]
(2).有「L9110首次撥款審核資料表」交易權限使用者
(3).「L3100撥款」登錄經辦</t>
        </is>
      </c>
      <c r="E154" s="111" t="n">
        <v>44404</v>
      </c>
      <c r="F154" s="111" t="n">
        <v>44439</v>
      </c>
      <c r="G154" s="108" t="n"/>
      <c r="I154" s="110">
        <f>VLOOKUP(A154,URS確認!E:I,5,FALSE)</f>
        <v/>
      </c>
      <c r="M154" s="108" t="inlineStr">
        <is>
          <t>高</t>
        </is>
      </c>
      <c r="P154" s="111" t="n"/>
    </row>
    <row r="155" hidden="1" ht="49.5" customHeight="1" s="453">
      <c r="A155" s="108" t="inlineStr">
        <is>
          <t>L2921</t>
        </is>
      </c>
      <c r="B155" s="109">
        <f>VLOOKUP(A155,URS確認!$E:$F,2,FALSE)</f>
        <v/>
      </c>
      <c r="C155" s="108" t="n">
        <v>1</v>
      </c>
      <c r="D155" s="183" t="inlineStr">
        <is>
          <t>增加查詢條件 
(1).加[齊件訖日]區間
(2).加[銷號日期]區間</t>
        </is>
      </c>
      <c r="E155" s="111" t="n">
        <v>44405</v>
      </c>
      <c r="F155" s="111" t="n">
        <v>44411</v>
      </c>
      <c r="G155" s="111" t="n">
        <v>44411</v>
      </c>
      <c r="H155" s="111" t="n">
        <v>44428</v>
      </c>
      <c r="I155" s="110">
        <f>VLOOKUP(A155,URS確認!E:I,5,FALSE)</f>
        <v/>
      </c>
      <c r="L155" s="108" t="inlineStr">
        <is>
          <t>V</t>
        </is>
      </c>
      <c r="P155" s="111" t="n"/>
    </row>
    <row r="156" hidden="1" ht="82.5" customHeight="1" s="453">
      <c r="A156" s="108" t="inlineStr">
        <is>
          <t>L2921</t>
        </is>
      </c>
      <c r="B156" s="109">
        <f>VLOOKUP(A156,URS確認!$E:$F,2,FALSE)</f>
        <v/>
      </c>
      <c r="C156" s="108" t="n">
        <v>2</v>
      </c>
      <c r="D156" s="114" t="inlineStr">
        <is>
          <t>輸出欄位調整說明
(1).移除[統一編號]
(2).[齊件日期]改標題為[齊件訖日]
(3).房貸專員需顯示代號及員工姓名
(4).增加[備註]</t>
        </is>
      </c>
      <c r="E156" s="111" t="n">
        <v>44405</v>
      </c>
      <c r="F156" s="111" t="n">
        <v>44411</v>
      </c>
      <c r="G156" s="111" t="n">
        <v>44411</v>
      </c>
      <c r="H156" s="111" t="n">
        <v>44428</v>
      </c>
      <c r="I156" s="110">
        <f>VLOOKUP(A156,URS確認!E:I,5,FALSE)</f>
        <v/>
      </c>
      <c r="L156" s="108" t="inlineStr">
        <is>
          <t>V</t>
        </is>
      </c>
      <c r="P156" s="111" t="n"/>
    </row>
    <row r="157" hidden="1" s="453">
      <c r="A157" s="108" t="inlineStr">
        <is>
          <t>L2801</t>
        </is>
      </c>
      <c r="B157" s="109">
        <f>VLOOKUP(A157,URS確認!$E:$F,2,FALSE)</f>
        <v/>
      </c>
      <c r="C157" s="108" t="n">
        <v>2</v>
      </c>
      <c r="D157" s="114" t="inlineStr">
        <is>
          <t>[齊件日期]標題改成[齊件訖日],並可修改</t>
        </is>
      </c>
      <c r="E157" s="111" t="n">
        <v>44405</v>
      </c>
      <c r="F157" s="111" t="n">
        <v>44407</v>
      </c>
      <c r="G157" s="111" t="n">
        <v>44407</v>
      </c>
      <c r="H157" s="111" t="n">
        <v>44428</v>
      </c>
      <c r="I157" s="110">
        <f>VLOOKUP(A157,URS確認!E:I,5,FALSE)</f>
        <v/>
      </c>
      <c r="L157" s="108" t="inlineStr">
        <is>
          <t>V</t>
        </is>
      </c>
      <c r="P157" s="111" t="n"/>
    </row>
    <row r="158" hidden="1" s="453">
      <c r="A158" s="108" t="inlineStr">
        <is>
          <t>L2801</t>
        </is>
      </c>
      <c r="B158" s="109">
        <f>VLOOKUP(A158,URS確認!$E:$F,2,FALSE)</f>
        <v/>
      </c>
      <c r="C158" s="108" t="n">
        <v>3</v>
      </c>
      <c r="D158" s="114" t="inlineStr">
        <is>
          <t>增加[備註]輸入欄位</t>
        </is>
      </c>
      <c r="E158" s="111" t="n">
        <v>44405</v>
      </c>
      <c r="F158" s="111" t="n">
        <v>44407</v>
      </c>
      <c r="G158" s="111" t="n">
        <v>44407</v>
      </c>
      <c r="H158" s="111" t="n">
        <v>44428</v>
      </c>
      <c r="I158" s="110">
        <f>VLOOKUP(A158,URS確認!E:I,5,FALSE)</f>
        <v/>
      </c>
      <c r="L158" s="108" t="inlineStr">
        <is>
          <t>V</t>
        </is>
      </c>
      <c r="P158" s="111" t="n"/>
    </row>
    <row r="159" hidden="1" s="453">
      <c r="A159" s="108" t="inlineStr">
        <is>
          <t>L2801</t>
        </is>
      </c>
      <c r="B159" s="109">
        <f>VLOOKUP(A159,URS確認!$E:$F,2,FALSE)</f>
        <v/>
      </c>
      <c r="C159" s="108" t="n">
        <v>6</v>
      </c>
      <c r="D159" s="114" t="inlineStr">
        <is>
          <t>異動[銷號日期]需主管授權</t>
        </is>
      </c>
      <c r="E159" s="111" t="n">
        <v>44405</v>
      </c>
      <c r="F159" s="111" t="n">
        <v>44407</v>
      </c>
      <c r="G159" s="111" t="n">
        <v>44407</v>
      </c>
      <c r="H159" s="111" t="n">
        <v>44428</v>
      </c>
      <c r="I159" s="110">
        <f>VLOOKUP(A159,URS確認!E:I,5,FALSE)</f>
        <v/>
      </c>
      <c r="L159" s="108" t="inlineStr">
        <is>
          <t>V</t>
        </is>
      </c>
      <c r="P159" s="111" t="n"/>
    </row>
    <row r="160" hidden="1" ht="49.5" customHeight="1" s="453">
      <c r="A160" s="108" t="inlineStr">
        <is>
          <t>L2801</t>
        </is>
      </c>
      <c r="B160" s="109">
        <f>VLOOKUP(A160,URS確認!$E:$F,2,FALSE)</f>
        <v/>
      </c>
      <c r="C160" s="108" t="n">
        <v>7</v>
      </c>
      <c r="D160" s="114" t="inlineStr">
        <is>
          <t>有「L2801 未齊案件管理」交易權限者,應將未齊件資料於[齊件訖日]到期前3工作日開始,顯示於該使用者"處理清單"中
*BS007</t>
        </is>
      </c>
      <c r="E160" s="111" t="n">
        <v>44405</v>
      </c>
      <c r="F160" s="111" t="n">
        <v>44469</v>
      </c>
      <c r="G160" s="111" t="n">
        <v>44469</v>
      </c>
      <c r="I160" s="110" t="inlineStr">
        <is>
          <t>張金龍</t>
        </is>
      </c>
      <c r="M160" s="108" t="inlineStr">
        <is>
          <t>高</t>
        </is>
      </c>
      <c r="P160" s="111" t="inlineStr">
        <is>
          <t>3D</t>
        </is>
      </c>
    </row>
    <row r="161" hidden="1" s="453">
      <c r="A161" s="108" t="inlineStr">
        <is>
          <t>L2020</t>
        </is>
      </c>
      <c r="B161" s="109">
        <f>VLOOKUP(A161,URS確認!$E:$F,2,FALSE)</f>
        <v/>
      </c>
      <c r="C161" s="108" t="n">
        <v>1</v>
      </c>
      <c r="D161" s="114" t="inlineStr">
        <is>
          <t>增加[額度]查詢條件</t>
        </is>
      </c>
      <c r="E161" s="111" t="n">
        <v>44405</v>
      </c>
      <c r="F161" s="111" t="n">
        <v>44421</v>
      </c>
      <c r="G161" s="111" t="n">
        <v>44419</v>
      </c>
      <c r="H161" s="111" t="n">
        <v>44428</v>
      </c>
      <c r="I161" s="110">
        <f>VLOOKUP(A161,URS確認!E:I,5,FALSE)</f>
        <v/>
      </c>
      <c r="L161" s="108" t="inlineStr">
        <is>
          <t>V</t>
        </is>
      </c>
      <c r="P161" s="111" t="n"/>
    </row>
    <row r="162" hidden="1" s="453">
      <c r="A162" s="108" t="inlineStr">
        <is>
          <t>L2020</t>
        </is>
      </c>
      <c r="B162" s="109">
        <f>VLOOKUP(A162,URS確認!$E:$F,2,FALSE)</f>
        <v/>
      </c>
      <c r="C162" s="108" t="n">
        <v>2</v>
      </c>
      <c r="D162" s="114" t="inlineStr">
        <is>
          <t>將戶號移至共同輸出區,並增加[戶名]資訊</t>
        </is>
      </c>
      <c r="E162" s="111" t="n">
        <v>44405</v>
      </c>
      <c r="F162" s="111" t="n">
        <v>44406</v>
      </c>
      <c r="G162" s="111" t="n">
        <v>44406</v>
      </c>
      <c r="H162" s="111" t="n">
        <v>44428</v>
      </c>
      <c r="I162" s="110">
        <f>VLOOKUP(A162,URS確認!E:I,5,FALSE)</f>
        <v/>
      </c>
      <c r="L162" s="108" t="inlineStr">
        <is>
          <t>V</t>
        </is>
      </c>
      <c r="P162" s="111" t="n"/>
    </row>
    <row r="163" hidden="1" s="453">
      <c r="A163" s="108" t="inlineStr">
        <is>
          <t>L2020</t>
        </is>
      </c>
      <c r="B163" s="109">
        <f>VLOOKUP(A163,URS確認!$E:$F,2,FALSE)</f>
        <v/>
      </c>
      <c r="C163" s="108" t="n">
        <v>3</v>
      </c>
      <c r="D163" s="114" t="inlineStr">
        <is>
          <t>需於URS規格書說明"不開放查詢的客戶管控"的作法</t>
        </is>
      </c>
      <c r="E163" s="111" t="n">
        <v>44405</v>
      </c>
      <c r="F163" s="111" t="n">
        <v>44426</v>
      </c>
      <c r="G163" s="111" t="n">
        <v>44426</v>
      </c>
      <c r="H163" s="111" t="n">
        <v>44428</v>
      </c>
      <c r="I163" s="110">
        <f>VLOOKUP(A163,URS確認!E:I,5,FALSE)</f>
        <v/>
      </c>
      <c r="L163" s="108" t="inlineStr">
        <is>
          <t>V</t>
        </is>
      </c>
      <c r="P163" s="111" t="inlineStr">
        <is>
          <t>1D</t>
        </is>
      </c>
    </row>
    <row r="164" hidden="1" s="453">
      <c r="A164" s="108" t="inlineStr">
        <is>
          <t>L2250</t>
        </is>
      </c>
      <c r="B164" s="109">
        <f>VLOOKUP(A164,URS確認!$E:$F,2,FALSE)</f>
        <v/>
      </c>
      <c r="C164" s="108" t="n">
        <v>1</v>
      </c>
      <c r="D164" s="114" t="inlineStr">
        <is>
          <t>[異動]時需主管授權</t>
        </is>
      </c>
      <c r="E164" s="111" t="n">
        <v>44405</v>
      </c>
      <c r="F164" s="111" t="n">
        <v>44411</v>
      </c>
      <c r="G164" s="111" t="n">
        <v>44411</v>
      </c>
      <c r="H164" s="111" t="n">
        <v>44428</v>
      </c>
      <c r="I164" s="110">
        <f>VLOOKUP(A164,URS確認!E:I,5,FALSE)</f>
        <v/>
      </c>
      <c r="L164" s="108" t="inlineStr">
        <is>
          <t>V</t>
        </is>
      </c>
      <c r="P164" s="111" t="n"/>
    </row>
    <row r="165" hidden="1" s="453">
      <c r="A165" s="108" t="inlineStr">
        <is>
          <t>L2250</t>
        </is>
      </c>
      <c r="B165" s="109">
        <f>VLOOKUP(A165,URS確認!$E:$F,2,FALSE)</f>
        <v/>
      </c>
      <c r="C165" s="108" t="n">
        <v>2</v>
      </c>
      <c r="D165" s="114" t="inlineStr">
        <is>
          <t>新增時[保證狀況碼]預設為"1.設定"</t>
        </is>
      </c>
      <c r="E165" s="111" t="n">
        <v>44405</v>
      </c>
      <c r="F165" s="111" t="n">
        <v>44411</v>
      </c>
      <c r="G165" s="111" t="n">
        <v>44411</v>
      </c>
      <c r="H165" s="111" t="n">
        <v>44428</v>
      </c>
      <c r="I165" s="110">
        <f>VLOOKUP(A165,URS確認!E:I,5,FALSE)</f>
        <v/>
      </c>
      <c r="L165" s="108" t="inlineStr">
        <is>
          <t>V</t>
        </is>
      </c>
      <c r="P165" s="111" t="n"/>
    </row>
    <row r="166" hidden="1" ht="33" customHeight="1" s="453">
      <c r="A166" s="108" t="inlineStr">
        <is>
          <t>L2250</t>
        </is>
      </c>
      <c r="B166" s="109">
        <f>VLOOKUP(A166,URS確認!$E:$F,2,FALSE)</f>
        <v/>
      </c>
      <c r="C166" s="108" t="n">
        <v>3</v>
      </c>
      <c r="D166" s="114" t="inlineStr">
        <is>
          <t>[保證人關係]改用[保證人關係代碼(CdGuarantor)]檔,廢除[代碼檔(CdCode)]代碼"GuaTypeCode"資料,需補充涵蓋聯徵報送項目</t>
        </is>
      </c>
      <c r="E166" s="111" t="n">
        <v>44405</v>
      </c>
      <c r="F166" s="111" t="n">
        <v>44421</v>
      </c>
      <c r="G166" s="111" t="n">
        <v>44414</v>
      </c>
      <c r="H166" s="111" t="n">
        <v>44428</v>
      </c>
      <c r="I166" s="110">
        <f>VLOOKUP(A166,URS確認!E:I,5,FALSE)</f>
        <v/>
      </c>
      <c r="J166" s="108" t="inlineStr">
        <is>
          <t>V</t>
        </is>
      </c>
      <c r="P166" s="111" t="n"/>
    </row>
    <row r="167" hidden="1" ht="49.5" customHeight="1" s="453">
      <c r="A167" s="108" t="inlineStr">
        <is>
          <t>L2250</t>
        </is>
      </c>
      <c r="B167" s="109">
        <f>VLOOKUP(A167,URS確認!$E:$F,2,FALSE)</f>
        <v/>
      </c>
      <c r="C167" s="108" t="n">
        <v>4</v>
      </c>
      <c r="D167" s="114" t="inlineStr">
        <is>
          <t>擔保品提供人,新系統不需再建[保證類別]為 [05.擔保品提供人]保證人資料,系統直接抓取擔保品資料的[所有權人]申報,並於擔保品建檔時增加[保證人關係]輸入欄位</t>
        </is>
      </c>
      <c r="E167" s="111" t="n">
        <v>44405</v>
      </c>
      <c r="F167" s="111" t="n">
        <v>44428</v>
      </c>
      <c r="G167" s="111" t="n">
        <v>44442</v>
      </c>
      <c r="H167" s="111" t="n">
        <v>44456</v>
      </c>
      <c r="I167" s="110" t="inlineStr">
        <is>
          <t>張金龍</t>
        </is>
      </c>
      <c r="M167" s="108" t="inlineStr">
        <is>
          <t>高</t>
        </is>
      </c>
      <c r="P167" s="111" t="inlineStr">
        <is>
          <t>2D</t>
        </is>
      </c>
    </row>
    <row r="168" hidden="1" ht="66" customHeight="1" s="453">
      <c r="A168" s="108" t="inlineStr">
        <is>
          <t>L2250</t>
        </is>
      </c>
      <c r="B168" s="109">
        <f>VLOOKUP(A168,URS確認!$E:$F,2,FALSE)</f>
        <v/>
      </c>
      <c r="C168" s="108" t="n">
        <v>5</v>
      </c>
      <c r="D168" s="114" t="inlineStr">
        <is>
      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      </is>
      </c>
      <c r="E168" s="111" t="n">
        <v>44405</v>
      </c>
      <c r="F168" s="111" t="n">
        <v>44428</v>
      </c>
      <c r="G168" s="111" t="n">
        <v>44442</v>
      </c>
      <c r="H168" s="111" t="n">
        <v>44457</v>
      </c>
      <c r="I168" s="110" t="inlineStr">
        <is>
          <t>張金龍</t>
        </is>
      </c>
      <c r="M168" s="108" t="inlineStr">
        <is>
          <t>高</t>
        </is>
      </c>
      <c r="P168" s="111" t="inlineStr">
        <is>
          <t>3D</t>
        </is>
      </c>
    </row>
    <row r="169" hidden="1" ht="33" customHeight="1" s="453">
      <c r="A169" s="108" t="inlineStr">
        <is>
          <t>L2250</t>
        </is>
      </c>
      <c r="B169" s="109">
        <f>VLOOKUP(A169,URS確認!$E:$F,2,FALSE)</f>
        <v/>
      </c>
      <c r="C169" s="108" t="n">
        <v>6</v>
      </c>
      <c r="D169" s="114" t="inlineStr">
        <is>
          <t>新增[交易關係人查詢]機制,可依[身份證字號/統一編號]查詢在貸中系統中各種身分資料(借戶、保證人、擔保品提供人)</t>
        </is>
      </c>
      <c r="E169" s="111" t="n">
        <v>44405</v>
      </c>
      <c r="F169" s="111" t="n">
        <v>44439</v>
      </c>
      <c r="G169" s="111" t="n">
        <v>44461</v>
      </c>
      <c r="H169" s="111" t="n">
        <v>44461</v>
      </c>
      <c r="I169" s="110">
        <f>VLOOKUP(A169,URS確認!E:I,5,FALSE)</f>
        <v/>
      </c>
      <c r="M169" s="108" t="inlineStr">
        <is>
          <t>高</t>
        </is>
      </c>
      <c r="P169" s="111" t="inlineStr">
        <is>
          <t>3D</t>
        </is>
      </c>
    </row>
    <row r="170" hidden="1" s="453">
      <c r="A170" s="108" t="inlineStr">
        <is>
          <t>L2902</t>
        </is>
      </c>
      <c r="B170" s="109">
        <f>VLOOKUP(A170,URS確認!$E:$F,2,FALSE)</f>
        <v/>
      </c>
      <c r="C170" s="108" t="n">
        <v>1</v>
      </c>
      <c r="D170" s="114" t="inlineStr">
        <is>
          <t>輸入條件[統一編號]標題改為[保證人統編]</t>
        </is>
      </c>
      <c r="E170" s="111" t="n">
        <v>44405</v>
      </c>
      <c r="F170" s="111" t="n">
        <v>44405</v>
      </c>
      <c r="G170" s="111" t="n">
        <v>44405</v>
      </c>
      <c r="H170" s="111" t="n">
        <v>44428</v>
      </c>
      <c r="I170" s="110">
        <f>VLOOKUP(A170,URS確認!E:I,5,FALSE)</f>
        <v/>
      </c>
      <c r="L170" s="108" t="inlineStr">
        <is>
          <t>V</t>
        </is>
      </c>
      <c r="P170" s="111" t="n"/>
    </row>
    <row r="171" hidden="1" s="453">
      <c r="A171" s="108" t="inlineStr">
        <is>
          <t>L2902</t>
        </is>
      </c>
      <c r="B171" s="109">
        <f>VLOOKUP(A171,URS確認!$E:$F,2,FALSE)</f>
        <v/>
      </c>
      <c r="C171" s="108" t="n">
        <v>2</v>
      </c>
      <c r="D171" s="114" t="inlineStr">
        <is>
          <t>於輸出共同區,顯示[戶號],[戶名],[借戶否]資訊</t>
        </is>
      </c>
      <c r="E171" s="111" t="n">
        <v>44405</v>
      </c>
      <c r="F171" s="111" t="n">
        <v>44406</v>
      </c>
      <c r="G171" s="111" t="n">
        <v>44406</v>
      </c>
      <c r="H171" s="111" t="n">
        <v>44428</v>
      </c>
      <c r="I171" s="110">
        <f>VLOOKUP(A171,URS確認!E:I,5,FALSE)</f>
        <v/>
      </c>
      <c r="L171" s="108" t="inlineStr">
        <is>
          <t>V</t>
        </is>
      </c>
      <c r="P171" s="111" t="n"/>
    </row>
    <row r="172" hidden="1" ht="115.5" customHeight="1" s="453">
      <c r="A172" s="108" t="inlineStr">
        <is>
          <t>L2111</t>
        </is>
      </c>
      <c r="B172" s="109">
        <f>VLOOKUP(A172,URS確認!$E:$F,2,FALSE)</f>
        <v/>
      </c>
      <c r="C172" s="108" t="n">
        <v>1</v>
      </c>
      <c r="D172" s="114" t="inlineStr">
        <is>
      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      </is>
      </c>
      <c r="E172" s="111" t="n">
        <v>44431</v>
      </c>
      <c r="F172" s="111" t="n">
        <v>44469</v>
      </c>
      <c r="G172" s="111" t="n">
        <v>44469</v>
      </c>
      <c r="H172" s="111" t="n">
        <v>44469</v>
      </c>
      <c r="I172" s="108" t="inlineStr">
        <is>
          <t>余家興</t>
        </is>
      </c>
      <c r="M172" s="108" t="inlineStr">
        <is>
          <t>高</t>
        </is>
      </c>
      <c r="P172" s="108" t="inlineStr">
        <is>
          <t>1D</t>
        </is>
      </c>
    </row>
    <row r="173" hidden="1" ht="99" customHeight="1" s="453">
      <c r="A173" s="108" t="inlineStr">
        <is>
          <t>L2111</t>
        </is>
      </c>
      <c r="B173" s="109">
        <f>VLOOKUP(A173,URS確認!$E:$F,2,FALSE)</f>
        <v/>
      </c>
      <c r="C173" s="108" t="n">
        <v>2</v>
      </c>
      <c r="D173" s="114" t="inlineStr">
        <is>
      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      </is>
      </c>
      <c r="E173" s="111" t="n">
        <v>44431</v>
      </c>
      <c r="F173" s="108" t="n"/>
      <c r="G173" s="108" t="n"/>
      <c r="I173" s="185" t="inlineStr">
        <is>
          <t>SKL
承憲</t>
        </is>
      </c>
      <c r="O173" s="108" t="inlineStr">
        <is>
          <t>V</t>
        </is>
      </c>
    </row>
    <row r="174" hidden="1" ht="49.5" customHeight="1" s="453">
      <c r="A174" s="108" t="inlineStr">
        <is>
          <t>L2111</t>
        </is>
      </c>
      <c r="B174" s="109">
        <f>VLOOKUP(A174,URS確認!$E:$F,2,FALSE)</f>
        <v/>
      </c>
      <c r="C174" s="108" t="n">
        <v>3</v>
      </c>
      <c r="D174" s="114" t="inlineStr">
        <is>
          <t xml:space="preserve">ELOAN規劃調整備註
(1).於案件申請時，可於同一案件編號下，建立不同「共同借款人」額度
</t>
        </is>
      </c>
      <c r="E174" s="111" t="n">
        <v>44431</v>
      </c>
      <c r="F174" s="108" t="n"/>
      <c r="G174" s="108" t="n"/>
      <c r="I174" s="185" t="inlineStr">
        <is>
          <t>SKL
承憲</t>
        </is>
      </c>
      <c r="O174" s="108" t="inlineStr">
        <is>
          <t>V</t>
        </is>
      </c>
    </row>
    <row r="175" hidden="1" ht="33" customHeight="1" s="453">
      <c r="A175" s="108" t="inlineStr">
        <is>
          <t>L2221</t>
        </is>
      </c>
      <c r="B175" s="109">
        <f>VLOOKUP(A175,URS確認!$E:$F,2,FALSE)</f>
        <v/>
      </c>
      <c r="C175" s="108" t="n">
        <v>1</v>
      </c>
      <c r="D175" s="114" t="inlineStr">
        <is>
          <t>增加[交易關係人]基本資料相關電文欄位,供ELOAN於新增[交易關係人]時,同步新增「顧客基本資料」</t>
        </is>
      </c>
      <c r="E175" s="111" t="n">
        <v>44431</v>
      </c>
      <c r="F175" s="111" t="n">
        <v>44469</v>
      </c>
      <c r="G175" s="111" t="n">
        <v>44456</v>
      </c>
      <c r="H175" s="111" t="n">
        <v>44456</v>
      </c>
      <c r="I175" s="108" t="inlineStr">
        <is>
          <t>張金龍</t>
        </is>
      </c>
      <c r="M175" s="108" t="inlineStr">
        <is>
          <t>高</t>
        </is>
      </c>
    </row>
    <row r="176" hidden="1" ht="49.5" customHeight="1" s="453">
      <c r="B176" s="114" t="inlineStr">
        <is>
          <t>擔保品建檔共同原則
(不動產、動產、股票、其他)</t>
        </is>
      </c>
      <c r="C176" s="108" t="n">
        <v>1</v>
      </c>
      <c r="D176" s="114" t="inlineStr">
        <is>
          <t>提供[複製]機制</t>
        </is>
      </c>
      <c r="E176" s="111" t="n">
        <v>44432</v>
      </c>
      <c r="F176" s="111" t="n">
        <v>44469</v>
      </c>
      <c r="G176" s="108" t="n"/>
      <c r="I176" s="108" t="inlineStr">
        <is>
          <t>張金龍</t>
        </is>
      </c>
      <c r="M176" s="108" t="inlineStr">
        <is>
          <t>高</t>
        </is>
      </c>
    </row>
    <row r="177" hidden="1" ht="49.5" customHeight="1" s="453">
      <c r="B177" s="114" t="inlineStr">
        <is>
          <t>擔保品建檔共同原則
(不動產、動產、股票、其他)</t>
        </is>
      </c>
      <c r="C177" s="108" t="n">
        <v>2</v>
      </c>
      <c r="D177" s="114" t="inlineStr">
        <is>
          <t>提供EXCEL表[整批匯入建檔]機制</t>
        </is>
      </c>
      <c r="E177" s="111" t="n">
        <v>44432</v>
      </c>
      <c r="F177" s="111" t="n">
        <v>44469</v>
      </c>
      <c r="G177" s="108" t="n"/>
      <c r="I177" s="108" t="inlineStr">
        <is>
          <t>張金龍</t>
        </is>
      </c>
      <c r="M177" s="108" t="inlineStr">
        <is>
          <t>高</t>
        </is>
      </c>
    </row>
    <row r="178" hidden="1" ht="49.5" customHeight="1" s="453">
      <c r="B178" s="114" t="inlineStr">
        <is>
          <t>擔保品建檔共同原則
(不動產、動產、股票、其他)</t>
        </is>
      </c>
      <c r="C178" s="108" t="n">
        <v>3</v>
      </c>
      <c r="D178" s="114" t="inlineStr">
        <is>
          <t>移除[聯貸案]、[聯貸案類型]輸入欄位</t>
        </is>
      </c>
      <c r="E178" s="111" t="n">
        <v>44432</v>
      </c>
      <c r="F178" s="111" t="n">
        <v>44435</v>
      </c>
      <c r="G178" s="111" t="n">
        <v>44435</v>
      </c>
      <c r="H178" s="111" t="n">
        <v>44445</v>
      </c>
      <c r="I178" s="108" t="inlineStr">
        <is>
          <t>張金龍</t>
        </is>
      </c>
      <c r="L178" s="108" t="inlineStr">
        <is>
          <t>V</t>
        </is>
      </c>
    </row>
    <row r="179" hidden="1" ht="49.5" customHeight="1" s="453">
      <c r="B179" s="114" t="inlineStr">
        <is>
          <t>擔保品建檔共同原則
(不動產、動產、股票、其他)</t>
        </is>
      </c>
      <c r="C179" s="108" t="n">
        <v>4</v>
      </c>
      <c r="D179" s="114" t="inlineStr">
        <is>
          <t>[抵押品註記]參考ELOAN輸入方式</t>
        </is>
      </c>
      <c r="E179" s="111" t="n">
        <v>44432</v>
      </c>
      <c r="F179" s="111" t="n">
        <v>44469</v>
      </c>
      <c r="G179" s="111" t="n">
        <v>44445</v>
      </c>
      <c r="H179" s="111" t="n">
        <v>44445</v>
      </c>
      <c r="I179" s="108" t="inlineStr">
        <is>
          <t>張金龍</t>
        </is>
      </c>
      <c r="L179" s="108" t="inlineStr">
        <is>
          <t>V</t>
        </is>
      </c>
    </row>
    <row r="180" hidden="1" ht="49.5" customHeight="1" s="453">
      <c r="B180" s="114" t="inlineStr">
        <is>
          <t>擔保品建檔共同原則
(不動產、動產、股票、其他)</t>
        </is>
      </c>
      <c r="C180" s="108" t="n">
        <v>5</v>
      </c>
      <c r="D180" s="114" t="inlineStr">
        <is>
          <t>[建物][土地]重新交易時,需保留原擔保品編號</t>
        </is>
      </c>
      <c r="E180" s="111" t="n">
        <v>44432</v>
      </c>
      <c r="F180" s="111" t="n">
        <v>44469</v>
      </c>
      <c r="G180" s="111" t="n">
        <v>44441</v>
      </c>
      <c r="H180" s="111" t="n">
        <v>44445</v>
      </c>
      <c r="I180" s="108" t="inlineStr">
        <is>
          <t>陳昱衡</t>
        </is>
      </c>
      <c r="L180" s="108" t="inlineStr">
        <is>
          <t>V</t>
        </is>
      </c>
    </row>
    <row r="181" hidden="1" s="453">
      <c r="A181" s="108" t="inlineStr">
        <is>
          <t>L2038</t>
        </is>
      </c>
      <c r="B181" s="109">
        <f>VLOOKUP(A181,URS確認!$E:$F,2,FALSE)</f>
        <v/>
      </c>
      <c r="C181" s="108" t="n">
        <v>1</v>
      </c>
      <c r="D181" s="109" t="inlineStr">
        <is>
          <t>增加門牌的模糊查詢</t>
        </is>
      </c>
      <c r="E181" s="111" t="n">
        <v>44432</v>
      </c>
      <c r="F181" s="111" t="n">
        <v>44435</v>
      </c>
      <c r="G181" s="111" t="n">
        <v>44434</v>
      </c>
      <c r="H181" s="111" t="n">
        <v>44434</v>
      </c>
      <c r="I181" s="108" t="inlineStr">
        <is>
          <t>陳昱衡</t>
        </is>
      </c>
      <c r="L181" s="108" t="inlineStr">
        <is>
          <t>V</t>
        </is>
      </c>
    </row>
    <row r="182" hidden="1" ht="73.90000000000001" customHeight="1" s="453">
      <c r="A182" s="108" t="inlineStr">
        <is>
          <t>L2411</t>
        </is>
      </c>
      <c r="B182" s="109">
        <f>VLOOKUP(A182,URS確認!$E:$F,2,FALSE)</f>
        <v/>
      </c>
      <c r="C182" s="108" t="n">
        <v>1</v>
      </c>
      <c r="D182" s="114" t="inlineStr">
        <is>
      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      </is>
      </c>
      <c r="E182" s="111" t="n">
        <v>44432</v>
      </c>
      <c r="F182" s="111" t="n">
        <v>44469</v>
      </c>
      <c r="G182" s="111" t="n">
        <v>44446</v>
      </c>
      <c r="H182" s="111" t="n">
        <v>44447</v>
      </c>
      <c r="I182" s="209" t="inlineStr">
        <is>
          <t>陳昱衡</t>
        </is>
      </c>
      <c r="M182" s="108" t="inlineStr">
        <is>
          <t>高</t>
        </is>
      </c>
    </row>
    <row r="183" hidden="1" s="453">
      <c r="A183" s="108" t="inlineStr">
        <is>
          <t>L2411</t>
        </is>
      </c>
      <c r="B183" s="109">
        <f>VLOOKUP(A183,URS確認!$E:$F,2,FALSE)</f>
        <v/>
      </c>
      <c r="C183" s="108" t="n">
        <v>3</v>
      </c>
      <c r="D183" s="114" t="inlineStr">
        <is>
          <t>檢查擔保品唯一性時,錯誤訊息,顯示重複的完整擔保品編號</t>
        </is>
      </c>
      <c r="E183" s="111" t="n">
        <v>44432</v>
      </c>
      <c r="F183" s="111" t="n">
        <v>44435</v>
      </c>
      <c r="G183" s="111" t="n">
        <v>44434</v>
      </c>
      <c r="H183" s="111" t="n">
        <v>44445</v>
      </c>
      <c r="I183" s="108" t="inlineStr">
        <is>
          <t>張金龍</t>
        </is>
      </c>
      <c r="L183" s="108" t="inlineStr">
        <is>
          <t>V</t>
        </is>
      </c>
    </row>
    <row r="184" hidden="1" ht="33" customHeight="1" s="453">
      <c r="A184" s="108" t="inlineStr">
        <is>
          <t>L2411</t>
        </is>
      </c>
      <c r="B184" s="109">
        <f>VLOOKUP(A184,URS確認!$E:$F,2,FALSE)</f>
        <v/>
      </c>
      <c r="C184" s="108" t="n">
        <v>4</v>
      </c>
      <c r="D184" s="114" t="inlineStr">
        <is>
          <t>新增成功時,顯示[保險單]按鈕,連結【L4610保險單明細資料登錄】交易,登錄保險單資料</t>
        </is>
      </c>
      <c r="E184" s="111" t="n">
        <v>44432</v>
      </c>
      <c r="F184" s="111" t="n">
        <v>44435</v>
      </c>
      <c r="G184" s="111" t="n">
        <v>44434</v>
      </c>
      <c r="H184" s="111" t="n">
        <v>44445</v>
      </c>
      <c r="I184" s="108" t="inlineStr">
        <is>
          <t>張金龍</t>
        </is>
      </c>
      <c r="L184" s="108" t="inlineStr">
        <is>
          <t>V</t>
        </is>
      </c>
    </row>
    <row r="185" hidden="1" s="453">
      <c r="A185" s="108" t="inlineStr">
        <is>
          <t>L2415</t>
        </is>
      </c>
      <c r="B185" s="109">
        <f>VLOOKUP(A185,URS確認!$E:$F,2,FALSE)</f>
        <v/>
      </c>
      <c r="C185" s="108" t="n">
        <v>1</v>
      </c>
      <c r="D185" s="114" t="inlineStr">
        <is>
          <t>新增時,不必輸入[建物修改原因]</t>
        </is>
      </c>
      <c r="E185" s="111" t="n">
        <v>44432</v>
      </c>
      <c r="F185" s="111" t="n">
        <v>44442</v>
      </c>
      <c r="G185" s="111" t="n">
        <v>44441</v>
      </c>
      <c r="H185" s="111" t="n">
        <v>44445</v>
      </c>
      <c r="I185" s="108" t="inlineStr">
        <is>
          <t>張金龍</t>
        </is>
      </c>
      <c r="L185" s="108" t="inlineStr">
        <is>
          <t>V</t>
        </is>
      </c>
    </row>
    <row r="186" hidden="1" s="453">
      <c r="A186" s="108" t="inlineStr">
        <is>
          <t>L2415</t>
        </is>
      </c>
      <c r="B186" s="109">
        <f>VLOOKUP(A186,URS確認!$E:$F,2,FALSE)</f>
        <v/>
      </c>
      <c r="C186" s="108" t="n">
        <v>2</v>
      </c>
      <c r="D186" s="114" t="inlineStr">
        <is>
          <t>[公設建號.所有權人]需同時為[建物.所有權人]</t>
        </is>
      </c>
      <c r="E186" s="111" t="n">
        <v>44432</v>
      </c>
      <c r="F186" s="111" t="n">
        <v>44442</v>
      </c>
      <c r="G186" s="111" t="n">
        <v>44441</v>
      </c>
      <c r="H186" s="111" t="n">
        <v>44445</v>
      </c>
      <c r="I186" s="108" t="inlineStr">
        <is>
          <t>張金龍</t>
        </is>
      </c>
      <c r="L186" s="108" t="inlineStr">
        <is>
          <t>V</t>
        </is>
      </c>
    </row>
    <row r="187" hidden="1" ht="33" customHeight="1" s="453">
      <c r="A187" s="108" t="inlineStr">
        <is>
          <t>L2911</t>
        </is>
      </c>
      <c r="B187" s="109">
        <f>VLOOKUP(A187,URS確認!$E:$F,2,FALSE)</f>
        <v/>
      </c>
      <c r="C187" s="108" t="n">
        <v>1</v>
      </c>
      <c r="D187" s="114" t="inlineStr">
        <is>
          <t>於[建物]輸出,增加[保險單]按鈕, ,連結【L4060額度擔保品保險單關聯查詢】交易,查詢保險單資料</t>
        </is>
      </c>
      <c r="E187" s="111" t="n">
        <v>44432</v>
      </c>
      <c r="F187" s="111" t="n">
        <v>44435</v>
      </c>
      <c r="G187" s="111" t="n">
        <v>44434</v>
      </c>
      <c r="H187" s="111" t="n">
        <v>44445</v>
      </c>
      <c r="I187" s="108" t="inlineStr">
        <is>
          <t>張金龍</t>
        </is>
      </c>
      <c r="L187" s="108" t="inlineStr">
        <is>
          <t>V</t>
        </is>
      </c>
    </row>
    <row r="188" hidden="1" s="453">
      <c r="A188" s="108" t="inlineStr">
        <is>
          <t>L2041</t>
        </is>
      </c>
      <c r="B188" s="109">
        <f>VLOOKUP(A188,URS確認!$E:$F,2,FALSE)</f>
        <v/>
      </c>
      <c r="C188" s="108" t="n">
        <v>1</v>
      </c>
      <c r="D188" s="114" t="inlineStr">
        <is>
          <t>交易功能併入[L2911不動產擔保品資料查詢] 取消L2041交易</t>
        </is>
      </c>
      <c r="E188" s="111" t="n">
        <v>44432</v>
      </c>
      <c r="F188" s="111" t="n">
        <v>44435</v>
      </c>
      <c r="G188" s="111" t="n">
        <v>44434</v>
      </c>
      <c r="H188" s="111" t="n">
        <v>44445</v>
      </c>
      <c r="I188" s="108" t="inlineStr">
        <is>
          <t>張金龍</t>
        </is>
      </c>
      <c r="L188" s="108" t="inlineStr">
        <is>
          <t>V</t>
        </is>
      </c>
    </row>
    <row r="189" hidden="1" s="453">
      <c r="A189" s="108" t="inlineStr">
        <is>
          <t>L2042</t>
        </is>
      </c>
      <c r="B189" s="109">
        <f>VLOOKUP(A189,URS確認!$E:$F,2,FALSE)</f>
        <v/>
      </c>
      <c r="C189" s="108" t="n">
        <v>1</v>
      </c>
      <c r="D189" s="114" t="inlineStr">
        <is>
          <t>交易功能併入[L2911不動產擔保品資料查詢],取消L2042交易</t>
        </is>
      </c>
      <c r="E189" s="111" t="n">
        <v>44432</v>
      </c>
      <c r="F189" s="111" t="n">
        <v>44435</v>
      </c>
      <c r="G189" s="111" t="n">
        <v>44434</v>
      </c>
      <c r="H189" s="111" t="n">
        <v>44445</v>
      </c>
      <c r="I189" s="108" t="inlineStr">
        <is>
          <t>張金龍</t>
        </is>
      </c>
      <c r="L189" s="108" t="inlineStr">
        <is>
          <t>V</t>
        </is>
      </c>
    </row>
    <row r="190" hidden="1" ht="33" customHeight="1" s="453">
      <c r="A190" s="108" t="inlineStr">
        <is>
          <t>L2221</t>
        </is>
      </c>
      <c r="B190" s="109">
        <f>VLOOKUP(A190,URS確認!$E:$F,2,FALSE)</f>
        <v/>
      </c>
      <c r="C190" s="108" t="n">
        <v>1</v>
      </c>
      <c r="D190" s="114" t="inlineStr">
        <is>
          <t>建檔時只需提供ID及姓名及掃描類別,基本資料可於L1101/L1102補鍵,並依[交易關係人]必須輸入的資料,做欄位輸入控制</t>
        </is>
      </c>
      <c r="E190" s="111" t="n">
        <v>44432</v>
      </c>
      <c r="F190" s="111" t="n">
        <v>44442</v>
      </c>
      <c r="G190" s="111" t="n">
        <v>44440</v>
      </c>
      <c r="H190" s="111" t="n">
        <v>44461</v>
      </c>
      <c r="I190" s="108" t="inlineStr">
        <is>
          <t>張金龍</t>
        </is>
      </c>
      <c r="M190" s="108" t="inlineStr">
        <is>
          <t>高</t>
        </is>
      </c>
    </row>
    <row r="191" hidden="1" ht="15.6" customHeight="1" s="453">
      <c r="A191" s="108" t="inlineStr">
        <is>
          <t>L2412</t>
        </is>
      </c>
      <c r="B191" s="109">
        <f>VLOOKUP(A191,URS確認!$E:$F,2,FALSE)</f>
        <v/>
      </c>
      <c r="C191" s="108" t="n">
        <v>1</v>
      </c>
      <c r="D191" s="114" t="inlineStr">
        <is>
          <t>[擔保品代號2]="02.動產-機器設備"時,隱藏以下輸入欄位</t>
        </is>
      </c>
      <c r="E191" s="111" t="n">
        <v>44433</v>
      </c>
      <c r="F191" s="111" t="n">
        <v>44435</v>
      </c>
      <c r="G191" s="111" t="n">
        <v>44435</v>
      </c>
      <c r="H191" s="111" t="n">
        <v>44445</v>
      </c>
      <c r="I191" s="108" t="inlineStr">
        <is>
          <t>張金龍</t>
        </is>
      </c>
      <c r="L191" s="108" t="inlineStr">
        <is>
          <t>V</t>
        </is>
      </c>
    </row>
    <row r="192" hidden="1" s="453">
      <c r="A192" s="108" t="inlineStr">
        <is>
          <t>L2412</t>
        </is>
      </c>
      <c r="B192" s="109">
        <f>VLOOKUP(A192,URS確認!$E:$F,2,FALSE)</f>
        <v/>
      </c>
      <c r="C192" s="108" t="n">
        <v>2</v>
      </c>
      <c r="D192" s="114" t="inlineStr">
        <is>
          <t>[抵押品註記]參考ELOAN輸入方式,</t>
        </is>
      </c>
      <c r="E192" s="111" t="n">
        <v>44433</v>
      </c>
      <c r="F192" s="111" t="n">
        <v>44469</v>
      </c>
      <c r="G192" s="111" t="n">
        <v>44445</v>
      </c>
      <c r="H192" s="111" t="n">
        <v>44445</v>
      </c>
      <c r="I192" s="108" t="inlineStr">
        <is>
          <t>張金龍</t>
        </is>
      </c>
      <c r="L192" s="108" t="inlineStr">
        <is>
          <t>V</t>
        </is>
      </c>
    </row>
    <row r="193" hidden="1" ht="33" customHeight="1" s="453">
      <c r="A193" s="108" t="inlineStr">
        <is>
          <t>L2412</t>
        </is>
      </c>
      <c r="B193" s="109">
        <f>VLOOKUP(A193,URS確認!$E:$F,2,FALSE)</f>
        <v/>
      </c>
      <c r="C193" s="108" t="n">
        <v>3</v>
      </c>
      <c r="D193" s="114" t="inlineStr">
        <is>
          <t xml:space="preserve">新增成功時,顯示[保險單]按鈕,連結【L4610保險單明細資料登錄】交易,登錄保險單資料 </t>
        </is>
      </c>
      <c r="E193" s="111" t="n">
        <v>44433</v>
      </c>
      <c r="F193" s="111" t="n">
        <v>44469</v>
      </c>
      <c r="G193" s="111" t="n">
        <v>44441</v>
      </c>
      <c r="H193" s="111" t="n">
        <v>44445</v>
      </c>
      <c r="I193" s="108" t="inlineStr">
        <is>
          <t>張金龍</t>
        </is>
      </c>
      <c r="L193" s="108" t="inlineStr">
        <is>
          <t>V</t>
        </is>
      </c>
    </row>
    <row r="194" hidden="1" ht="66" customHeight="1" s="453">
      <c r="A194" s="108" t="inlineStr">
        <is>
          <t>L2049</t>
        </is>
      </c>
      <c r="B194" s="109">
        <f>VLOOKUP(A194,URS確認!$E:$F,2,FALSE)</f>
        <v/>
      </c>
      <c r="C194" s="108" t="n">
        <v>1</v>
      </c>
      <c r="D194" s="114" t="inlineStr">
        <is>
          <t>併入L2017,應涵蓋以下項目
(1).L2049有的查詢條件
(2).L2049必要輸出欄位
以上調整於後續調整說明會展示</t>
        </is>
      </c>
      <c r="E194" s="111" t="n">
        <v>44433</v>
      </c>
      <c r="F194" s="111" t="n">
        <v>44469</v>
      </c>
      <c r="G194" s="111" t="n">
        <v>44448</v>
      </c>
      <c r="H194" s="111" t="n">
        <v>44448</v>
      </c>
      <c r="I194" s="209" t="inlineStr">
        <is>
          <t>陳昱衡</t>
        </is>
      </c>
      <c r="L194" s="108" t="inlineStr">
        <is>
          <t xml:space="preserve"> </t>
        </is>
      </c>
      <c r="M194" s="108" t="inlineStr">
        <is>
          <t>高</t>
        </is>
      </c>
    </row>
    <row r="195" hidden="1" ht="66" customHeight="1" s="453">
      <c r="A195" s="108" t="inlineStr">
        <is>
          <t>L2919</t>
        </is>
      </c>
      <c r="B195" s="109">
        <f>VLOOKUP(A195,URS確認!$E:$F,2,FALSE)</f>
        <v/>
      </c>
      <c r="C195" s="108" t="n">
        <v>1</v>
      </c>
      <c r="D195" s="114" t="inlineStr">
        <is>
          <t>併入L2038,應涵蓋以下項目
(1).L2919有的查詢條件
(2).L2919必要輸出欄位
以上調整於後續調整說明會展示</t>
        </is>
      </c>
      <c r="E195" s="111" t="n">
        <v>44433</v>
      </c>
      <c r="F195" s="111" t="n">
        <v>44469</v>
      </c>
      <c r="G195" s="111" t="n">
        <v>44448</v>
      </c>
      <c r="H195" s="111" t="n">
        <v>44448</v>
      </c>
      <c r="I195" s="209" t="inlineStr">
        <is>
          <t>陳昱衡</t>
        </is>
      </c>
      <c r="M195" s="108" t="inlineStr">
        <is>
          <t>高</t>
        </is>
      </c>
    </row>
    <row r="196" hidden="1" ht="66" customHeight="1" s="453">
      <c r="A196" s="108" t="inlineStr">
        <is>
          <t>L2922</t>
        </is>
      </c>
      <c r="B196" s="109">
        <f>VLOOKUP(A196,URS確認!$E:$F,2,FALSE)</f>
        <v/>
      </c>
      <c r="C196" s="108" t="n">
        <v>1</v>
      </c>
      <c r="D196" s="114" t="inlineStr">
        <is>
          <t>併入L2038,應涵蓋以下項目
(1).L2919有的查詢條件
(2).L2919必要輸出欄位
以上調整於後續調整說明會展示</t>
        </is>
      </c>
      <c r="E196" s="111" t="n">
        <v>44433</v>
      </c>
      <c r="F196" s="111" t="n">
        <v>44469</v>
      </c>
      <c r="G196" s="111" t="n">
        <v>44448</v>
      </c>
      <c r="H196" s="111" t="n">
        <v>44448</v>
      </c>
      <c r="I196" s="209" t="inlineStr">
        <is>
          <t>陳昱衡</t>
        </is>
      </c>
      <c r="M196" s="108" t="inlineStr">
        <is>
          <t>高</t>
        </is>
      </c>
    </row>
    <row r="197" hidden="1" ht="66" customHeight="1" s="453">
      <c r="A197" s="108" t="inlineStr">
        <is>
          <t>L2047</t>
        </is>
      </c>
      <c r="B197" s="109">
        <f>VLOOKUP(A197,URS確認!$E:$F,2,FALSE)</f>
        <v/>
      </c>
      <c r="C197" s="108" t="n">
        <v>1</v>
      </c>
      <c r="D197" s="114" t="inlineStr">
        <is>
          <t>併入L2038,應涵蓋以下項目
(1).L2038有的查詢條件
(2).L2038必要輸出欄位
以上調整於後續調整說明會展示</t>
        </is>
      </c>
      <c r="E197" s="111" t="n">
        <v>44433</v>
      </c>
      <c r="F197" s="111" t="n">
        <v>44469</v>
      </c>
      <c r="G197" s="111" t="n">
        <v>44448</v>
      </c>
      <c r="H197" s="111" t="n">
        <v>44448</v>
      </c>
      <c r="I197" s="209" t="inlineStr">
        <is>
          <t>陳昱衡</t>
        </is>
      </c>
      <c r="M197" s="108" t="inlineStr">
        <is>
          <t>高</t>
        </is>
      </c>
    </row>
    <row r="198" hidden="1" s="453">
      <c r="A198" s="108" t="inlineStr">
        <is>
          <t>L2038</t>
        </is>
      </c>
      <c r="B198" s="109">
        <f>VLOOKUP(A198,URS確認!$E:$F,2,FALSE)</f>
        <v/>
      </c>
      <c r="C198" s="108" t="n">
        <v>1</v>
      </c>
      <c r="D198" s="114" t="inlineStr">
        <is>
          <t>改用[擔保品大類]控制,以下欄位查詢條件的顯示/隱藏</t>
        </is>
      </c>
      <c r="E198" s="111" t="n">
        <v>44433</v>
      </c>
      <c r="F198" s="111" t="n">
        <v>44435</v>
      </c>
      <c r="G198" s="111" t="n">
        <v>44435</v>
      </c>
      <c r="H198" s="111" t="n">
        <v>44435</v>
      </c>
      <c r="I198" s="108" t="inlineStr">
        <is>
          <t>陳昱衡</t>
        </is>
      </c>
      <c r="L198" s="108" t="inlineStr">
        <is>
          <t>V</t>
        </is>
      </c>
    </row>
    <row r="199" hidden="1" s="453">
      <c r="A199" s="108" t="inlineStr">
        <is>
          <t>L2038</t>
        </is>
      </c>
      <c r="B199" s="109">
        <f>VLOOKUP(A199,URS確認!$E:$F,2,FALSE)</f>
        <v/>
      </c>
      <c r="C199" s="108" t="n">
        <v>2</v>
      </c>
      <c r="D199" s="114" t="inlineStr">
        <is>
          <t>[建物建號]及[土地地號]增加以區間查詢</t>
        </is>
      </c>
      <c r="E199" s="111" t="n">
        <v>44433</v>
      </c>
      <c r="F199" s="111" t="n">
        <v>44435</v>
      </c>
      <c r="G199" s="111" t="n">
        <v>44435</v>
      </c>
      <c r="H199" s="111" t="n">
        <v>44442</v>
      </c>
      <c r="I199" s="108" t="inlineStr">
        <is>
          <t>陳昱衡</t>
        </is>
      </c>
      <c r="L199" s="108" t="inlineStr">
        <is>
          <t>V</t>
        </is>
      </c>
    </row>
    <row r="200" hidden="1" s="453">
      <c r="A200" s="108" t="inlineStr">
        <is>
          <t>L2038</t>
        </is>
      </c>
      <c r="B200" s="109">
        <f>VLOOKUP(A200,URS確認!$E:$F,2,FALSE)</f>
        <v/>
      </c>
      <c r="C200" s="108" t="n">
        <v>3</v>
      </c>
      <c r="D200" s="114" t="inlineStr">
        <is>
          <t>[建物門牌].[路]可模糊比對</t>
        </is>
      </c>
      <c r="E200" s="111" t="n">
        <v>44433</v>
      </c>
      <c r="F200" s="111" t="n">
        <v>44435</v>
      </c>
      <c r="G200" s="111" t="n">
        <v>44435</v>
      </c>
      <c r="H200" s="111" t="n">
        <v>44435</v>
      </c>
      <c r="I200" s="108" t="inlineStr">
        <is>
          <t>陳昱衡</t>
        </is>
      </c>
      <c r="L200" s="108" t="inlineStr">
        <is>
          <t>V</t>
        </is>
      </c>
    </row>
    <row r="201" hidden="1" s="453">
      <c r="A201" s="108" t="inlineStr">
        <is>
          <t>L2038</t>
        </is>
      </c>
      <c r="B201" s="109">
        <f>VLOOKUP(A201,URS確認!$E:$F,2,FALSE)</f>
        <v/>
      </c>
      <c r="C201" s="108" t="n">
        <v>4</v>
      </c>
      <c r="D201" s="114" t="inlineStr">
        <is>
          <t>增加[車牌號碼]查詢條件</t>
        </is>
      </c>
      <c r="E201" s="111" t="n">
        <v>44433</v>
      </c>
      <c r="F201" s="111" t="n">
        <v>44435</v>
      </c>
      <c r="G201" s="111" t="n">
        <v>44435</v>
      </c>
      <c r="H201" s="111" t="n">
        <v>44442</v>
      </c>
      <c r="I201" s="108" t="inlineStr">
        <is>
          <t>陳昱衡</t>
        </is>
      </c>
      <c r="L201" s="108" t="inlineStr">
        <is>
          <t>V</t>
        </is>
      </c>
    </row>
    <row r="202" hidden="1" ht="79.15000000000001" customHeight="1" s="453">
      <c r="A202" s="108" t="inlineStr">
        <is>
          <t>L2038</t>
        </is>
      </c>
      <c r="B202" s="109">
        <f>VLOOKUP(A202,URS確認!$E:$F,2,FALSE)</f>
        <v/>
      </c>
      <c r="C202" s="108" t="n">
        <v>5</v>
      </c>
      <c r="D202" s="114" t="inlineStr">
        <is>
          <t>增加可以[借戶戶名] 、[所有權人姓名]查詢機制,[廠商註]已調整
(1).新增[顧客基本資料]查詢按鈕
(2).利用自行輸入查詢條件,再選取查詢對象</t>
        </is>
      </c>
      <c r="E202" s="111" t="n">
        <v>44433</v>
      </c>
      <c r="F202" s="111" t="n">
        <v>44435</v>
      </c>
      <c r="G202" s="111" t="n">
        <v>44435</v>
      </c>
      <c r="H202" s="111" t="n">
        <v>44442</v>
      </c>
      <c r="I202" s="108" t="inlineStr">
        <is>
          <t>陳昱衡</t>
        </is>
      </c>
      <c r="L202" s="108" t="inlineStr">
        <is>
          <t>V</t>
        </is>
      </c>
    </row>
    <row r="203" hidden="1" ht="37.15" customHeight="1" s="453">
      <c r="B203" s="114" t="inlineStr">
        <is>
          <t>「同一關係企業及集團企業」資料報送作業</t>
        </is>
      </c>
      <c r="C203" s="108" t="n">
        <v>1</v>
      </c>
      <c r="D203" s="114" t="inlineStr">
        <is>
          <t>[關係企業關係代號]目前規劃於「L2035/L2306借款戶關係人/關係企業維護」登錄,附申報[關係代號對照表][說明規劃]</t>
        </is>
      </c>
      <c r="E203" s="111" t="n">
        <v>44433</v>
      </c>
      <c r="F203" s="111" t="n">
        <v>44435</v>
      </c>
      <c r="G203" s="111" t="n">
        <v>44435</v>
      </c>
      <c r="I203" s="108" t="inlineStr">
        <is>
          <t>張金龍</t>
        </is>
      </c>
      <c r="L203" s="108" t="inlineStr">
        <is>
          <t>V</t>
        </is>
      </c>
    </row>
    <row r="204" hidden="1" s="453">
      <c r="A204" s="108" t="inlineStr">
        <is>
          <t>L2415</t>
        </is>
      </c>
      <c r="B204" s="109">
        <f>VLOOKUP(A204,URS確認!$E:$F,2,FALSE)</f>
        <v/>
      </c>
      <c r="C204" s="108" t="n">
        <v>1</v>
      </c>
      <c r="D204" s="114" t="inlineStr">
        <is>
          <t>新增5種停車位型式的[數量]及[面積]合計欄位</t>
        </is>
      </c>
      <c r="E204" s="111" t="n">
        <v>44433</v>
      </c>
      <c r="F204" s="111" t="n">
        <v>44461</v>
      </c>
      <c r="G204" s="111" t="n">
        <v>44462</v>
      </c>
      <c r="H204" s="111" t="n">
        <v>44462</v>
      </c>
      <c r="I204" s="108" t="inlineStr">
        <is>
          <t>張金龍</t>
        </is>
      </c>
      <c r="M204" s="108" t="inlineStr">
        <is>
          <t>高</t>
        </is>
      </c>
    </row>
    <row r="205" hidden="1" s="453">
      <c r="A205" s="108" t="inlineStr">
        <is>
          <t>L2413</t>
        </is>
      </c>
      <c r="B205" s="109">
        <f>VLOOKUP(A205,URS確認!$E:$F,2,FALSE)</f>
        <v/>
      </c>
      <c r="C205" s="108" t="n">
        <v>1</v>
      </c>
      <c r="D205" s="114" t="inlineStr">
        <is>
          <t>匯入台股股票代號</t>
        </is>
      </c>
      <c r="E205" s="111" t="n">
        <v>44434</v>
      </c>
      <c r="F205" s="111" t="n">
        <v>44435</v>
      </c>
      <c r="G205" s="111" t="n">
        <v>44435</v>
      </c>
      <c r="H205" s="111" t="n">
        <v>44435</v>
      </c>
      <c r="I205" s="108" t="inlineStr">
        <is>
          <t>張金龍</t>
        </is>
      </c>
      <c r="L205" s="108" t="inlineStr">
        <is>
          <t>V</t>
        </is>
      </c>
    </row>
    <row r="206" hidden="1" s="453">
      <c r="A206" s="108" t="inlineStr">
        <is>
          <t>L2413</t>
        </is>
      </c>
      <c r="B206" s="109">
        <f>VLOOKUP(A206,URS確認!$E:$F,2,FALSE)</f>
        <v/>
      </c>
      <c r="C206" s="108" t="n">
        <v>2</v>
      </c>
      <c r="D206" s="114" t="inlineStr">
        <is>
          <t>新增[查詢]股票按鈕</t>
        </is>
      </c>
      <c r="E206" s="111" t="n">
        <v>44434</v>
      </c>
      <c r="F206" s="111" t="n">
        <v>44435</v>
      </c>
      <c r="G206" s="111" t="n">
        <v>44435</v>
      </c>
      <c r="H206" s="111" t="n">
        <v>44445</v>
      </c>
      <c r="I206" s="108" t="inlineStr">
        <is>
          <t>張金龍</t>
        </is>
      </c>
      <c r="L206" s="108" t="inlineStr">
        <is>
          <t>V</t>
        </is>
      </c>
    </row>
    <row r="207" hidden="1" ht="49.5" customHeight="1" s="453">
      <c r="A207" s="108" t="inlineStr">
        <is>
          <t>L2413</t>
        </is>
      </c>
      <c r="B207" s="109">
        <f>VLOOKUP(A207,URS確認!$E:$F,2,FALSE)</f>
        <v/>
      </c>
      <c r="C207" s="108" t="n">
        <v>3</v>
      </c>
      <c r="D207" s="114" t="inlineStr">
        <is>
          <t>依據[每股單價鑑估標準]輸入選項,正確控制[非上市（櫃）每股淨值]、[每股面額]、[前日收盤價]、[前日收盤價]、[一個月平均價]、[三個月平均價]的必須輸入控制</t>
        </is>
      </c>
      <c r="E207" s="111" t="n">
        <v>44434</v>
      </c>
      <c r="F207" s="111" t="n">
        <v>44435</v>
      </c>
      <c r="G207" s="111" t="n">
        <v>44435</v>
      </c>
      <c r="H207" s="111" t="n">
        <v>44435</v>
      </c>
      <c r="I207" s="108" t="inlineStr">
        <is>
          <t>張金龍</t>
        </is>
      </c>
      <c r="J207" s="108" t="inlineStr">
        <is>
          <t>V</t>
        </is>
      </c>
    </row>
    <row r="208" hidden="1" ht="66" customHeight="1" s="453">
      <c r="A208" s="108" t="inlineStr">
        <is>
          <t>L2413</t>
        </is>
      </c>
      <c r="B208" s="109">
        <f>VLOOKUP(A208,URS確認!$E:$F,2,FALSE)</f>
        <v/>
      </c>
      <c r="C208" s="108" t="n">
        <v>4</v>
      </c>
      <c r="D208" s="114" t="inlineStr">
        <is>
          <t>當[全戶維持率]低於時[通知追繳維持率]或[實行職權維持率]時,發送EMAIL給案件承辦[企金人員]
[註]全戶維持率=(收盤價*設定股數)/借款餘額
*BS008</t>
        </is>
      </c>
      <c r="E208" s="111" t="n">
        <v>44434</v>
      </c>
      <c r="F208" s="111" t="n">
        <v>44469</v>
      </c>
      <c r="G208" s="111" t="n">
        <v>44469</v>
      </c>
      <c r="I208" s="108" t="inlineStr">
        <is>
          <t>張金龍</t>
        </is>
      </c>
      <c r="M208" s="108" t="inlineStr">
        <is>
          <t>高</t>
        </is>
      </c>
    </row>
    <row r="209" hidden="1" ht="33" customHeight="1" s="453">
      <c r="A209" s="108" t="inlineStr">
        <is>
          <t>L2413</t>
        </is>
      </c>
      <c r="B209" s="109">
        <f>VLOOKUP(A209,URS確認!$E:$F,2,FALSE)</f>
        <v/>
      </c>
      <c r="C209" s="108" t="n">
        <v>5</v>
      </c>
      <c r="D209" s="114" t="inlineStr">
        <is>
          <t>廠商整理說明,現有登錄[擔保維持率]、[通知追繳維持率]、[實行職權維持率]的使用狀況[說明使用狀況]</t>
        </is>
      </c>
      <c r="E209" s="111" t="n">
        <v>44434</v>
      </c>
      <c r="F209" s="111" t="n">
        <v>44438</v>
      </c>
      <c r="G209" s="111" t="n">
        <v>44438</v>
      </c>
      <c r="H209" s="111" t="n">
        <v>44438</v>
      </c>
      <c r="I209" s="108" t="inlineStr">
        <is>
          <t>張金龍</t>
        </is>
      </c>
      <c r="L209" s="108" t="inlineStr">
        <is>
          <t>V</t>
        </is>
      </c>
    </row>
    <row r="210" hidden="1" ht="33" customHeight="1" s="453">
      <c r="A210" s="108" t="inlineStr">
        <is>
          <t>L2913</t>
        </is>
      </c>
      <c r="B210" s="109">
        <f>VLOOKUP(A210,URS確認!$E:$F,2,FALSE)</f>
        <v/>
      </c>
      <c r="C210" s="108" t="n">
        <v>1</v>
      </c>
      <c r="D210" s="114" t="inlineStr">
        <is>
          <t>增加[全戶維持率]欄位
[註]全戶維持率=(收盤價*設定股數)/借款餘額</t>
        </is>
      </c>
      <c r="E210" s="111" t="n">
        <v>44434</v>
      </c>
      <c r="F210" s="111" t="n">
        <v>44442</v>
      </c>
      <c r="G210" s="111" t="n">
        <v>44441</v>
      </c>
      <c r="H210" s="111" t="n">
        <v>44441</v>
      </c>
      <c r="I210" s="108" t="inlineStr">
        <is>
          <t>陳昱衡</t>
        </is>
      </c>
      <c r="L210" s="108" t="inlineStr">
        <is>
          <t>V</t>
        </is>
      </c>
    </row>
    <row r="211" hidden="1" s="453">
      <c r="A211" s="108" t="inlineStr">
        <is>
          <t>L2414</t>
        </is>
      </c>
      <c r="B211" s="109">
        <f>VLOOKUP(A211,URS確認!$E:$F,2,FALSE)</f>
        <v/>
      </c>
      <c r="C211" s="108" t="n">
        <v>1</v>
      </c>
      <c r="D211" s="114" t="inlineStr">
        <is>
          <t>[投資內容],[公開價值]由獨立3行改成memo輸入型態</t>
        </is>
      </c>
      <c r="E211" s="111" t="n">
        <v>44434</v>
      </c>
      <c r="F211" s="111" t="n">
        <v>44434</v>
      </c>
      <c r="G211" s="111" t="n">
        <v>44434</v>
      </c>
      <c r="H211" s="111" t="n">
        <v>44445</v>
      </c>
      <c r="I211" s="108" t="inlineStr">
        <is>
          <t>張金龍</t>
        </is>
      </c>
      <c r="L211" s="108" t="inlineStr">
        <is>
          <t>V</t>
        </is>
      </c>
    </row>
    <row r="212" hidden="1" ht="33" customHeight="1" s="453">
      <c r="A212" s="108" t="inlineStr">
        <is>
          <t>L2702</t>
        </is>
      </c>
      <c r="B212" s="109">
        <f>VLOOKUP(A212,URS確認!$E:$F,2,FALSE)</f>
        <v/>
      </c>
      <c r="C212" s="108" t="n">
        <v>1</v>
      </c>
      <c r="D212" s="114" t="inlineStr">
        <is>
          <t>訊息顯示,由原先連結[L2072 顧客控管警訊明細資料查詢]查詢交易模式,改為警示視窗方式顯示</t>
        </is>
      </c>
      <c r="E212" s="111" t="n">
        <v>44434</v>
      </c>
      <c r="F212" s="111" t="n">
        <v>44469</v>
      </c>
      <c r="G212" s="108" t="n"/>
      <c r="I212" s="108" t="inlineStr">
        <is>
          <t>張金龍</t>
        </is>
      </c>
      <c r="M212" s="108" t="inlineStr">
        <is>
          <t>高</t>
        </is>
      </c>
    </row>
    <row r="213" hidden="1" ht="33" customHeight="1" s="453">
      <c r="A213" s="108" t="inlineStr">
        <is>
          <t>L2702</t>
        </is>
      </c>
      <c r="B213" s="109">
        <f>VLOOKUP(A213,URS確認!$E:$F,2,FALSE)</f>
        <v/>
      </c>
      <c r="C213" s="108" t="n">
        <v>2</v>
      </c>
      <c r="D213" s="114" t="inlineStr">
        <is>
          <t>備錄代碼申2碼改為3碼，原代碼99.其他，由經辦自行輸入[備忘錄說明],也同步改成999.其他</t>
        </is>
      </c>
      <c r="E213" s="111" t="n">
        <v>44434</v>
      </c>
      <c r="F213" s="111" t="n">
        <v>44469</v>
      </c>
      <c r="G213" s="111" t="n">
        <v>44441</v>
      </c>
      <c r="H213" s="111" t="n">
        <v>44448</v>
      </c>
      <c r="I213" s="108" t="inlineStr">
        <is>
          <t>陳昱衡</t>
        </is>
      </c>
      <c r="M213" s="108" t="inlineStr">
        <is>
          <t>高</t>
        </is>
      </c>
    </row>
    <row r="214" hidden="1" ht="33" customHeight="1" s="453">
      <c r="A214" s="108" t="inlineStr">
        <is>
          <t>L2702</t>
        </is>
      </c>
      <c r="B214" s="109">
        <f>VLOOKUP(A214,URS確認!$E:$F,2,FALSE)</f>
        <v/>
      </c>
      <c r="C214" s="108" t="n">
        <v>3</v>
      </c>
      <c r="D214" s="114" t="inlineStr">
        <is>
          <t>於[L6402 交易控制檔維護]新增[顯示顧客控管警訊]欄位選項,可彈性自訂顯示警訊交易</t>
        </is>
      </c>
      <c r="E214" s="111" t="n">
        <v>44434</v>
      </c>
      <c r="F214" s="111" t="n">
        <v>44469</v>
      </c>
      <c r="G214" s="111" t="n">
        <v>44482</v>
      </c>
      <c r="H214" s="111" t="n">
        <v>44482</v>
      </c>
      <c r="I214" s="108" t="inlineStr">
        <is>
          <t>楊智誠</t>
        </is>
      </c>
      <c r="M214" s="108" t="inlineStr">
        <is>
          <t>高</t>
        </is>
      </c>
    </row>
    <row r="215" hidden="1" s="453">
      <c r="A215" s="108" t="inlineStr">
        <is>
          <t>L2702</t>
        </is>
      </c>
      <c r="B215" s="109">
        <f>VLOOKUP(A215,URS確認!$E:$F,2,FALSE)</f>
        <v/>
      </c>
      <c r="C215" s="108" t="n">
        <v>4</v>
      </c>
      <c r="D215" s="114" t="inlineStr">
        <is>
          <t>[刪除]或非建檔者[修改]需主管授權</t>
        </is>
      </c>
      <c r="E215" s="111" t="n">
        <v>44434</v>
      </c>
      <c r="F215" s="111" t="n">
        <v>44442</v>
      </c>
      <c r="G215" s="111" t="n">
        <v>44441</v>
      </c>
      <c r="H215" s="111" t="n">
        <v>44448</v>
      </c>
      <c r="I215" s="108" t="inlineStr">
        <is>
          <t>陳昱衡</t>
        </is>
      </c>
      <c r="M215" s="108" t="inlineStr">
        <is>
          <t>高</t>
        </is>
      </c>
    </row>
    <row r="216" hidden="1" s="453">
      <c r="A216" s="108" t="inlineStr">
        <is>
          <t>L2072</t>
        </is>
      </c>
      <c r="B216" s="109">
        <f>VLOOKUP(A216,URS確認!$E:$F,2,FALSE)</f>
        <v/>
      </c>
      <c r="C216" s="108" t="n">
        <v>1</v>
      </c>
      <c r="D216" s="114" t="inlineStr">
        <is>
          <t>查詢條件需指定[借款人戶號]</t>
        </is>
      </c>
      <c r="E216" s="111" t="n">
        <v>44434</v>
      </c>
      <c r="F216" s="111" t="n">
        <v>44434</v>
      </c>
      <c r="G216" s="111" t="n">
        <v>44434</v>
      </c>
      <c r="H216" s="111" t="n">
        <v>44441</v>
      </c>
      <c r="I216" s="108" t="inlineStr">
        <is>
          <t>張金龍</t>
        </is>
      </c>
      <c r="L216" s="108" t="inlineStr">
        <is>
          <t>V</t>
        </is>
      </c>
    </row>
    <row r="217" hidden="1" ht="82.5" customHeight="1" s="453">
      <c r="A217" s="108" t="inlineStr">
        <is>
          <t>L2072</t>
        </is>
      </c>
      <c r="B217" s="109">
        <f>VLOOKUP(A217,URS確認!$E:$F,2,FALSE)</f>
        <v/>
      </c>
      <c r="C217" s="108" t="n">
        <v>2</v>
      </c>
      <c r="D217" s="114" t="inlineStr">
        <is>
          <t>調整輸出格式,如下
(1).共同區顯示戶號、戶名
(2).GRID明細移除戶號
(3).放大備忘錄說明
(4).只顯示最後更新者/日期</t>
        </is>
      </c>
      <c r="E217" s="111" t="n">
        <v>44434</v>
      </c>
      <c r="F217" s="111" t="n">
        <v>44434</v>
      </c>
      <c r="G217" s="111" t="n">
        <v>44434</v>
      </c>
      <c r="H217" s="111" t="n">
        <v>44441</v>
      </c>
      <c r="I217" s="108" t="inlineStr">
        <is>
          <t>張金龍</t>
        </is>
      </c>
      <c r="L217" s="108" t="inlineStr">
        <is>
          <t>V</t>
        </is>
      </c>
    </row>
    <row r="218" hidden="1" s="453">
      <c r="A218" s="108" t="inlineStr">
        <is>
          <t>L9110</t>
        </is>
      </c>
      <c r="B218" s="109">
        <f>VLOOKUP(A218,URS確認!$E:$F,2,FALSE)</f>
        <v/>
      </c>
      <c r="C218" s="108" t="n">
        <v>1</v>
      </c>
      <c r="D218" s="114" t="inlineStr">
        <is>
          <t>加浮水印</t>
        </is>
      </c>
      <c r="E218" s="111" t="n">
        <v>44435</v>
      </c>
      <c r="F218" s="111" t="n">
        <v>44440</v>
      </c>
      <c r="G218" s="111" t="n">
        <v>44440</v>
      </c>
      <c r="I218" s="108" t="inlineStr">
        <is>
          <t>黃智偉</t>
        </is>
      </c>
      <c r="L218" s="108" t="inlineStr">
        <is>
          <t>V</t>
        </is>
      </c>
    </row>
    <row r="219" hidden="1" s="453">
      <c r="A219" s="108" t="inlineStr">
        <is>
          <t>L9110</t>
        </is>
      </c>
      <c r="B219" s="109">
        <f>VLOOKUP(A219,URS確認!$E:$F,2,FALSE)</f>
        <v/>
      </c>
      <c r="C219" s="108" t="n">
        <v>2</v>
      </c>
      <c r="D219" s="114" t="inlineStr">
        <is>
          <t>BBC,電話,傳真 &gt; 依據L1905交易設計,重新調整輸出排版</t>
        </is>
      </c>
      <c r="E219" s="111" t="n">
        <v>44435</v>
      </c>
      <c r="F219" s="111" t="n">
        <v>44440</v>
      </c>
      <c r="G219" s="111" t="n">
        <v>44440</v>
      </c>
      <c r="I219" s="108" t="inlineStr">
        <is>
          <t>黃智偉</t>
        </is>
      </c>
      <c r="L219" s="108" t="inlineStr">
        <is>
          <t>V</t>
        </is>
      </c>
    </row>
    <row r="220" hidden="1" s="453">
      <c r="A220" s="108" t="inlineStr">
        <is>
          <t>L9110</t>
        </is>
      </c>
      <c r="B220" s="109">
        <f>VLOOKUP(A220,URS確認!$E:$F,2,FALSE)</f>
        <v/>
      </c>
      <c r="C220" s="108" t="n">
        <v>3</v>
      </c>
      <c r="D220" s="114" t="inlineStr">
        <is>
          <t>交互運用,目前只顯示Y/N,是否要印明細,再確認</t>
        </is>
      </c>
      <c r="E220" s="111" t="n">
        <v>44435</v>
      </c>
      <c r="F220" s="111" t="n">
        <v>44440</v>
      </c>
      <c r="G220" s="111" t="n">
        <v>44440</v>
      </c>
      <c r="I220" s="108" t="inlineStr">
        <is>
          <t>黃智偉</t>
        </is>
      </c>
      <c r="L220" s="108" t="inlineStr">
        <is>
          <t>V</t>
        </is>
      </c>
    </row>
    <row r="221" hidden="1" s="453">
      <c r="A221" s="108" t="inlineStr">
        <is>
          <t>L9110</t>
        </is>
      </c>
      <c r="B221" s="109">
        <f>VLOOKUP(A221,URS確認!$E:$F,2,FALSE)</f>
        <v/>
      </c>
      <c r="C221" s="108" t="n">
        <v>4</v>
      </c>
      <c r="D221" s="114" t="inlineStr">
        <is>
          <t>保證人資料增加顯示"保證類別"</t>
        </is>
      </c>
      <c r="E221" s="111" t="n">
        <v>44435</v>
      </c>
      <c r="F221" s="111" t="n">
        <v>44440</v>
      </c>
      <c r="G221" s="111" t="n">
        <v>44440</v>
      </c>
      <c r="I221" s="108" t="inlineStr">
        <is>
          <t>黃智偉</t>
        </is>
      </c>
      <c r="L221" s="108" t="inlineStr">
        <is>
          <t>V</t>
        </is>
      </c>
    </row>
    <row r="222" hidden="1" s="453">
      <c r="A222" s="108" t="inlineStr">
        <is>
          <t>L9110</t>
        </is>
      </c>
      <c r="B222" s="109">
        <f>VLOOKUP(A222,URS確認!$E:$F,2,FALSE)</f>
        <v/>
      </c>
      <c r="C222" s="108" t="n">
        <v>5</v>
      </c>
      <c r="D222" s="114" t="inlineStr">
        <is>
          <t>"基本利率代碼"改為"商品代碼"</t>
        </is>
      </c>
      <c r="E222" s="111" t="n">
        <v>44435</v>
      </c>
      <c r="F222" s="111" t="n">
        <v>44440</v>
      </c>
      <c r="G222" s="111" t="n">
        <v>44440</v>
      </c>
      <c r="I222" s="108" t="inlineStr">
        <is>
          <t>黃智偉</t>
        </is>
      </c>
      <c r="L222" s="108" t="inlineStr">
        <is>
          <t>V</t>
        </is>
      </c>
    </row>
    <row r="223" hidden="1" s="453">
      <c r="A223" s="108" t="inlineStr">
        <is>
          <t>L9110</t>
        </is>
      </c>
      <c r="B223" s="109">
        <f>VLOOKUP(A223,URS確認!$E:$F,2,FALSE)</f>
        <v/>
      </c>
      <c r="C223" s="108" t="n">
        <v>6</v>
      </c>
      <c r="D223" s="114" t="inlineStr">
        <is>
          <t>增加週期項目"單位"及各"代碼"中文說明</t>
        </is>
      </c>
      <c r="E223" s="111" t="n">
        <v>44435</v>
      </c>
      <c r="F223" s="111" t="n">
        <v>44440</v>
      </c>
      <c r="G223" s="111" t="n">
        <v>44440</v>
      </c>
      <c r="I223" s="108" t="inlineStr">
        <is>
          <t>黃智偉</t>
        </is>
      </c>
      <c r="L223" s="108" t="inlineStr">
        <is>
          <t>V</t>
        </is>
      </c>
    </row>
    <row r="224" hidden="1" s="453">
      <c r="A224" s="108" t="inlineStr">
        <is>
          <t>L9110</t>
        </is>
      </c>
      <c r="B224" s="109">
        <f>VLOOKUP(A224,URS確認!$E:$F,2,FALSE)</f>
        <v/>
      </c>
      <c r="C224" s="108" t="n">
        <v>7</v>
      </c>
      <c r="D224" s="114" t="inlineStr">
        <is>
          <t>第三扣款人,需顯示"ID"及"姓名",不需"關係"</t>
        </is>
      </c>
      <c r="E224" s="111" t="n">
        <v>44435</v>
      </c>
      <c r="F224" s="111" t="n">
        <v>44440</v>
      </c>
      <c r="G224" s="111" t="n">
        <v>44440</v>
      </c>
      <c r="I224" s="108" t="inlineStr">
        <is>
          <t>黃智偉</t>
        </is>
      </c>
      <c r="L224" s="108" t="inlineStr">
        <is>
          <t>V</t>
        </is>
      </c>
    </row>
    <row r="225" hidden="1" s="453">
      <c r="A225" s="108" t="inlineStr">
        <is>
          <t>L9110</t>
        </is>
      </c>
      <c r="B225" s="109">
        <f>VLOOKUP(A225,URS確認!$E:$F,2,FALSE)</f>
        <v/>
      </c>
      <c r="C225" s="108" t="n">
        <v>8</v>
      </c>
      <c r="D225" s="114" t="inlineStr">
        <is>
          <t>違約適用方式重新排版呈現以精簡為原則</t>
        </is>
      </c>
      <c r="E225" s="111" t="n">
        <v>44435</v>
      </c>
      <c r="F225" s="111" t="n">
        <v>44440</v>
      </c>
      <c r="G225" s="111" t="n">
        <v>44440</v>
      </c>
      <c r="I225" s="108" t="inlineStr">
        <is>
          <t>黃智偉</t>
        </is>
      </c>
      <c r="L225" s="108" t="inlineStr">
        <is>
          <t>V</t>
        </is>
      </c>
    </row>
    <row r="226" hidden="1" s="453">
      <c r="A226" s="108" t="inlineStr">
        <is>
          <t>L9110</t>
        </is>
      </c>
      <c r="B226" s="109">
        <f>VLOOKUP(A226,URS確認!$E:$F,2,FALSE)</f>
        <v/>
      </c>
      <c r="C226" s="108" t="n">
        <v>9</v>
      </c>
      <c r="D226" s="114" t="inlineStr">
        <is>
          <t>"督辦姓名"改為"核決主管"</t>
        </is>
      </c>
      <c r="E226" s="111" t="n">
        <v>44435</v>
      </c>
      <c r="F226" s="111" t="n">
        <v>44440</v>
      </c>
      <c r="G226" s="111" t="n">
        <v>44440</v>
      </c>
      <c r="I226" s="108" t="inlineStr">
        <is>
          <t>黃智偉</t>
        </is>
      </c>
      <c r="L226" s="108" t="inlineStr">
        <is>
          <t>V</t>
        </is>
      </c>
    </row>
    <row r="227" hidden="1" s="453">
      <c r="A227" s="108" t="inlineStr">
        <is>
          <t>L9110</t>
        </is>
      </c>
      <c r="B227" s="109">
        <f>VLOOKUP(A227,URS確認!$E:$F,2,FALSE)</f>
        <v/>
      </c>
      <c r="C227" s="108" t="n">
        <v>10</v>
      </c>
      <c r="D227" s="114" t="inlineStr">
        <is>
          <t>"客戶別"後加"管制代碼"說明</t>
        </is>
      </c>
      <c r="E227" s="111" t="n">
        <v>44435</v>
      </c>
      <c r="F227" s="111" t="n">
        <v>44440</v>
      </c>
      <c r="G227" s="111" t="n">
        <v>44440</v>
      </c>
      <c r="I227" s="108" t="inlineStr">
        <is>
          <t>黃智偉</t>
        </is>
      </c>
      <c r="L227" s="108" t="inlineStr">
        <is>
          <t>V</t>
        </is>
      </c>
    </row>
    <row r="228" hidden="1" s="453">
      <c r="A228" s="108" t="inlineStr">
        <is>
          <t>L9110</t>
        </is>
      </c>
      <c r="B228" s="109">
        <f>VLOOKUP(A228,URS確認!$E:$F,2,FALSE)</f>
        <v/>
      </c>
      <c r="C228" s="108" t="n">
        <v>11</v>
      </c>
      <c r="D228" s="114" t="inlineStr">
        <is>
          <t>擔保品提供人增加顯示"姓名"</t>
        </is>
      </c>
      <c r="E228" s="111" t="n">
        <v>44435</v>
      </c>
      <c r="F228" s="111" t="n">
        <v>44440</v>
      </c>
      <c r="G228" s="111" t="n">
        <v>44440</v>
      </c>
      <c r="I228" s="108" t="inlineStr">
        <is>
          <t>黃智偉</t>
        </is>
      </c>
      <c r="L228" s="108" t="inlineStr">
        <is>
          <t>V</t>
        </is>
      </c>
    </row>
    <row r="229" hidden="1" s="453">
      <c r="A229" s="108" t="inlineStr">
        <is>
          <t>L9110</t>
        </is>
      </c>
      <c r="B229" s="109">
        <f>VLOOKUP(A229,URS確認!$E:$F,2,FALSE)</f>
        <v/>
      </c>
      <c r="C229" s="108" t="n">
        <v>12</v>
      </c>
      <c r="D229" s="114" t="inlineStr">
        <is>
          <t>擔保品號碼顯示完整格式1位-2位-7位</t>
        </is>
      </c>
      <c r="E229" s="111" t="n">
        <v>44435</v>
      </c>
      <c r="F229" s="111" t="n">
        <v>44440</v>
      </c>
      <c r="G229" s="111" t="n">
        <v>44440</v>
      </c>
      <c r="I229" s="108" t="inlineStr">
        <is>
          <t>黃智偉</t>
        </is>
      </c>
      <c r="L229" s="108" t="inlineStr">
        <is>
          <t>V</t>
        </is>
      </c>
    </row>
    <row r="230" hidden="1" s="453">
      <c r="A230" s="108" t="inlineStr">
        <is>
          <t>L9110</t>
        </is>
      </c>
      <c r="B230" s="109">
        <f>VLOOKUP(A230,URS確認!$E:$F,2,FALSE)</f>
        <v/>
      </c>
      <c r="C230" s="108" t="n">
        <v>13</v>
      </c>
      <c r="D230" s="114" t="inlineStr">
        <is>
          <t>建號顯示完整格式5位-3位</t>
        </is>
      </c>
      <c r="E230" s="111" t="n">
        <v>44435</v>
      </c>
      <c r="F230" s="111" t="n">
        <v>44440</v>
      </c>
      <c r="G230" s="111" t="n">
        <v>44440</v>
      </c>
      <c r="I230" s="108" t="inlineStr">
        <is>
          <t>黃智偉</t>
        </is>
      </c>
      <c r="L230" s="108" t="inlineStr">
        <is>
          <t>V</t>
        </is>
      </c>
    </row>
    <row r="231" hidden="1" s="453">
      <c r="A231" s="108" t="inlineStr">
        <is>
          <t>L9110</t>
        </is>
      </c>
      <c r="B231" s="109">
        <f>VLOOKUP(A231,URS確認!$E:$F,2,FALSE)</f>
        <v/>
      </c>
      <c r="C231" s="108" t="n">
        <v>14</v>
      </c>
      <c r="D231" s="114" t="inlineStr">
        <is>
          <t>地號顯示完整格式4位-4位</t>
        </is>
      </c>
      <c r="E231" s="111" t="n">
        <v>44435</v>
      </c>
      <c r="F231" s="111" t="n">
        <v>44440</v>
      </c>
      <c r="G231" s="111" t="n">
        <v>44440</v>
      </c>
      <c r="I231" s="108" t="inlineStr">
        <is>
          <t>黃智偉</t>
        </is>
      </c>
      <c r="L231" s="108" t="inlineStr">
        <is>
          <t>V</t>
        </is>
      </c>
    </row>
    <row r="232" hidden="1" s="453">
      <c r="A232" s="108" t="inlineStr">
        <is>
          <t>L9110</t>
        </is>
      </c>
      <c r="B232" s="109">
        <f>VLOOKUP(A232,URS確認!$E:$F,2,FALSE)</f>
        <v/>
      </c>
      <c r="C232" s="108" t="n">
        <v>15</v>
      </c>
      <c r="D232" s="114" t="inlineStr">
        <is>
          <t>"主建物面積"="擔保品所在樓層面積"+"附屬建物面積"</t>
        </is>
      </c>
      <c r="E232" s="111" t="n">
        <v>44435</v>
      </c>
      <c r="F232" s="111" t="n">
        <v>44440</v>
      </c>
      <c r="G232" s="111" t="n">
        <v>44440</v>
      </c>
      <c r="I232" s="108" t="inlineStr">
        <is>
          <t>黃智偉</t>
        </is>
      </c>
      <c r="L232" s="108" t="inlineStr">
        <is>
          <t>V</t>
        </is>
      </c>
    </row>
    <row r="233" hidden="1" ht="33" customHeight="1" s="453">
      <c r="A233" s="108" t="inlineStr">
        <is>
          <t>L9110</t>
        </is>
      </c>
      <c r="B233" s="109">
        <f>VLOOKUP(A233,URS確認!$E:$F,2,FALSE)</f>
        <v/>
      </c>
      <c r="C233" s="108" t="n">
        <v>16</v>
      </c>
      <c r="D233" s="114" t="inlineStr">
        <is>
          <t>非"獨立車位"擔保品,"車位面積"顯示0; "獨立車位"擔保品,"車位面積"="主建物面積"</t>
        </is>
      </c>
      <c r="E233" s="111" t="n">
        <v>44435</v>
      </c>
      <c r="F233" s="111" t="n">
        <v>44440</v>
      </c>
      <c r="G233" s="111" t="n">
        <v>44440</v>
      </c>
      <c r="I233" s="108" t="inlineStr">
        <is>
          <t>黃智偉</t>
        </is>
      </c>
      <c r="L233" s="108" t="inlineStr">
        <is>
          <t>V</t>
        </is>
      </c>
    </row>
    <row r="234" hidden="1" s="453">
      <c r="A234" s="108" t="inlineStr">
        <is>
          <t>L9110</t>
        </is>
      </c>
      <c r="B234" s="109">
        <f>VLOOKUP(A234,URS確認!$E:$F,2,FALSE)</f>
        <v/>
      </c>
      <c r="C234" s="108" t="n">
        <v>17</v>
      </c>
      <c r="D234" s="114" t="inlineStr">
        <is>
          <t>"站別"刪除</t>
        </is>
      </c>
      <c r="E234" s="111" t="n">
        <v>44435</v>
      </c>
      <c r="F234" s="111" t="n">
        <v>44440</v>
      </c>
      <c r="G234" s="111" t="n">
        <v>44440</v>
      </c>
      <c r="I234" s="108" t="inlineStr">
        <is>
          <t>黃智偉</t>
        </is>
      </c>
      <c r="L234" s="108" t="inlineStr">
        <is>
          <t>V</t>
        </is>
      </c>
    </row>
    <row r="235" hidden="1" s="453">
      <c r="A235" s="108" t="inlineStr">
        <is>
          <t>L9110</t>
        </is>
      </c>
      <c r="B235" s="109">
        <f>VLOOKUP(A235,URS確認!$E:$F,2,FALSE)</f>
        <v/>
      </c>
      <c r="C235" s="108" t="n">
        <v>18</v>
      </c>
      <c r="D235" s="114" t="inlineStr">
        <is>
          <t>"保證人"增加顯示"保證類別" (自然人比照)</t>
        </is>
      </c>
      <c r="E235" s="111" t="n">
        <v>44435</v>
      </c>
      <c r="F235" s="111" t="n">
        <v>44440</v>
      </c>
      <c r="G235" s="111" t="n">
        <v>44440</v>
      </c>
      <c r="I235" s="108" t="inlineStr">
        <is>
          <t>黃智偉</t>
        </is>
      </c>
      <c r="L235" s="108" t="inlineStr">
        <is>
          <t>V</t>
        </is>
      </c>
    </row>
    <row r="236" hidden="1" s="453">
      <c r="A236" s="108" t="inlineStr">
        <is>
          <t>L9110</t>
        </is>
      </c>
      <c r="B236" s="109">
        <f>VLOOKUP(A236,URS確認!$E:$F,2,FALSE)</f>
        <v/>
      </c>
      <c r="C236" s="108" t="n">
        <v>19</v>
      </c>
      <c r="D236" s="114" t="inlineStr">
        <is>
          <t>增加顯示"共同借款人"及"合併額度控管"資訊</t>
        </is>
      </c>
      <c r="E236" s="111" t="n">
        <v>44435</v>
      </c>
      <c r="F236" s="111" t="n">
        <v>44440</v>
      </c>
      <c r="G236" s="111" t="n">
        <v>44440</v>
      </c>
      <c r="I236" s="108" t="inlineStr">
        <is>
          <t>黃智偉</t>
        </is>
      </c>
      <c r="L236" s="108" t="inlineStr">
        <is>
          <t>V</t>
        </is>
      </c>
    </row>
    <row r="237" hidden="1" s="453">
      <c r="A237" s="108" t="inlineStr">
        <is>
          <t>L9110</t>
        </is>
      </c>
      <c r="B237" s="109">
        <f>VLOOKUP(A237,URS確認!$E:$F,2,FALSE)</f>
        <v/>
      </c>
      <c r="C237" s="108" t="n">
        <v>20</v>
      </c>
      <c r="D237" s="114" t="inlineStr">
        <is>
          <t>2021-08-31 將調整後的格式 Email給會議相關人員確認,再開會說明</t>
        </is>
      </c>
      <c r="E237" s="111" t="n">
        <v>44435</v>
      </c>
      <c r="F237" s="111" t="n">
        <v>44440</v>
      </c>
      <c r="G237" s="111" t="n">
        <v>44440</v>
      </c>
      <c r="I237" s="108" t="inlineStr">
        <is>
          <t>黃智偉</t>
        </is>
      </c>
      <c r="J237" s="108" t="inlineStr">
        <is>
          <t>V</t>
        </is>
      </c>
      <c r="L237" s="108" t="inlineStr">
        <is>
          <t>V</t>
        </is>
      </c>
    </row>
    <row r="238" hidden="1" ht="33" customHeight="1" s="453">
      <c r="A238" s="108" t="inlineStr">
        <is>
          <t>L3100</t>
        </is>
      </c>
      <c r="B238" s="109">
        <f>VLOOKUP(A238,URS確認!$E:$F,2,FALSE)</f>
        <v/>
      </c>
      <c r="C238" s="108" t="n">
        <v>1</v>
      </c>
      <c r="D238" s="114" t="inlineStr">
        <is>
          <t>撥款前[L2154 額度資料維護]可維護的額度欄位,於L3100調整為不可輸入,如於撥款前,欲調整相關欄位,調整於[L2154]維護</t>
        </is>
      </c>
      <c r="E238" s="111" t="n">
        <v>44438</v>
      </c>
      <c r="F238" s="111" t="n">
        <v>44442</v>
      </c>
      <c r="G238" s="111" t="n">
        <v>44442</v>
      </c>
      <c r="H238" s="111" t="n">
        <v>44487</v>
      </c>
      <c r="I238" s="108" t="inlineStr">
        <is>
          <t>余家興</t>
        </is>
      </c>
      <c r="L238" s="108" t="inlineStr">
        <is>
          <t>V</t>
        </is>
      </c>
    </row>
    <row r="239" hidden="1" s="453">
      <c r="A239" s="108" t="inlineStr">
        <is>
          <t>L3100</t>
        </is>
      </c>
      <c r="B239" s="109">
        <f>VLOOKUP(A239,URS確認!$E:$F,2,FALSE)</f>
        <v/>
      </c>
      <c r="C239" s="108" t="n">
        <v>2</v>
      </c>
      <c r="D239" s="114" t="inlineStr">
        <is>
          <t>[首次利率調整日期]欄位,調整排版至[利率]標籤</t>
        </is>
      </c>
      <c r="E239" s="111" t="n">
        <v>44438</v>
      </c>
      <c r="F239" s="111" t="n">
        <v>44442</v>
      </c>
      <c r="G239" s="111" t="n">
        <v>44442</v>
      </c>
      <c r="H239" s="111" t="n">
        <v>44487</v>
      </c>
      <c r="I239" s="108" t="inlineStr">
        <is>
          <t>余家興</t>
        </is>
      </c>
      <c r="L239" s="108" t="inlineStr">
        <is>
          <t>V</t>
        </is>
      </c>
    </row>
    <row r="240" hidden="1" s="453">
      <c r="A240" s="108" t="inlineStr">
        <is>
          <t>L3100</t>
        </is>
      </c>
      <c r="B240" s="109">
        <f>VLOOKUP(A240,URS確認!$E:$F,2,FALSE)</f>
        <v/>
      </c>
      <c r="C240" s="108" t="n">
        <v>3</v>
      </c>
      <c r="D240" s="114" t="inlineStr">
        <is>
          <t>主管放行時,[應收付明細]之[匯款銀行],無正確顯示</t>
        </is>
      </c>
      <c r="E240" s="111" t="n">
        <v>44438</v>
      </c>
      <c r="F240" s="111" t="n">
        <v>44442</v>
      </c>
      <c r="G240" s="111" t="n">
        <v>44442</v>
      </c>
      <c r="H240" s="111" t="n">
        <v>44487</v>
      </c>
      <c r="I240" s="108" t="inlineStr">
        <is>
          <t>余家興</t>
        </is>
      </c>
      <c r="J240" s="108" t="inlineStr">
        <is>
          <t>V</t>
        </is>
      </c>
    </row>
    <row r="241" hidden="1" s="453">
      <c r="A241" s="108" t="inlineStr">
        <is>
          <t>L3100</t>
        </is>
      </c>
      <c r="B241" s="109">
        <f>VLOOKUP(A241,URS確認!$E:$F,2,FALSE)</f>
        <v/>
      </c>
      <c r="C241" s="108" t="n">
        <v>4</v>
      </c>
      <c r="D241" s="114" t="inlineStr">
        <is>
          <t>[應收付明細]之[戶名],向左對齊</t>
        </is>
      </c>
      <c r="E241" s="111" t="n">
        <v>44438</v>
      </c>
      <c r="F241" s="111" t="n">
        <v>44442</v>
      </c>
      <c r="G241" s="111" t="n">
        <v>44442</v>
      </c>
      <c r="H241" s="111" t="n">
        <v>44487</v>
      </c>
      <c r="I241" s="108" t="inlineStr">
        <is>
          <t>余家興</t>
        </is>
      </c>
      <c r="L241" s="108" t="inlineStr">
        <is>
          <t>V</t>
        </is>
      </c>
    </row>
    <row r="242" hidden="1" s="453">
      <c r="A242" s="108" t="inlineStr">
        <is>
          <t>L3002</t>
        </is>
      </c>
      <c r="B242" s="109">
        <f>VLOOKUP(A242,URS確認!$E:$F,2,FALSE)</f>
        <v/>
      </c>
      <c r="C242" s="108" t="n">
        <v>1</v>
      </c>
      <c r="D242" s="114" t="inlineStr">
        <is>
          <t>條件加[撥款日期]期間</t>
        </is>
      </c>
      <c r="E242" s="111" t="n">
        <v>44438</v>
      </c>
      <c r="F242" s="111" t="n">
        <v>44442</v>
      </c>
      <c r="G242" s="111" t="n">
        <v>44442</v>
      </c>
      <c r="H242" s="111" t="n">
        <v>44487</v>
      </c>
      <c r="I242" s="108" t="inlineStr">
        <is>
          <t>余家興</t>
        </is>
      </c>
      <c r="L242" s="108" t="inlineStr">
        <is>
          <t>V</t>
        </is>
      </c>
    </row>
    <row r="243" hidden="1" s="453">
      <c r="A243" s="108" t="inlineStr">
        <is>
          <t>L3002</t>
        </is>
      </c>
      <c r="B243" s="109">
        <f>VLOOKUP(A243,URS確認!$E:$F,2,FALSE)</f>
        <v/>
      </c>
      <c r="C243" s="108" t="n">
        <v>2</v>
      </c>
      <c r="D243" s="114" t="inlineStr">
        <is>
          <t>輸出加[戶名]欄位</t>
        </is>
      </c>
      <c r="E243" s="111" t="n">
        <v>44438</v>
      </c>
      <c r="F243" s="111" t="n">
        <v>44442</v>
      </c>
      <c r="G243" s="111" t="n">
        <v>44442</v>
      </c>
      <c r="H243" s="111" t="n">
        <v>44487</v>
      </c>
      <c r="I243" s="108" t="inlineStr">
        <is>
          <t>余家興</t>
        </is>
      </c>
      <c r="L243" s="108" t="inlineStr">
        <is>
          <t>V</t>
        </is>
      </c>
    </row>
    <row r="244" hidden="1" s="453">
      <c r="A244" s="108" t="inlineStr">
        <is>
          <t>L3916</t>
        </is>
      </c>
      <c r="B244" s="109">
        <f>VLOOKUP(A244,URS確認!$E:$F,2,FALSE)</f>
        <v/>
      </c>
      <c r="C244" s="108" t="n">
        <v>1</v>
      </c>
      <c r="D244" s="114" t="inlineStr">
        <is>
          <t>[代碼]加中文說明</t>
        </is>
      </c>
      <c r="E244" s="111" t="n">
        <v>44438</v>
      </c>
      <c r="F244" s="111" t="n">
        <v>44442</v>
      </c>
      <c r="G244" s="111" t="n">
        <v>44442</v>
      </c>
      <c r="H244" s="111" t="n">
        <v>44487</v>
      </c>
      <c r="I244" s="108" t="inlineStr">
        <is>
          <t>余家興</t>
        </is>
      </c>
      <c r="J244" s="108" t="inlineStr">
        <is>
          <t>V</t>
        </is>
      </c>
    </row>
    <row r="245" hidden="1" s="453">
      <c r="A245" s="108" t="inlineStr">
        <is>
          <t>L3916</t>
        </is>
      </c>
      <c r="B245" s="109">
        <f>VLOOKUP(A245,URS確認!$E:$F,2,FALSE)</f>
        <v/>
      </c>
      <c r="C245" s="108" t="n">
        <v>2</v>
      </c>
      <c r="D245" s="114" t="inlineStr">
        <is>
          <t>[週期]加單位說明</t>
        </is>
      </c>
      <c r="E245" s="111" t="n">
        <v>44438</v>
      </c>
      <c r="F245" s="111" t="n">
        <v>44442</v>
      </c>
      <c r="G245" s="111" t="n">
        <v>44442</v>
      </c>
      <c r="H245" s="111" t="n">
        <v>44487</v>
      </c>
      <c r="I245" s="108" t="inlineStr">
        <is>
          <t>余家興</t>
        </is>
      </c>
      <c r="J245" s="108" t="inlineStr">
        <is>
          <t>V</t>
        </is>
      </c>
    </row>
    <row r="246" hidden="1" s="453">
      <c r="A246" s="108" t="inlineStr">
        <is>
          <t>L4101</t>
        </is>
      </c>
      <c r="B246" s="109">
        <f>VLOOKUP(A246,URS確認!$E:$F,2,FALSE)</f>
        <v/>
      </c>
      <c r="C246" s="108" t="n">
        <v>1</v>
      </c>
      <c r="D246" s="114" t="inlineStr">
        <is>
          <t>增加輸出AML檢核結果</t>
        </is>
      </c>
      <c r="E246" s="111" t="n">
        <v>44438</v>
      </c>
      <c r="F246" s="111" t="n">
        <v>44476</v>
      </c>
      <c r="G246" s="111" t="n">
        <v>44476</v>
      </c>
      <c r="I246" s="108" t="inlineStr">
        <is>
          <t>余家興</t>
        </is>
      </c>
      <c r="M246" s="108" t="inlineStr">
        <is>
          <t>高</t>
        </is>
      </c>
    </row>
    <row r="247" hidden="1" s="453">
      <c r="A247" s="108" t="inlineStr">
        <is>
          <t>L8080</t>
        </is>
      </c>
      <c r="B247" s="109">
        <f>VLOOKUP(A247,URS確認!$E:$F,2,FALSE)</f>
        <v/>
      </c>
      <c r="C247" s="108" t="n">
        <v>1</v>
      </c>
      <c r="D247" s="114" t="inlineStr">
        <is>
          <t>增加條件[查詢類別]</t>
        </is>
      </c>
      <c r="E247" s="111" t="n">
        <v>44438</v>
      </c>
      <c r="F247" s="111" t="n">
        <v>44447</v>
      </c>
      <c r="G247" s="111" t="n">
        <v>44462</v>
      </c>
      <c r="I247" s="108" t="inlineStr">
        <is>
          <t>余家興</t>
        </is>
      </c>
      <c r="L247" s="108" t="inlineStr">
        <is>
          <t>V</t>
        </is>
      </c>
    </row>
    <row r="248" hidden="1" ht="33" customHeight="1" s="453">
      <c r="A248" s="108" t="inlineStr">
        <is>
          <t>L3110</t>
        </is>
      </c>
      <c r="B248" s="109">
        <f>VLOOKUP(A248,URS確認!$E:$F,2,FALSE)</f>
        <v/>
      </c>
      <c r="C248" s="108" t="n">
        <v>1</v>
      </c>
      <c r="D248" s="114" t="inlineStr">
        <is>
          <t>比照[L3100撥款],撥款前[L2154 額度資料維護]可維護的欄位,於L3110調整為不可輸入,如於撥款前,欲調整相關欄位,調整於[L2154]維護</t>
        </is>
      </c>
      <c r="E248" s="111" t="n">
        <v>44439</v>
      </c>
      <c r="F248" s="111" t="n">
        <v>44446</v>
      </c>
      <c r="G248" s="111" t="n">
        <v>44446</v>
      </c>
      <c r="H248" s="111" t="n">
        <v>44490</v>
      </c>
      <c r="I248" s="108">
        <f>VLOOKUP(A248,URS確認!E:I,5,FALSE)</f>
        <v/>
      </c>
      <c r="L248" s="108" t="inlineStr">
        <is>
          <t>V</t>
        </is>
      </c>
    </row>
    <row r="249" hidden="1" s="453">
      <c r="A249" s="108" t="inlineStr">
        <is>
          <t>L3110</t>
        </is>
      </c>
      <c r="B249" s="109">
        <f>VLOOKUP(A249,URS確認!$E:$F,2,FALSE)</f>
        <v/>
      </c>
      <c r="C249" s="108" t="n">
        <v>2</v>
      </c>
      <c r="D249" s="114" t="inlineStr">
        <is>
          <t>[首次利率調整日期]欄位,調整排版至[利率]標籤</t>
        </is>
      </c>
      <c r="E249" s="111" t="n">
        <v>44439</v>
      </c>
      <c r="F249" s="111" t="n">
        <v>44446</v>
      </c>
      <c r="G249" s="111" t="n">
        <v>44446</v>
      </c>
      <c r="H249" s="111" t="n">
        <v>44490</v>
      </c>
      <c r="I249" s="108">
        <f>VLOOKUP(A249,URS確認!E:I,5,FALSE)</f>
        <v/>
      </c>
      <c r="L249" s="108" t="inlineStr">
        <is>
          <t>V</t>
        </is>
      </c>
    </row>
    <row r="250" hidden="1" s="453">
      <c r="A250" s="108" t="inlineStr">
        <is>
          <t>L6984</t>
        </is>
      </c>
      <c r="B250" s="109">
        <f>VLOOKUP(A250,URS確認!$E:$F,2,FALSE)</f>
        <v/>
      </c>
      <c r="C250" s="108" t="n">
        <v>1</v>
      </c>
      <c r="D250" s="114" t="inlineStr">
        <is>
          <t>預約撥款到期作業後又訂正,登放序號需顯示空白</t>
        </is>
      </c>
      <c r="E250" s="111" t="n">
        <v>44439</v>
      </c>
      <c r="F250" s="111" t="n">
        <v>44446</v>
      </c>
      <c r="G250" s="111" t="n">
        <v>44462</v>
      </c>
      <c r="I250" s="108">
        <f>VLOOKUP(A250,URS確認!E:I,5,FALSE)</f>
        <v/>
      </c>
      <c r="L250" s="108" t="inlineStr">
        <is>
          <t>V</t>
        </is>
      </c>
    </row>
    <row r="251" hidden="1" s="453">
      <c r="A251" s="108" t="inlineStr">
        <is>
          <t>L3912</t>
        </is>
      </c>
      <c r="B251" s="109">
        <f>VLOOKUP(A251,URS確認!$E:$F,2,FALSE)</f>
        <v/>
      </c>
      <c r="C251" s="108" t="n">
        <v>1</v>
      </c>
      <c r="D251" s="114" t="inlineStr">
        <is>
          <t>需放行交易,主管資訊未顯示</t>
        </is>
      </c>
      <c r="E251" s="111" t="n">
        <v>44439</v>
      </c>
      <c r="F251" s="111" t="n">
        <v>44446</v>
      </c>
      <c r="G251" s="111" t="n">
        <v>44446</v>
      </c>
      <c r="H251" s="111" t="n">
        <v>44487</v>
      </c>
      <c r="I251" s="108">
        <f>VLOOKUP(A251,URS確認!E:I,5,FALSE)</f>
        <v/>
      </c>
      <c r="L251" s="108" t="inlineStr">
        <is>
          <t>V</t>
        </is>
      </c>
    </row>
    <row r="252" hidden="1" s="453">
      <c r="A252" s="108" t="inlineStr">
        <is>
          <t>L3005</t>
        </is>
      </c>
      <c r="B252" s="109">
        <f>VLOOKUP(A252,URS確認!$E:$F,2,FALSE)</f>
        <v/>
      </c>
      <c r="C252" s="108" t="n">
        <v>1</v>
      </c>
      <c r="D252" s="114" t="inlineStr">
        <is>
          <t>輸出[暫收款金額]改為[暫收抵繳]</t>
        </is>
      </c>
      <c r="E252" s="111" t="n">
        <v>44439</v>
      </c>
      <c r="F252" s="111" t="n">
        <v>44446</v>
      </c>
      <c r="G252" s="111" t="n">
        <v>44446</v>
      </c>
      <c r="H252" s="111" t="n">
        <v>44487</v>
      </c>
      <c r="I252" s="108">
        <f>VLOOKUP(A252,URS確認!E:I,5,FALSE)</f>
        <v/>
      </c>
      <c r="L252" s="108" t="inlineStr">
        <is>
          <t>V</t>
        </is>
      </c>
    </row>
    <row r="253" hidden="1" s="453">
      <c r="A253" s="108" t="inlineStr">
        <is>
          <t>L3721</t>
        </is>
      </c>
      <c r="B253" s="109">
        <f>VLOOKUP(A253,URS確認!$E:$F,2,FALSE)</f>
        <v/>
      </c>
      <c r="C253" s="108" t="n">
        <v>1</v>
      </c>
      <c r="D253" s="114" t="inlineStr">
        <is>
          <t>移除[商品利率]欄位</t>
        </is>
      </c>
      <c r="E253" s="111" t="n">
        <v>44439</v>
      </c>
      <c r="F253" s="111" t="n">
        <v>44446</v>
      </c>
      <c r="G253" s="111" t="n">
        <v>44446</v>
      </c>
      <c r="H253" s="111" t="n">
        <v>44487</v>
      </c>
      <c r="I253" s="108">
        <f>VLOOKUP(A253,URS確認!E:I,5,FALSE)</f>
        <v/>
      </c>
      <c r="L253" s="108" t="inlineStr">
        <is>
          <t>V</t>
        </is>
      </c>
    </row>
    <row r="254" hidden="1" s="453">
      <c r="A254" s="108" t="inlineStr">
        <is>
          <t>L2060</t>
        </is>
      </c>
      <c r="B254" s="109" t="inlineStr">
        <is>
          <t>聯貸案訂約明細資料查詢 (2021/9/7 L3010改)</t>
        </is>
      </c>
      <c r="C254" s="108" t="n">
        <v>1</v>
      </c>
      <c r="D254" s="114" t="inlineStr">
        <is>
          <t>更改交易代號為L2060(原L3010)</t>
        </is>
      </c>
      <c r="E254" s="111" t="n">
        <v>44439</v>
      </c>
      <c r="F254" s="111" t="n">
        <v>44446</v>
      </c>
      <c r="G254" s="111" t="n">
        <v>44446</v>
      </c>
      <c r="H254" s="111" t="n">
        <v>44469</v>
      </c>
      <c r="I254" s="108">
        <f>VLOOKUP(A254,URS確認!E:I,5,FALSE)</f>
        <v/>
      </c>
      <c r="L254" s="108" t="inlineStr">
        <is>
          <t>V</t>
        </is>
      </c>
    </row>
    <row r="255" hidden="1" s="453">
      <c r="A255" s="108" t="inlineStr">
        <is>
          <t>L2600</t>
        </is>
      </c>
      <c r="B255" s="109" t="inlineStr">
        <is>
          <t>聯貸案訂約登錄 (2021/9/7 L3600改)</t>
        </is>
      </c>
      <c r="C255" s="108" t="n">
        <v>1</v>
      </c>
      <c r="D255" s="114" t="inlineStr">
        <is>
          <t>更改交易代號為L2600(原L3600)</t>
        </is>
      </c>
      <c r="E255" s="111" t="n">
        <v>44439</v>
      </c>
      <c r="F255" s="111" t="n">
        <v>44446</v>
      </c>
      <c r="G255" s="111" t="n">
        <v>44446</v>
      </c>
      <c r="H255" s="111" t="n">
        <v>44469</v>
      </c>
      <c r="I255" s="108">
        <f>VLOOKUP(A255,URS確認!E:I,5,FALSE)</f>
        <v/>
      </c>
      <c r="L255" s="108" t="inlineStr">
        <is>
          <t>V</t>
        </is>
      </c>
    </row>
    <row r="256" hidden="1" s="453">
      <c r="A256" s="108" t="inlineStr">
        <is>
          <t>L2600</t>
        </is>
      </c>
      <c r="B256" s="109" t="inlineStr">
        <is>
          <t>聯貸案訂約登錄 (2021/9/7 L3600改)</t>
        </is>
      </c>
      <c r="C256" s="108" t="n">
        <v>2</v>
      </c>
      <c r="D256" s="114" t="inlineStr">
        <is>
          <t>新增[聯貸編號],由系統自動編號(5碼)(原L3600)</t>
        </is>
      </c>
      <c r="E256" s="111" t="n">
        <v>44439</v>
      </c>
      <c r="F256" s="111" t="n">
        <v>44446</v>
      </c>
      <c r="G256" s="111" t="n">
        <v>44446</v>
      </c>
      <c r="H256" s="111" t="n">
        <v>44469</v>
      </c>
      <c r="I256" s="108">
        <f>VLOOKUP(A256,URS確認!E:I,5,FALSE)</f>
        <v/>
      </c>
      <c r="L256" s="108" t="inlineStr">
        <is>
          <t>V</t>
        </is>
      </c>
    </row>
    <row r="257" hidden="1" s="453">
      <c r="A257" s="108" t="inlineStr">
        <is>
          <t>L2600</t>
        </is>
      </c>
      <c r="B257" s="109" t="inlineStr">
        <is>
          <t>聯貸案訂約登錄 (2021/9/7 L3600改)</t>
        </is>
      </c>
      <c r="C257" s="108" t="n">
        <v>3</v>
      </c>
      <c r="D257" s="114" t="inlineStr">
        <is>
          <t>新增[國內或國際聯貸]輸入欄位(原L3600)</t>
        </is>
      </c>
      <c r="E257" s="111" t="n">
        <v>44439</v>
      </c>
      <c r="F257" s="111" t="n">
        <v>44446</v>
      </c>
      <c r="G257" s="111" t="n">
        <v>44446</v>
      </c>
      <c r="H257" s="111" t="n">
        <v>44469</v>
      </c>
      <c r="I257" s="108">
        <f>VLOOKUP(A257,URS確認!E:I,5,FALSE)</f>
        <v/>
      </c>
      <c r="L257" s="108" t="inlineStr">
        <is>
          <t>V</t>
        </is>
      </c>
    </row>
    <row r="258" hidden="1" ht="49.5" customHeight="1" s="453">
      <c r="A258" s="108" t="inlineStr">
        <is>
          <t>L2600</t>
        </is>
      </c>
      <c r="B258" s="109" t="inlineStr">
        <is>
          <t>聯貸案訂約登錄 (2021/9/7 L3600改)</t>
        </is>
      </c>
      <c r="C258" s="108" t="n">
        <v>4</v>
      </c>
      <c r="D258" s="114" t="inlineStr">
        <is>
          <t>提供以下二種方案,供企金確認作業流程(原L3600)
(1).【方案1】
(2).【方案2】經清河和企金確認後,採方案二</t>
        </is>
      </c>
      <c r="E258" s="111" t="n">
        <v>44439</v>
      </c>
      <c r="F258" s="111" t="n">
        <v>44446</v>
      </c>
      <c r="G258" s="111" t="n">
        <v>44446</v>
      </c>
      <c r="H258" s="111" t="n">
        <v>44469</v>
      </c>
      <c r="I258" s="108">
        <f>VLOOKUP(A258,URS確認!E:I,5,FALSE)</f>
        <v/>
      </c>
      <c r="L258" s="108" t="inlineStr">
        <is>
          <t>V</t>
        </is>
      </c>
    </row>
    <row r="259" hidden="1" s="453">
      <c r="A259" s="108" t="inlineStr">
        <is>
          <t>L4042</t>
        </is>
      </c>
      <c r="B259" s="109">
        <f>VLOOKUP(A259,URS確認!$E:$F,2,FALSE)</f>
        <v/>
      </c>
      <c r="C259" s="108" t="n">
        <v>1</v>
      </c>
      <c r="D259" s="114" t="inlineStr">
        <is>
          <t>查詢輸出欄位[授權狀態],改為顯示"完成新增授權","完成取消授權"</t>
        </is>
      </c>
      <c r="E259" s="111" t="n">
        <v>44447</v>
      </c>
      <c r="F259" s="111" t="n">
        <v>44461</v>
      </c>
      <c r="G259" s="111" t="n">
        <v>44461</v>
      </c>
      <c r="I259" s="108">
        <f>VLOOKUP(A259,URS確認!E:I,5,FALSE)</f>
        <v/>
      </c>
      <c r="L259" s="108" t="inlineStr">
        <is>
          <t>V</t>
        </is>
      </c>
    </row>
    <row r="260" hidden="1" ht="33" customHeight="1" s="453">
      <c r="A260" s="108" t="inlineStr">
        <is>
          <t>L4042</t>
        </is>
      </c>
      <c r="B260" s="109">
        <f>VLOOKUP(A260,URS確認!$E:$F,2,FALSE)</f>
        <v/>
      </c>
      <c r="C260" s="108" t="n">
        <v>2</v>
      </c>
      <c r="D260" s="114" t="inlineStr">
        <is>
          <t>由額度新增授權帳號,需回額度修改或刪除授權資料,於L4042需隱藏[修改]及[刪除]按鈕</t>
        </is>
      </c>
      <c r="E260" s="111" t="n">
        <v>44448</v>
      </c>
      <c r="F260" s="111" t="n">
        <v>44461</v>
      </c>
      <c r="G260" s="111" t="n">
        <v>44461</v>
      </c>
      <c r="I260" s="108">
        <f>VLOOKUP(A260,URS確認!E:I,5,FALSE)</f>
        <v/>
      </c>
      <c r="L260" s="108" t="inlineStr">
        <is>
          <t>V</t>
        </is>
      </c>
    </row>
    <row r="261" hidden="1" s="453">
      <c r="A261" s="108" t="inlineStr">
        <is>
          <t>L4410</t>
        </is>
      </c>
      <c r="B261" s="109">
        <f>VLOOKUP(A261,URS確認!$E:$F,2,FALSE)</f>
        <v/>
      </c>
      <c r="C261" s="108" t="n">
        <v>1</v>
      </c>
      <c r="D261" s="114" t="inlineStr">
        <is>
          <t>按鈕需依修改狀態顯示[暫停授權]或[恢復授權]</t>
        </is>
      </c>
      <c r="E261" s="111" t="n">
        <v>44447</v>
      </c>
      <c r="F261" s="111" t="n">
        <v>44461</v>
      </c>
      <c r="G261" s="111" t="n">
        <v>44461</v>
      </c>
      <c r="I261" s="108">
        <f>VLOOKUP(A261,URS確認!E:I,5,FALSE)</f>
        <v/>
      </c>
      <c r="L261" s="108" t="inlineStr">
        <is>
          <t>V</t>
        </is>
      </c>
    </row>
    <row r="262" hidden="1" ht="33" customHeight="1" s="453">
      <c r="A262" s="108" t="inlineStr">
        <is>
          <t>L4410</t>
        </is>
      </c>
      <c r="B262" s="109">
        <f>VLOOKUP(A262,URS確認!$E:$F,2,FALSE)</f>
        <v/>
      </c>
      <c r="C262" s="108" t="n">
        <v>2</v>
      </c>
      <c r="D262" s="237" t="inlineStr">
        <is>
          <t>帳號變更為"暫停"時,要檢查目前是否有額度設定扣款授權,無有效額度使用則不允許暫停</t>
        </is>
      </c>
      <c r="E262" s="111" t="n">
        <v>44447</v>
      </c>
      <c r="F262" s="111" t="n">
        <v>44467</v>
      </c>
      <c r="G262" s="111" t="n">
        <v>44467</v>
      </c>
      <c r="I262" s="108">
        <f>VLOOKUP(A262,URS確認!E:I,5,FALSE)</f>
        <v/>
      </c>
      <c r="L262" s="108" t="inlineStr">
        <is>
          <t>V</t>
        </is>
      </c>
    </row>
    <row r="263" hidden="1" s="453">
      <c r="A263" s="108" t="inlineStr">
        <is>
          <t>L4940</t>
        </is>
      </c>
      <c r="B263" s="109">
        <f>VLOOKUP(A263,URS確認!$E:$F,2,FALSE)</f>
        <v/>
      </c>
      <c r="C263" s="108" t="n">
        <v>1</v>
      </c>
      <c r="D263" s="114" t="inlineStr">
        <is>
          <t>依ACH及郵局帳號授權顯示不同輸出欄位</t>
        </is>
      </c>
      <c r="E263" s="111" t="n">
        <v>44447</v>
      </c>
      <c r="F263" s="111" t="n">
        <v>44461</v>
      </c>
      <c r="G263" s="111" t="n">
        <v>44461</v>
      </c>
      <c r="I263" s="108">
        <f>VLOOKUP(A263,URS確認!E:I,5,FALSE)</f>
        <v/>
      </c>
      <c r="L263" s="108" t="inlineStr">
        <is>
          <t>V</t>
        </is>
      </c>
    </row>
    <row r="264" hidden="1" s="453">
      <c r="A264" s="108" t="inlineStr">
        <is>
          <t>L4941</t>
        </is>
      </c>
      <c r="B264" s="109">
        <f>VLOOKUP(A264,URS確認!$E:$F,2,FALSE)</f>
        <v/>
      </c>
      <c r="C264" s="108" t="n">
        <v>1</v>
      </c>
      <c r="D264" s="114" t="inlineStr">
        <is>
          <t>增加輸出欄位[最後異動時間]</t>
        </is>
      </c>
      <c r="E264" s="111" t="n">
        <v>44447</v>
      </c>
      <c r="F264" s="111" t="n">
        <v>44461</v>
      </c>
      <c r="G264" s="111" t="n">
        <v>44461</v>
      </c>
      <c r="I264" s="108">
        <f>VLOOKUP(A264,URS確認!E:I,5,FALSE)</f>
        <v/>
      </c>
      <c r="L264" s="108" t="inlineStr">
        <is>
          <t>V</t>
        </is>
      </c>
    </row>
    <row r="265" hidden="1" s="453">
      <c r="A265" s="108" t="inlineStr">
        <is>
          <t>L4941</t>
        </is>
      </c>
      <c r="B265" s="109">
        <f>VLOOKUP(A265,URS確認!$E:$F,2,FALSE)</f>
        <v/>
      </c>
      <c r="C265" s="108" t="n">
        <v>2</v>
      </c>
      <c r="D265" s="114" t="inlineStr">
        <is>
          <t>[暫停]後[恢復]的[申請代碼]說明[成功新增]改為[恢復授權]</t>
        </is>
      </c>
      <c r="E265" s="111" t="n">
        <v>44447</v>
      </c>
      <c r="F265" s="111" t="n">
        <v>44473</v>
      </c>
      <c r="G265" s="111" t="n">
        <v>44473</v>
      </c>
      <c r="I265" s="108">
        <f>VLOOKUP(A265,URS確認!E:I,5,FALSE)</f>
        <v/>
      </c>
      <c r="L265" s="108" t="inlineStr">
        <is>
          <t>V</t>
        </is>
      </c>
    </row>
    <row r="266" hidden="1" s="453">
      <c r="A266" s="108" t="inlineStr">
        <is>
          <t>L4941</t>
        </is>
      </c>
      <c r="B266" s="109">
        <f>VLOOKUP(A266,URS確認!$E:$F,2,FALSE)</f>
        <v/>
      </c>
      <c r="C266" s="108" t="n">
        <v>3</v>
      </c>
      <c r="D266" s="114" t="inlineStr">
        <is>
          <t>[最後修改員編]需顯示[姓名]</t>
        </is>
      </c>
      <c r="E266" s="111" t="n">
        <v>44447</v>
      </c>
      <c r="F266" s="111" t="n">
        <v>44461</v>
      </c>
      <c r="G266" s="111" t="n">
        <v>44461</v>
      </c>
      <c r="I266" s="108">
        <f>VLOOKUP(A266,URS確認!E:I,5,FALSE)</f>
        <v/>
      </c>
      <c r="L266" s="108" t="inlineStr">
        <is>
          <t>V</t>
        </is>
      </c>
    </row>
    <row r="267" hidden="1" s="453">
      <c r="B267" s="109" t="inlineStr">
        <is>
          <t>另提機制</t>
        </is>
      </c>
      <c r="C267" s="108" t="n">
        <v>1</v>
      </c>
      <c r="D267" s="109" t="inlineStr">
        <is>
          <t>增加戶號所有有效額度[繳款方式]整合查詢</t>
        </is>
      </c>
      <c r="E267" s="111" t="n">
        <v>44447</v>
      </c>
      <c r="F267" s="111" t="n">
        <v>44461</v>
      </c>
      <c r="G267" s="111" t="n">
        <v>44461</v>
      </c>
      <c r="I267" s="108" t="inlineStr">
        <is>
          <t>余家興</t>
        </is>
      </c>
      <c r="L267" s="108" t="inlineStr">
        <is>
          <t>V</t>
        </is>
      </c>
    </row>
    <row r="268" hidden="1" ht="33" customHeight="1" s="453">
      <c r="A268" s="108" t="inlineStr">
        <is>
          <t>L2154</t>
        </is>
      </c>
      <c r="B268" s="109">
        <f>VLOOKUP(A268,URS確認!$E:$F,2,FALSE)</f>
        <v/>
      </c>
      <c r="C268" s="108" t="n">
        <v>1</v>
      </c>
      <c r="D268" s="114" t="inlineStr">
        <is>
          <t>授權帳號已提出,不可修改授權帳號,並加註說明"說明:扣款帳號已提出授權待授權銀行回覆,不可變更"</t>
        </is>
      </c>
      <c r="E268" s="111" t="n">
        <v>44448</v>
      </c>
      <c r="F268" s="111" t="n">
        <v>44467</v>
      </c>
      <c r="G268" s="111" t="n">
        <v>44467</v>
      </c>
      <c r="H268" s="111" t="n">
        <v>44468</v>
      </c>
      <c r="I268" s="108">
        <f>VLOOKUP(A268,URS確認!E:I,5,FALSE)</f>
        <v/>
      </c>
      <c r="L268" s="108" t="inlineStr">
        <is>
          <t>V</t>
        </is>
      </c>
    </row>
    <row r="269" hidden="1" s="453">
      <c r="A269" s="108" t="inlineStr">
        <is>
          <t>L2154</t>
        </is>
      </c>
      <c r="B269" s="109">
        <f>VLOOKUP(A269,URS確認!$E:$F,2,FALSE)</f>
        <v/>
      </c>
      <c r="C269" s="108" t="n">
        <v>2</v>
      </c>
      <c r="D269" s="114" t="inlineStr">
        <is>
          <t>於[扣款帳號]輸入時,顯示"已授權帳號"</t>
        </is>
      </c>
      <c r="E269" s="111" t="n">
        <v>44448</v>
      </c>
      <c r="F269" s="111" t="n">
        <v>44461</v>
      </c>
      <c r="G269" s="111" t="n">
        <v>44461</v>
      </c>
      <c r="H269" s="111" t="n">
        <v>44468</v>
      </c>
      <c r="I269" s="108">
        <f>VLOOKUP(A269,URS確認!E:I,5,FALSE)</f>
        <v/>
      </c>
      <c r="L269" s="108" t="inlineStr">
        <is>
          <t>V</t>
        </is>
      </c>
    </row>
    <row r="270" hidden="1" s="453">
      <c r="A270" s="108" t="inlineStr">
        <is>
          <t>L4043</t>
        </is>
      </c>
      <c r="B270" s="109">
        <f>VLOOKUP(A270,URS確認!$E:$F,2,FALSE)</f>
        <v/>
      </c>
      <c r="C270" s="108" t="n">
        <v>1</v>
      </c>
      <c r="D270" s="237" t="inlineStr">
        <is>
          <t>火險資料未更新</t>
        </is>
      </c>
      <c r="E270" s="111" t="n">
        <v>44452</v>
      </c>
      <c r="F270" s="111" t="n">
        <v>44467</v>
      </c>
      <c r="G270" s="111" t="n">
        <v>44467</v>
      </c>
      <c r="I270" s="108">
        <f>VLOOKUP(A270,URS確認!E:I,5,FALSE)</f>
        <v/>
      </c>
      <c r="L270" s="108" t="inlineStr">
        <is>
          <t>V</t>
        </is>
      </c>
    </row>
    <row r="271" hidden="1" s="453">
      <c r="A271" s="108" t="inlineStr">
        <is>
          <t>L4412</t>
        </is>
      </c>
      <c r="B271" s="109">
        <f>VLOOKUP(A271,URS確認!$E:$F,2,FALSE)</f>
        <v/>
      </c>
      <c r="C271" s="108" t="n">
        <v>1</v>
      </c>
      <c r="D271" s="114" t="inlineStr">
        <is>
          <t>[扣款人ＩＤ]需帶[授權檔ID],非戶號ID</t>
        </is>
      </c>
      <c r="E271" s="111" t="n">
        <v>44452</v>
      </c>
      <c r="F271" s="111" t="n">
        <v>44461</v>
      </c>
      <c r="G271" s="111" t="n">
        <v>44461</v>
      </c>
      <c r="I271" s="108">
        <f>VLOOKUP(A271,URS確認!E:I,5,FALSE)</f>
        <v/>
      </c>
      <c r="L271" s="108" t="inlineStr">
        <is>
          <t>V</t>
        </is>
      </c>
    </row>
    <row r="272" hidden="1" ht="33" customHeight="1" s="453">
      <c r="A272" s="108" t="inlineStr">
        <is>
          <t>L4940</t>
        </is>
      </c>
      <c r="B272" s="109">
        <f>VLOOKUP(A272,URS確認!$E:$F,2,FALSE)</f>
        <v/>
      </c>
      <c r="C272" s="108" t="n">
        <v>1</v>
      </c>
      <c r="D272" s="114" t="inlineStr">
        <is>
          <t>輸出欄位[帳號碼]改為[用戶編號],值=扣款人ID(10)+郵局存款別(1)+戶號(7)+帳號碼(2)</t>
        </is>
      </c>
      <c r="E272" s="111" t="n">
        <v>44452</v>
      </c>
      <c r="F272" s="111" t="n">
        <v>44461</v>
      </c>
      <c r="G272" s="111" t="n">
        <v>44461</v>
      </c>
      <c r="I272" s="108">
        <f>VLOOKUP(A272,URS確認!E:I,5,FALSE)</f>
        <v/>
      </c>
      <c r="L272" s="108" t="inlineStr">
        <is>
          <t>V</t>
        </is>
      </c>
    </row>
    <row r="273" hidden="1" s="453">
      <c r="A273" s="108" t="inlineStr">
        <is>
          <t>L3220</t>
        </is>
      </c>
      <c r="B273" s="109">
        <f>VLOOKUP(A273,URS確認!$E:$F,2,FALSE)</f>
        <v/>
      </c>
      <c r="C273" s="108" t="n">
        <v>1</v>
      </c>
      <c r="D273" s="237" t="inlineStr">
        <is>
          <t>需增加控管"未託收"票,不可抽票</t>
        </is>
      </c>
      <c r="E273" s="111" t="n">
        <v>44452</v>
      </c>
      <c r="F273" s="111" t="n">
        <v>44467</v>
      </c>
      <c r="G273" s="111" t="n">
        <v>44467</v>
      </c>
      <c r="H273" s="111" t="n">
        <v>44487</v>
      </c>
      <c r="I273" s="108">
        <f>VLOOKUP(A273,URS確認!E:I,5,FALSE)</f>
        <v/>
      </c>
      <c r="L273" s="108" t="inlineStr">
        <is>
          <t>V</t>
        </is>
      </c>
    </row>
    <row r="274" hidden="1" s="453">
      <c r="A274" s="108" t="inlineStr">
        <is>
          <t>L3220</t>
        </is>
      </c>
      <c r="B274" s="109">
        <f>VLOOKUP(A274,URS確認!$E:$F,2,FALSE)</f>
        <v/>
      </c>
      <c r="C274" s="108" t="n">
        <v>2</v>
      </c>
      <c r="D274" s="114" t="inlineStr">
        <is>
          <t>原[作業項目]項目"服務中心代收抽退票"改"服務中心代收抽票"</t>
        </is>
      </c>
      <c r="E274" s="111" t="n">
        <v>44452</v>
      </c>
      <c r="F274" s="111" t="n">
        <v>44461</v>
      </c>
      <c r="G274" s="111" t="n">
        <v>44461</v>
      </c>
      <c r="H274" s="111" t="n">
        <v>44487</v>
      </c>
      <c r="I274" s="108">
        <f>VLOOKUP(A274,URS確認!E:I,5,FALSE)</f>
        <v/>
      </c>
      <c r="L274" s="108" t="inlineStr">
        <is>
          <t>V</t>
        </is>
      </c>
    </row>
    <row r="275" hidden="1" ht="33" customHeight="1" s="453">
      <c r="A275" s="108" t="inlineStr">
        <is>
          <t>L6101</t>
        </is>
      </c>
      <c r="B275" s="109">
        <f>VLOOKUP(A275,URS確認!$E:$F,2,FALSE)</f>
        <v/>
      </c>
      <c r="C275" s="108" t="n">
        <v>1</v>
      </c>
      <c r="D275" s="238" t="inlineStr">
        <is>
          <t>執行完支票關帳,如下圖選項時,產出媒體時,新格式的媒體檔由"核心傳票媒體檔"改為"總帳傳票媒體檔"</t>
        </is>
      </c>
      <c r="E275" s="111" t="n">
        <v>44452</v>
      </c>
      <c r="F275" s="111" t="n">
        <v>44466</v>
      </c>
      <c r="G275" s="111" t="n">
        <v>44466</v>
      </c>
      <c r="H275" s="111" t="n">
        <v>44466</v>
      </c>
      <c r="I275" s="108">
        <f>VLOOKUP(A275,URS確認!E:I,5,FALSE)</f>
        <v/>
      </c>
      <c r="L275" s="108" t="inlineStr">
        <is>
          <t>V</t>
        </is>
      </c>
    </row>
    <row r="276" hidden="1" s="453">
      <c r="A276" s="108" t="inlineStr">
        <is>
          <t>L6101</t>
        </is>
      </c>
      <c r="B276" s="109">
        <f>VLOOKUP(A276,URS確認!$E:$F,2,FALSE)</f>
        <v/>
      </c>
      <c r="C276" s="108" t="n">
        <v>2</v>
      </c>
      <c r="D276" s="237" t="inlineStr">
        <is>
          <t>支票關帳處理,不含抽、退票處理</t>
        </is>
      </c>
      <c r="E276" s="111" t="n">
        <v>44452</v>
      </c>
      <c r="F276" s="111" t="n">
        <v>44466</v>
      </c>
      <c r="G276" s="111" t="n">
        <v>44466</v>
      </c>
      <c r="H276" s="111" t="n">
        <v>44466</v>
      </c>
      <c r="I276" s="108">
        <f>VLOOKUP(A276,URS確認!E:I,5,FALSE)</f>
        <v/>
      </c>
      <c r="L276" s="108" t="inlineStr">
        <is>
          <t>V</t>
        </is>
      </c>
    </row>
    <row r="277" hidden="1" s="453">
      <c r="A277" s="108" t="inlineStr">
        <is>
          <t>L3007</t>
        </is>
      </c>
      <c r="B277" s="109">
        <f>VLOOKUP(A277,URS確認!$E:$F,2,FALSE)</f>
        <v/>
      </c>
      <c r="C277" s="108" t="n">
        <v>1</v>
      </c>
      <c r="D277" s="114" t="inlineStr">
        <is>
          <t>增加[支票號碼]查詢條件</t>
        </is>
      </c>
      <c r="E277" s="111" t="n">
        <v>44452</v>
      </c>
      <c r="F277" s="111" t="n">
        <v>44470</v>
      </c>
      <c r="G277" s="111" t="n">
        <v>44470</v>
      </c>
      <c r="H277" s="111" t="n">
        <v>44487</v>
      </c>
      <c r="I277" s="108">
        <f>VLOOKUP(A277,URS確認!E:I,5,FALSE)</f>
        <v/>
      </c>
      <c r="L277" s="108" t="inlineStr">
        <is>
          <t>V</t>
        </is>
      </c>
    </row>
    <row r="278" hidden="1" ht="33" customHeight="1" s="453">
      <c r="A278" s="108" t="inlineStr">
        <is>
          <t>L3007</t>
        </is>
      </c>
      <c r="B278" s="109">
        <f>VLOOKUP(A278,URS確認!$E:$F,2,FALSE)</f>
        <v/>
      </c>
      <c r="C278" s="108" t="n">
        <v>2</v>
      </c>
      <c r="D278" s="114" t="inlineStr">
        <is>
          <t>一張支票有多筆銷帳時,查詢出只顯示一筆,需另按[支票內容]連結[L3943 支票內容查詢],查詢銷帳明細</t>
        </is>
      </c>
      <c r="E278" s="111" t="n">
        <v>44452</v>
      </c>
      <c r="F278" s="111" t="n">
        <v>44470</v>
      </c>
      <c r="G278" s="111" t="n">
        <v>44470</v>
      </c>
      <c r="H278" s="111" t="n">
        <v>44487</v>
      </c>
      <c r="I278" s="108">
        <f>VLOOKUP(A278,URS確認!E:I,5,FALSE)</f>
        <v/>
      </c>
      <c r="M278" s="108" t="inlineStr">
        <is>
          <t>高</t>
        </is>
      </c>
    </row>
    <row r="279" hidden="1" s="453">
      <c r="A279" s="108" t="inlineStr">
        <is>
          <t>L3008</t>
        </is>
      </c>
      <c r="B279" s="109">
        <f>VLOOKUP(A279,URS確認!$E:$F,2,FALSE)</f>
        <v/>
      </c>
      <c r="C279" s="108" t="n">
        <v>1</v>
      </c>
      <c r="D279" s="114" t="inlineStr">
        <is>
          <t>交易功能併入[L3007 暫收支票明細資料查詢]</t>
        </is>
      </c>
      <c r="E279" s="111" t="n">
        <v>44452</v>
      </c>
      <c r="F279" s="111" t="n">
        <v>44470</v>
      </c>
      <c r="G279" s="111" t="n">
        <v>44470</v>
      </c>
      <c r="H279" s="111" t="n">
        <v>44487</v>
      </c>
      <c r="I279" s="108">
        <f>VLOOKUP(A279,URS確認!E:I,5,FALSE)</f>
        <v/>
      </c>
      <c r="L279" s="108" t="inlineStr">
        <is>
          <t>V</t>
        </is>
      </c>
    </row>
    <row r="280" hidden="1" ht="33" customHeight="1" s="453">
      <c r="A280" s="108" t="inlineStr">
        <is>
          <t>L3009</t>
        </is>
      </c>
      <c r="B280" s="109">
        <f>VLOOKUP(A280,URS確認!$E:$F,2,FALSE)</f>
        <v/>
      </c>
      <c r="C280" s="108" t="n">
        <v>1</v>
      </c>
      <c r="D280" s="114" t="inlineStr">
        <is>
          <t>一張支票有多筆銷帳時,查詢出只顯示一筆,需另按[支票內容]連結[L3943 支票內容查詢],查詢銷帳明細</t>
        </is>
      </c>
      <c r="E280" s="111" t="n">
        <v>44452</v>
      </c>
      <c r="F280" s="111" t="n">
        <v>44470</v>
      </c>
      <c r="G280" s="111" t="n">
        <v>44470</v>
      </c>
      <c r="H280" s="111" t="n">
        <v>44487</v>
      </c>
      <c r="I280" s="108">
        <f>VLOOKUP(A280,URS確認!E:I,5,FALSE)</f>
        <v/>
      </c>
      <c r="M280" s="108" t="inlineStr">
        <is>
          <t>高</t>
        </is>
      </c>
    </row>
    <row r="281" hidden="1" s="453">
      <c r="A281" s="108" t="inlineStr">
        <is>
          <t>L3943</t>
        </is>
      </c>
      <c r="B281" s="109">
        <f>VLOOKUP(A281,URS確認!$E:$F,2,FALSE)</f>
        <v/>
      </c>
      <c r="C281" s="108" t="n">
        <v>1</v>
      </c>
      <c r="D281" s="114" t="inlineStr">
        <is>
          <t>增加顯示"銷帳明細"資料</t>
        </is>
      </c>
      <c r="E281" s="111" t="n">
        <v>44452</v>
      </c>
      <c r="F281" s="111" t="n">
        <v>44470</v>
      </c>
      <c r="G281" s="111" t="n">
        <v>44470</v>
      </c>
      <c r="H281" s="111" t="n">
        <v>44487</v>
      </c>
      <c r="I281" s="108">
        <f>VLOOKUP(A281,URS確認!E:I,5,FALSE)</f>
        <v/>
      </c>
      <c r="M281" s="108" t="inlineStr">
        <is>
          <t>高</t>
        </is>
      </c>
    </row>
    <row r="282" hidden="1" ht="33" customHeight="1" s="453">
      <c r="A282" s="108" t="inlineStr">
        <is>
          <t>L3230</t>
        </is>
      </c>
      <c r="B282" s="109">
        <f>VLOOKUP(A282,URS確認!$E:$F,2,FALSE)</f>
        <v/>
      </c>
      <c r="C282" s="108" t="n">
        <v>1</v>
      </c>
      <c r="D282" s="114" t="inlineStr">
        <is>
          <t>於[暫收款金額]新增[契變手續費]查詢按鈕,連結【L2061貸後契變手續費明細資料查詢(未入帳)】,帶回[手續費]金額</t>
        </is>
      </c>
      <c r="E282" s="111" t="n">
        <v>44453</v>
      </c>
      <c r="F282" s="111" t="n">
        <v>44455</v>
      </c>
      <c r="G282" s="111" t="n">
        <v>44455</v>
      </c>
      <c r="H282" s="111" t="n">
        <v>44487</v>
      </c>
      <c r="I282" s="108">
        <f>VLOOKUP(A282,URS確認!E:I,5,FALSE)</f>
        <v/>
      </c>
      <c r="M282" s="108" t="inlineStr">
        <is>
          <t>高</t>
        </is>
      </c>
    </row>
    <row r="283" hidden="1" ht="82.5" customHeight="1" s="453">
      <c r="A283" s="108" t="inlineStr">
        <is>
          <t>L2061</t>
        </is>
      </c>
      <c r="B283" s="109">
        <f>VLOOKUP(A283,URS確認!$E:$F,2,FALSE)</f>
        <v/>
      </c>
      <c r="C283" s="108" t="n">
        <v>1</v>
      </c>
      <c r="D283" s="114" t="inlineStr">
        <is>
      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      </is>
      </c>
      <c r="E283" s="111" t="n">
        <v>44453</v>
      </c>
      <c r="F283" s="111" t="n">
        <v>44455</v>
      </c>
      <c r="G283" s="111" t="n">
        <v>44455</v>
      </c>
      <c r="H283" s="111" t="n">
        <v>44461</v>
      </c>
      <c r="I283" s="108">
        <f>VLOOKUP(A283,URS確認!E:I,5,FALSE)</f>
        <v/>
      </c>
      <c r="L283" s="108" t="inlineStr">
        <is>
          <t>V</t>
        </is>
      </c>
    </row>
    <row r="284" hidden="1" s="453">
      <c r="A284" s="108" t="inlineStr">
        <is>
          <t>L2670</t>
        </is>
      </c>
      <c r="B284" s="109">
        <f>VLOOKUP(A284,URS確認!$E:$F,2,FALSE)</f>
        <v/>
      </c>
      <c r="C284" s="108" t="n">
        <v>1</v>
      </c>
      <c r="D284" s="114" t="inlineStr">
        <is>
          <t>[契變日期]預設值為日曆日</t>
        </is>
      </c>
      <c r="E284" s="111" t="n">
        <v>44453</v>
      </c>
      <c r="F284" s="111" t="n">
        <v>44455</v>
      </c>
      <c r="G284" s="111" t="n">
        <v>44455</v>
      </c>
      <c r="H284" s="111" t="n">
        <v>44461</v>
      </c>
      <c r="I284" s="108">
        <f>VLOOKUP(A284,URS確認!E:I,5,FALSE)</f>
        <v/>
      </c>
      <c r="L284" s="108" t="inlineStr">
        <is>
          <t>V</t>
        </is>
      </c>
    </row>
    <row r="285" hidden="1" s="453">
      <c r="A285" s="108" t="inlineStr">
        <is>
          <t>L2670</t>
        </is>
      </c>
      <c r="B285" s="109">
        <f>VLOOKUP(A285,URS確認!$E:$F,2,FALSE)</f>
        <v/>
      </c>
      <c r="C285" s="108" t="n">
        <v>2</v>
      </c>
      <c r="D285" s="114" t="inlineStr">
        <is>
          <t>[經辦]需帶出經辦代碼及姓名</t>
        </is>
      </c>
      <c r="E285" s="111" t="n">
        <v>44453</v>
      </c>
      <c r="F285" s="111" t="n">
        <v>44455</v>
      </c>
      <c r="G285" s="111" t="n">
        <v>44455</v>
      </c>
      <c r="H285" s="111" t="n">
        <v>44461</v>
      </c>
      <c r="I285" s="108">
        <f>VLOOKUP(A285,URS確認!E:I,5,FALSE)</f>
        <v/>
      </c>
      <c r="L285" s="108" t="inlineStr">
        <is>
          <t>V</t>
        </is>
      </c>
    </row>
    <row r="286" hidden="1" s="453">
      <c r="A286" s="108" t="inlineStr">
        <is>
          <t>L2670</t>
        </is>
      </c>
      <c r="B286" s="109">
        <f>VLOOKUP(A286,URS確認!$E:$F,2,FALSE)</f>
        <v/>
      </c>
      <c r="C286" s="108" t="n">
        <v>3</v>
      </c>
      <c r="D286" s="114" t="inlineStr">
        <is>
          <t>[功能]查詢時,新增[會計日期]與[交易序號]資訊</t>
        </is>
      </c>
      <c r="E286" s="111" t="n">
        <v>44453</v>
      </c>
      <c r="F286" s="111" t="n">
        <v>44455</v>
      </c>
      <c r="G286" s="111" t="n">
        <v>44455</v>
      </c>
      <c r="H286" s="111" t="n">
        <v>44461</v>
      </c>
      <c r="I286" s="108">
        <f>VLOOKUP(A286,URS確認!E:I,5,FALSE)</f>
        <v/>
      </c>
      <c r="L286" s="108" t="inlineStr">
        <is>
          <t>V</t>
        </is>
      </c>
    </row>
    <row r="287" hidden="1" s="453">
      <c r="A287" s="108" t="inlineStr">
        <is>
          <t>L2670</t>
        </is>
      </c>
      <c r="B287" s="109">
        <f>VLOOKUP(A287,URS確認!$E:$F,2,FALSE)</f>
        <v/>
      </c>
      <c r="C287" s="108" t="n">
        <v>4</v>
      </c>
      <c r="D287" s="114" t="inlineStr">
        <is>
          <t>列印時需加印經辦姓名,補印時需加印"補列印"</t>
        </is>
      </c>
      <c r="E287" s="111" t="n">
        <v>44453</v>
      </c>
      <c r="F287" s="111" t="n">
        <v>44463</v>
      </c>
      <c r="G287" s="111" t="n">
        <v>44463</v>
      </c>
      <c r="H287" s="111" t="n">
        <v>44463</v>
      </c>
      <c r="I287" s="108">
        <f>VLOOKUP(A287,URS確認!E:I,5,FALSE)</f>
        <v/>
      </c>
      <c r="L287" s="108" t="inlineStr">
        <is>
          <t>V</t>
        </is>
      </c>
    </row>
    <row r="288" hidden="1" s="453">
      <c r="A288" s="108" t="inlineStr">
        <is>
          <t>L2062</t>
        </is>
      </c>
      <c r="B288" s="109">
        <f>VLOOKUP(A288,URS確認!$E:$F,2,FALSE)</f>
        <v/>
      </c>
      <c r="C288" s="108" t="n">
        <v>1</v>
      </c>
      <c r="D288" s="114" t="inlineStr">
        <is>
          <t>輸出欄位[己入帳]狀態A改為Y</t>
        </is>
      </c>
      <c r="E288" s="111" t="n">
        <v>44453</v>
      </c>
      <c r="F288" s="111" t="n">
        <v>44455</v>
      </c>
      <c r="G288" s="111" t="n">
        <v>44455</v>
      </c>
      <c r="H288" s="111" t="n">
        <v>44461</v>
      </c>
      <c r="I288" s="108">
        <f>VLOOKUP(A288,URS確認!E:I,5,FALSE)</f>
        <v/>
      </c>
      <c r="L288" s="108" t="inlineStr">
        <is>
          <t>V</t>
        </is>
      </c>
    </row>
    <row r="289" hidden="1" s="453">
      <c r="A289" s="108" t="inlineStr">
        <is>
          <t>L6908</t>
        </is>
      </c>
      <c r="B289" s="109">
        <f>VLOOKUP(A289,URS確認!$E:$F,2,FALSE)</f>
        <v/>
      </c>
      <c r="C289" s="108" t="n">
        <v>1</v>
      </c>
      <c r="D289" s="114" t="inlineStr">
        <is>
          <t>輸出欄位[交易金額]要分[起帳金額]跟[銷帳金額]兩個欄位</t>
        </is>
      </c>
      <c r="E289" s="111" t="n">
        <v>44453</v>
      </c>
      <c r="F289" s="111" t="n">
        <v>44466</v>
      </c>
      <c r="G289" s="111" t="n">
        <v>44466</v>
      </c>
      <c r="H289" s="111" t="n">
        <v>44466</v>
      </c>
      <c r="I289" s="108">
        <f>VLOOKUP(A289,URS確認!E:I,5,FALSE)</f>
        <v/>
      </c>
      <c r="L289" s="108" t="inlineStr">
        <is>
          <t>V</t>
        </is>
      </c>
    </row>
    <row r="290" ht="33" customHeight="1" s="453">
      <c r="A290" s="108" t="inlineStr">
        <is>
          <t>L4600</t>
        </is>
      </c>
      <c r="B290" s="109">
        <f>VLOOKUP(A290,URS確認!$E:$F,2,FALSE)</f>
        <v/>
      </c>
      <c r="C290" s="108" t="n">
        <v>1</v>
      </c>
      <c r="D290" s="114" t="inlineStr">
        <is>
          <t>到期檔產出後，續保資料中[火災險保險金額]/[火災險保費]/[地震險保險金額]/[地震險保費]均需顯示為0</t>
        </is>
      </c>
      <c r="E290" s="111" t="n">
        <v>44455</v>
      </c>
      <c r="F290" s="111" t="n">
        <v>44504</v>
      </c>
      <c r="G290" s="111" t="n">
        <v>44504</v>
      </c>
      <c r="H290" s="111" t="n"/>
      <c r="I290" s="108" t="inlineStr">
        <is>
          <t>賴文育</t>
        </is>
      </c>
      <c r="L290" s="108" t="inlineStr">
        <is>
          <t>V</t>
        </is>
      </c>
    </row>
    <row r="291">
      <c r="A291" s="108" t="inlineStr">
        <is>
          <t>L4600</t>
        </is>
      </c>
      <c r="B291" s="109">
        <f>VLOOKUP(A291,URS確認!$E:$F,2,FALSE)</f>
        <v/>
      </c>
      <c r="C291" s="108" t="n">
        <v>2</v>
      </c>
      <c r="D291" s="109" t="inlineStr">
        <is>
          <t>輸入欄位[火險到期年月],預設為2個月</t>
        </is>
      </c>
      <c r="E291" s="111" t="n">
        <v>44455</v>
      </c>
      <c r="F291" s="111" t="n">
        <v>44504</v>
      </c>
      <c r="G291" s="111" t="n">
        <v>44504</v>
      </c>
      <c r="H291" s="111" t="n"/>
      <c r="I291" s="108" t="inlineStr">
        <is>
          <t>賴文育</t>
        </is>
      </c>
      <c r="L291" s="108" t="inlineStr">
        <is>
          <t>V</t>
        </is>
      </c>
    </row>
    <row r="292" ht="33" customHeight="1" s="453">
      <c r="A292" s="108" t="inlineStr">
        <is>
          <t>L4611</t>
        </is>
      </c>
      <c r="B292" s="109">
        <f>VLOOKUP(A292,URS確認!$E:$F,2,FALSE)</f>
        <v/>
      </c>
      <c r="C292" s="108" t="n">
        <v>1</v>
      </c>
      <c r="D292" s="114" t="inlineStr">
        <is>
          <t>執行功能[自保]時，[會計日期/入通知檔/交易序號/處理代碼/轉催收日/轉催編號]欄位隱藏</t>
        </is>
      </c>
      <c r="E292" s="111" t="n">
        <v>44455</v>
      </c>
      <c r="F292" s="111" t="n">
        <v>44504</v>
      </c>
      <c r="G292" s="111" t="n">
        <v>44504</v>
      </c>
      <c r="H292" s="111" t="n"/>
      <c r="I292" s="108" t="inlineStr">
        <is>
          <t>賴文育</t>
        </is>
      </c>
      <c r="L292" s="108" t="inlineStr">
        <is>
          <t>V</t>
        </is>
      </c>
    </row>
    <row r="293" ht="66" customHeight="1" s="453">
      <c r="A293" s="108" t="inlineStr">
        <is>
          <t>L4611</t>
        </is>
      </c>
      <c r="B293" s="109">
        <f>VLOOKUP(A293,URS確認!$E:$F,2,FALSE)</f>
        <v/>
      </c>
      <c r="C293" s="108" t="n">
        <v>2</v>
      </c>
      <c r="D293" s="114" t="inlineStr">
        <is>
      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      </is>
      </c>
      <c r="E293" s="111" t="n">
        <v>44455</v>
      </c>
      <c r="F293" s="111" t="n">
        <v>44504</v>
      </c>
      <c r="G293" s="111" t="n">
        <v>44504</v>
      </c>
      <c r="H293" s="111" t="n"/>
      <c r="I293" s="108" t="inlineStr">
        <is>
          <t>賴文育</t>
        </is>
      </c>
      <c r="L293" s="108" t="inlineStr">
        <is>
          <t>V</t>
        </is>
      </c>
    </row>
    <row r="294">
      <c r="A294" s="108" t="inlineStr">
        <is>
          <t>L4611</t>
        </is>
      </c>
      <c r="B294" s="109">
        <f>VLOOKUP(A294,URS確認!$E:$F,2,FALSE)</f>
        <v/>
      </c>
      <c r="C294" s="108" t="n">
        <v>3</v>
      </c>
      <c r="D294" s="109" t="inlineStr">
        <is>
          <t>[會計日期]無值時，[交易序號]顯示空白</t>
        </is>
      </c>
      <c r="E294" s="111" t="n">
        <v>44455</v>
      </c>
      <c r="F294" s="111" t="n">
        <v>44504</v>
      </c>
      <c r="G294" s="111" t="n">
        <v>44504</v>
      </c>
      <c r="H294" s="111" t="n"/>
      <c r="I294" s="108" t="inlineStr">
        <is>
          <t>賴文育</t>
        </is>
      </c>
      <c r="L294" s="108" t="inlineStr">
        <is>
          <t>V</t>
        </is>
      </c>
    </row>
    <row r="295" ht="49.5" customHeight="1" s="453">
      <c r="A295" s="108" t="inlineStr">
        <is>
          <t>L4601</t>
        </is>
      </c>
      <c r="B295" s="109">
        <f>VLOOKUP(A295,URS確認!$E:$F,2,FALSE)</f>
        <v/>
      </c>
      <c r="C295" s="108" t="n">
        <v>1</v>
      </c>
      <c r="D295" s="114" t="inlineStr">
        <is>
          <t>餘額(未撥貸或已結案)之續保處理如下說明
(1).執行後產生[續保資料錯誤明細表]
(2).更新續保檔資料</t>
        </is>
      </c>
      <c r="E295" s="111" t="n">
        <v>44455</v>
      </c>
      <c r="F295" s="111" t="n">
        <v>44469</v>
      </c>
      <c r="G295" s="111" t="n">
        <v>44469</v>
      </c>
      <c r="H295" s="111" t="n"/>
      <c r="I295" s="108" t="inlineStr">
        <is>
          <t>賴文育</t>
        </is>
      </c>
      <c r="M295" s="108" t="inlineStr">
        <is>
          <t>高</t>
        </is>
      </c>
    </row>
    <row r="296" ht="49.5" customHeight="1" s="453">
      <c r="A296" s="108" t="inlineStr">
        <is>
          <t>L4603</t>
        </is>
      </c>
      <c r="B296" s="109">
        <f>VLOOKUP(A296,URS確認!$E:$F,2,FALSE)</f>
        <v/>
      </c>
      <c r="C296" s="108" t="n">
        <v>1</v>
      </c>
      <c r="D296" s="114" t="inlineStr">
        <is>
          <t>餘額(未撥貸或已結案)之續保處理如下說明
(1).執行後產生[續保資料錯誤明細表]
(2).不寫入通知檔</t>
        </is>
      </c>
      <c r="E296" s="111" t="n">
        <v>44455</v>
      </c>
      <c r="F296" s="111" t="n">
        <v>44469</v>
      </c>
      <c r="G296" s="111" t="n">
        <v>44469</v>
      </c>
      <c r="H296" s="111" t="n"/>
      <c r="I296" s="108" t="inlineStr">
        <is>
          <t>賴文育</t>
        </is>
      </c>
      <c r="M296" s="108" t="inlineStr">
        <is>
          <t>高</t>
        </is>
      </c>
    </row>
    <row r="297">
      <c r="A297" s="108" t="inlineStr">
        <is>
          <t>L4603</t>
        </is>
      </c>
      <c r="B297" s="109">
        <f>VLOOKUP(A297,URS確認!$E:$F,2,FALSE)</f>
        <v/>
      </c>
      <c r="C297" s="108" t="n">
        <v>2</v>
      </c>
      <c r="D297" s="109" t="inlineStr">
        <is>
          <t>[保單號碼]改為[原保單號碼]</t>
        </is>
      </c>
      <c r="E297" s="111" t="n">
        <v>44455</v>
      </c>
      <c r="F297" s="111" t="n">
        <v>44504</v>
      </c>
      <c r="G297" s="111" t="n">
        <v>44504</v>
      </c>
      <c r="H297" s="111" t="n"/>
      <c r="I297" s="108" t="inlineStr">
        <is>
          <t>賴文育</t>
        </is>
      </c>
      <c r="L297" s="108" t="inlineStr">
        <is>
          <t>V</t>
        </is>
      </c>
    </row>
    <row r="298">
      <c r="B298" s="109" t="inlineStr">
        <is>
          <t>通知方式</t>
        </is>
      </c>
      <c r="C298" s="108" t="n">
        <v>1</v>
      </c>
      <c r="D298" s="114" t="inlineStr">
        <is>
          <t>額度檔未設定通知方式時，通知方式以簡訊優先，再書面，再email</t>
        </is>
      </c>
      <c r="E298" s="111" t="n">
        <v>44455</v>
      </c>
      <c r="F298" s="111" t="inlineStr">
        <is>
          <t>Lai</t>
        </is>
      </c>
      <c r="H298" s="111" t="n"/>
      <c r="I298" s="108" t="inlineStr">
        <is>
          <t>賴文育</t>
        </is>
      </c>
      <c r="M298" s="108" t="inlineStr">
        <is>
          <t>高</t>
        </is>
      </c>
    </row>
    <row r="299" ht="33" customHeight="1" s="453">
      <c r="B299" s="109" t="inlineStr">
        <is>
          <t>應處理清單</t>
        </is>
      </c>
      <c r="C299" s="108" t="n">
        <v>1</v>
      </c>
      <c r="D299" s="114" t="inlineStr">
        <is>
          <t>[應處理清單]中email及簡訊資料查詢           
(1).[明細鍵值]欄位以中文顯示</t>
        </is>
      </c>
      <c r="E299" s="111" t="n">
        <v>44455</v>
      </c>
      <c r="F299" s="111" t="n">
        <v>44469</v>
      </c>
      <c r="G299" s="111" t="n">
        <v>44469</v>
      </c>
      <c r="H299" s="111" t="n"/>
      <c r="I299" s="108" t="inlineStr">
        <is>
          <t>賴文育</t>
        </is>
      </c>
      <c r="M299" s="108" t="inlineStr">
        <is>
          <t>高</t>
        </is>
      </c>
    </row>
    <row r="300" ht="33" customHeight="1" s="453">
      <c r="A300" s="108" t="inlineStr">
        <is>
          <t>L4450</t>
        </is>
      </c>
      <c r="B300" s="109">
        <f>VLOOKUP(A300,URS確認!$E:$F,2,FALSE)</f>
        <v/>
      </c>
      <c r="C300" s="108" t="n">
        <v>1</v>
      </c>
      <c r="D300" s="237" t="inlineStr">
        <is>
          <t>增加輸入欄位[作業項目],可輸入項目：[1: ACH 扣款 / 2:郵局扣款 /9:全部]</t>
        </is>
      </c>
      <c r="E300" s="111" t="n">
        <v>44456</v>
      </c>
      <c r="F300" s="111" t="n">
        <v>44466</v>
      </c>
      <c r="G300" s="111" t="n">
        <v>44466</v>
      </c>
      <c r="I300" s="108" t="inlineStr">
        <is>
          <t>賴文育</t>
        </is>
      </c>
      <c r="L300" s="108" t="inlineStr">
        <is>
          <t>V</t>
        </is>
      </c>
    </row>
    <row r="301" ht="66" customHeight="1" s="453">
      <c r="A301" s="108" t="inlineStr">
        <is>
          <t>L4450</t>
        </is>
      </c>
      <c r="B301" s="109">
        <f>VLOOKUP(A301,URS確認!$E:$F,2,FALSE)</f>
        <v/>
      </c>
      <c r="C301" s="108" t="n">
        <v>2</v>
      </c>
      <c r="D301" s="114" t="inlineStr">
        <is>
          <t>產出[銀行扣款明細表] 
(1).需增加浮水印
(2) [還款類別]為火險費時， [應繳日]修改為[保險迄日]，[繳息迄日]修改為[到期年月]</t>
        </is>
      </c>
      <c r="E301" s="111" t="n">
        <v>44456</v>
      </c>
      <c r="F301" s="111" t="n">
        <v>44469</v>
      </c>
      <c r="G301" s="111" t="n">
        <v>44469</v>
      </c>
      <c r="I301" s="108" t="inlineStr">
        <is>
          <t>賴文育</t>
        </is>
      </c>
      <c r="L301" s="108" t="inlineStr">
        <is>
          <t>V</t>
        </is>
      </c>
    </row>
    <row r="302">
      <c r="A302" s="108" t="inlineStr">
        <is>
          <t>L4450</t>
        </is>
      </c>
      <c r="B302" s="109">
        <f>VLOOKUP(A302,URS確認!$E:$F,2,FALSE)</f>
        <v/>
      </c>
      <c r="C302" s="108" t="n">
        <v>3</v>
      </c>
      <c r="D302" s="109" t="inlineStr">
        <is>
          <t>作業流程圖補充AML後續處理說明</t>
        </is>
      </c>
      <c r="E302" s="111" t="n">
        <v>44456</v>
      </c>
      <c r="F302" s="111" t="n">
        <v>44469</v>
      </c>
      <c r="G302" s="111" t="n">
        <v>44469</v>
      </c>
      <c r="I302" s="108" t="inlineStr">
        <is>
          <t>賴文育</t>
        </is>
      </c>
      <c r="M302" s="108" t="inlineStr">
        <is>
          <t>高</t>
        </is>
      </c>
    </row>
    <row r="303">
      <c r="A303" s="108" t="inlineStr">
        <is>
          <t>L4451</t>
        </is>
      </c>
      <c r="B303" s="109">
        <f>VLOOKUP(A303,URS確認!$E:$F,2,FALSE)</f>
        <v/>
      </c>
      <c r="C303" s="108" t="n">
        <v>1</v>
      </c>
      <c r="D303" s="114" t="inlineStr">
        <is>
          <t>作業流程圖補充AML後續處理說明</t>
        </is>
      </c>
      <c r="E303" s="111" t="n">
        <v>44456</v>
      </c>
      <c r="F303" s="111" t="n">
        <v>44469</v>
      </c>
      <c r="G303" s="111" t="n">
        <v>44469</v>
      </c>
      <c r="I303" s="108" t="inlineStr">
        <is>
          <t>賴文育</t>
        </is>
      </c>
      <c r="M303" s="108" t="inlineStr">
        <is>
          <t>高</t>
        </is>
      </c>
    </row>
    <row r="304" ht="33" customHeight="1" s="453">
      <c r="A304" s="108" t="inlineStr">
        <is>
          <t>L4451</t>
        </is>
      </c>
      <c r="B304" s="109">
        <f>VLOOKUP(A304,URS確認!$E:$F,2,FALSE)</f>
        <v/>
      </c>
      <c r="C304" s="108" t="n">
        <v>2</v>
      </c>
      <c r="D304" s="114" t="inlineStr">
        <is>
          <t>[功能]為新增時, 依[還款類別]自動計算並寫入扣款檔，經辦可利用修改功能調整內容</t>
        </is>
      </c>
      <c r="E304" s="111" t="n">
        <v>44456</v>
      </c>
      <c r="F304" s="111" t="n">
        <v>44469</v>
      </c>
      <c r="G304" s="111" t="n">
        <v>44469</v>
      </c>
      <c r="I304" s="108" t="inlineStr">
        <is>
          <t>賴文育</t>
        </is>
      </c>
      <c r="M304" s="108" t="inlineStr">
        <is>
          <t>高</t>
        </is>
      </c>
    </row>
    <row r="305" ht="33" customHeight="1" s="453">
      <c r="A305" s="108" t="inlineStr">
        <is>
          <t>L4452</t>
        </is>
      </c>
      <c r="B305" s="109">
        <f>VLOOKUP(A305,URS確認!$E:$F,2,FALSE)</f>
        <v/>
      </c>
      <c r="C305" s="108" t="n">
        <v>1</v>
      </c>
      <c r="D305" s="114" t="inlineStr">
        <is>
          <t>增加輸入欄位[作業項目],可輸入項目：[1: ACH 扣款 / 2:郵局扣款 /9:全部]</t>
        </is>
      </c>
      <c r="E305" s="111" t="n">
        <v>44456</v>
      </c>
      <c r="F305" s="111" t="n">
        <v>44466</v>
      </c>
      <c r="G305" s="111" t="n">
        <v>44466</v>
      </c>
      <c r="I305" s="108" t="inlineStr">
        <is>
          <t>賴文育</t>
        </is>
      </c>
      <c r="L305" s="108" t="inlineStr">
        <is>
          <t>V</t>
        </is>
      </c>
    </row>
    <row r="306" ht="66" customFormat="1" customHeight="1" s="240">
      <c r="A306" s="239" t="inlineStr">
        <is>
          <t>L4452</t>
        </is>
      </c>
      <c r="B306" s="240">
        <f>VLOOKUP(A306,URS確認!$E:$F,2,FALSE)</f>
        <v/>
      </c>
      <c r="C306" s="239" t="n">
        <v>2</v>
      </c>
      <c r="D306" s="237" t="inlineStr">
        <is>
          <t xml:space="preserve">取消[訂正]功能,另新增輸入欄位[功能],選項說明:
(1).產出媒體檔:產生銀行扣款媒體
(2).重置媒體碼:取代[訂正]功能機制
</t>
        </is>
      </c>
      <c r="E306" s="241" t="n">
        <v>44456</v>
      </c>
      <c r="F306" s="111" t="n">
        <v>44469</v>
      </c>
      <c r="G306" s="111" t="n">
        <v>44469</v>
      </c>
      <c r="H306" s="239" t="n"/>
      <c r="I306" s="108" t="inlineStr">
        <is>
          <t>賴文育</t>
        </is>
      </c>
      <c r="J306" s="239" t="n"/>
      <c r="K306" s="239" t="n"/>
      <c r="L306" s="239" t="n"/>
      <c r="M306" s="108" t="inlineStr">
        <is>
          <t>高</t>
        </is>
      </c>
      <c r="N306" s="239" t="n"/>
      <c r="O306" s="239" t="n"/>
      <c r="P306" s="239" t="n"/>
    </row>
    <row r="307" ht="33" customHeight="1" s="453">
      <c r="A307" s="108" t="inlineStr">
        <is>
          <t>L4452</t>
        </is>
      </c>
      <c r="B307" s="109">
        <f>VLOOKUP(A307,URS確認!$E:$F,2,FALSE)</f>
        <v/>
      </c>
      <c r="C307" s="108" t="n">
        <v>3</v>
      </c>
      <c r="D307" s="114" t="inlineStr">
        <is>
          <t>產出[銀扣媒體檔未產出清單],增加[戶名]輸出欄位，排序及跳頁條件依據[作業項目]欄位：[1: ACH 扣款 / 2:郵局扣款 /9:全部]</t>
        </is>
      </c>
      <c r="E307" s="111" t="n">
        <v>44456</v>
      </c>
      <c r="F307" s="111" t="n">
        <v>44512</v>
      </c>
      <c r="G307" s="111" t="n">
        <v>44509</v>
      </c>
      <c r="I307" s="108" t="inlineStr">
        <is>
          <t>賴文育</t>
        </is>
      </c>
      <c r="L307" s="108" t="inlineStr">
        <is>
          <t>V</t>
        </is>
      </c>
    </row>
    <row r="308">
      <c r="A308" s="108" t="inlineStr">
        <is>
          <t>L4453</t>
        </is>
      </c>
      <c r="B308" s="109">
        <f>VLOOKUP(A308,URS確認!$E:$F,2,FALSE)</f>
        <v/>
      </c>
      <c r="C308" s="108" t="n">
        <v>1</v>
      </c>
      <c r="D308" s="114" t="inlineStr">
        <is>
          <t>[扣款銀行]欄位,增加[998:ACH扣款]選項</t>
        </is>
      </c>
      <c r="E308" s="111" t="n">
        <v>44456</v>
      </c>
      <c r="F308" s="111" t="n">
        <v>44466</v>
      </c>
      <c r="G308" s="111" t="n">
        <v>44466</v>
      </c>
      <c r="I308" s="108" t="inlineStr">
        <is>
          <t>賴文育</t>
        </is>
      </c>
      <c r="L308" s="108" t="inlineStr">
        <is>
          <t>V</t>
        </is>
      </c>
    </row>
    <row r="309" ht="33" customHeight="1" s="453">
      <c r="A309" s="108" t="inlineStr">
        <is>
          <t>L4943</t>
        </is>
      </c>
      <c r="B309" s="109">
        <f>VLOOKUP(A309,URS確認!$E:$F,2,FALSE)</f>
        <v/>
      </c>
      <c r="C309" s="108" t="n">
        <v>1</v>
      </c>
      <c r="D309" s="114" t="inlineStr">
        <is>
          <t>於[查詢選項]選擇[2.上限金額 / 3.下限金額]時,增加可輸入查詢條件 [作業項目]</t>
        </is>
      </c>
      <c r="E309" s="111" t="n">
        <v>44456</v>
      </c>
      <c r="F309" s="111" t="n">
        <v>44466</v>
      </c>
      <c r="G309" s="111" t="n">
        <v>44466</v>
      </c>
      <c r="I309" s="108" t="inlineStr">
        <is>
          <t>賴文育</t>
        </is>
      </c>
      <c r="L309" s="108" t="inlineStr">
        <is>
          <t>V</t>
        </is>
      </c>
    </row>
    <row r="310">
      <c r="A310" s="108" t="inlineStr">
        <is>
          <t>L4943</t>
        </is>
      </c>
      <c r="B310" s="109">
        <f>VLOOKUP(A310,URS確認!$E:$F,2,FALSE)</f>
        <v/>
      </c>
      <c r="C310" s="108" t="n">
        <v>2</v>
      </c>
      <c r="D310" s="114" t="inlineStr">
        <is>
          <t>[作業項目],可輸入項目：[1: ACH 扣款 / 2:郵局扣款 /9:全部]</t>
        </is>
      </c>
      <c r="E310" s="111" t="n">
        <v>44456</v>
      </c>
      <c r="F310" s="111" t="n">
        <v>44466</v>
      </c>
      <c r="G310" s="111" t="n">
        <v>44466</v>
      </c>
      <c r="I310" s="108" t="inlineStr">
        <is>
          <t>賴文育</t>
        </is>
      </c>
      <c r="L310" s="108" t="inlineStr">
        <is>
          <t>V</t>
        </is>
      </c>
    </row>
    <row r="311">
      <c r="A311" s="108" t="inlineStr">
        <is>
          <t>L4943</t>
        </is>
      </c>
      <c r="B311" s="109">
        <f>VLOOKUP(A311,URS確認!$E:$F,2,FALSE)</f>
        <v/>
      </c>
      <c r="C311" s="108" t="n">
        <v>3</v>
      </c>
      <c r="D311" s="114" t="inlineStr">
        <is>
          <t>[銀行別]欄位,增加[998:ACH扣款]選項</t>
        </is>
      </c>
      <c r="E311" s="111" t="n">
        <v>44456</v>
      </c>
      <c r="F311" s="111" t="n">
        <v>44466</v>
      </c>
      <c r="G311" s="111" t="n">
        <v>44466</v>
      </c>
      <c r="I311" s="108" t="inlineStr">
        <is>
          <t>賴文育</t>
        </is>
      </c>
      <c r="L311" s="108" t="inlineStr">
        <is>
          <t>V</t>
        </is>
      </c>
    </row>
    <row r="312" ht="33" customHeight="1" s="453">
      <c r="A312" s="108" t="inlineStr">
        <is>
          <t>L4943</t>
        </is>
      </c>
      <c r="B312" s="109">
        <f>VLOOKUP(A312,URS確認!$E:$F,2,FALSE)</f>
        <v/>
      </c>
      <c r="C312" s="108" t="n">
        <v>4</v>
      </c>
      <c r="D312" s="114" t="inlineStr">
        <is>
          <t>增加查詢明細機制，內容參考AS400[4-13-20 ACH 扣款檔資料維護]中查詢之欄位</t>
        </is>
      </c>
      <c r="E312" s="111" t="n">
        <v>44456</v>
      </c>
      <c r="F312" s="111" t="n">
        <v>44512</v>
      </c>
      <c r="G312" s="108" t="n"/>
      <c r="I312" s="108" t="inlineStr">
        <is>
          <t>賴文育</t>
        </is>
      </c>
      <c r="M312" s="108" t="inlineStr">
        <is>
          <t>V</t>
        </is>
      </c>
    </row>
    <row r="313" ht="99" customHeight="1" s="453">
      <c r="A313" s="108" t="inlineStr">
        <is>
          <t>L4943</t>
        </is>
      </c>
      <c r="B313" s="109">
        <f>VLOOKUP(A313,URS確認!$E:$F,2,FALSE)</f>
        <v/>
      </c>
      <c r="C313" s="108" t="n">
        <v>5</v>
      </c>
      <c r="D313" s="114" t="inlineStr">
        <is>
      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      </is>
      </c>
      <c r="E313" s="111" t="n">
        <v>44456</v>
      </c>
      <c r="F313" s="111" t="n">
        <v>44466</v>
      </c>
      <c r="G313" s="111" t="n">
        <v>44466</v>
      </c>
      <c r="I313" s="108" t="inlineStr">
        <is>
          <t>賴文育</t>
        </is>
      </c>
      <c r="L313" s="108" t="inlineStr">
        <is>
          <t>V</t>
        </is>
      </c>
    </row>
    <row r="314">
      <c r="B314" s="109" t="inlineStr">
        <is>
          <t>銀扣暫收抵繳</t>
        </is>
      </c>
      <c r="C314" s="108" t="n">
        <v>1</v>
      </c>
      <c r="D314" s="114" t="inlineStr">
        <is>
          <t>約定還款及法拍費用，需HOLD暫收款，不可予期款抵用</t>
        </is>
      </c>
      <c r="E314" s="111" t="n">
        <v>44456</v>
      </c>
      <c r="F314" s="111" t="n">
        <v>44469</v>
      </c>
      <c r="G314" s="111" t="n">
        <v>44469</v>
      </c>
      <c r="I314" s="108" t="inlineStr">
        <is>
          <t>賴文育</t>
        </is>
      </c>
      <c r="M314" s="108" t="inlineStr">
        <is>
          <t>V</t>
        </is>
      </c>
    </row>
    <row r="315" ht="33" customHeight="1" s="453">
      <c r="B315" s="109" t="inlineStr">
        <is>
          <t>銀扣暫收抵繳</t>
        </is>
      </c>
      <c r="C315" s="108" t="n">
        <v>2</v>
      </c>
      <c r="D315" s="114" t="inlineStr">
        <is>
          <t>火險費不可暫收抵繳，其他如帳管費、契變手續費、短收期款已加入期款(可抵繳)</t>
        </is>
      </c>
      <c r="E315" s="111" t="n">
        <v>44456</v>
      </c>
      <c r="F315" s="111" t="n">
        <v>44469</v>
      </c>
      <c r="G315" s="111" t="n">
        <v>44469</v>
      </c>
      <c r="I315" s="108" t="inlineStr">
        <is>
          <t>賴文育</t>
        </is>
      </c>
      <c r="M315" s="108" t="inlineStr">
        <is>
          <t>V</t>
        </is>
      </c>
    </row>
    <row r="316">
      <c r="A316" s="108" t="inlineStr">
        <is>
          <t>L698A</t>
        </is>
      </c>
      <c r="B316" s="109" t="inlineStr">
        <is>
          <t>應處理清單</t>
        </is>
      </c>
      <c r="C316" s="108" t="n">
        <v>1</v>
      </c>
      <c r="D316" s="114" t="inlineStr">
        <is>
          <t>[資料日期]欄位改為日曆日</t>
        </is>
      </c>
      <c r="E316" s="111" t="n">
        <v>44456</v>
      </c>
      <c r="F316" s="111" t="n">
        <v>44466</v>
      </c>
      <c r="G316" s="111" t="n">
        <v>44466</v>
      </c>
      <c r="I316" s="108" t="inlineStr">
        <is>
          <t>賴文育</t>
        </is>
      </c>
      <c r="L316" s="108" t="inlineStr">
        <is>
          <t>V</t>
        </is>
      </c>
    </row>
    <row r="317">
      <c r="A317" s="108" t="inlineStr">
        <is>
          <t>L698A</t>
        </is>
      </c>
      <c r="B317" s="109" t="inlineStr">
        <is>
          <t>應處理清單</t>
        </is>
      </c>
      <c r="C317" s="108" t="n">
        <v>2</v>
      </c>
      <c r="D317" s="114" t="inlineStr">
        <is>
          <t>簡訊檔送出後，檔案可在 [LC009報表及檔案查詢]中查詢及開啟</t>
        </is>
      </c>
      <c r="E317" s="111" t="n">
        <v>44456</v>
      </c>
      <c r="F317" s="111" t="n">
        <v>44512</v>
      </c>
      <c r="G317" s="108" t="n"/>
      <c r="I317" s="108" t="inlineStr">
        <is>
          <t>賴文育</t>
        </is>
      </c>
      <c r="M317" s="108" t="inlineStr">
        <is>
          <t>V</t>
        </is>
      </c>
    </row>
    <row r="318" hidden="1" s="453">
      <c r="A318" s="108" t="inlineStr">
        <is>
          <t>L5701</t>
        </is>
      </c>
      <c r="B318" s="109">
        <f>VLOOKUP(A318,URS確認!$E:$F,2,FALSE)</f>
        <v/>
      </c>
      <c r="C318" s="108" t="n">
        <v>1</v>
      </c>
      <c r="D318" s="114" t="inlineStr">
        <is>
          <t>修改功能時,部分欄位沒有帶出中文顯示</t>
        </is>
      </c>
      <c r="E318" s="111" t="n">
        <v>44462</v>
      </c>
      <c r="F318" s="111" t="n">
        <v>44467</v>
      </c>
      <c r="G318" s="111" t="n">
        <v>44467</v>
      </c>
      <c r="H318" s="111" t="n">
        <v>44473</v>
      </c>
      <c r="I318" s="108">
        <f>VLOOKUP(A318,URS確認!E:I,5,FALSE)</f>
        <v/>
      </c>
      <c r="L318" s="108" t="inlineStr">
        <is>
          <t>V</t>
        </is>
      </c>
    </row>
    <row r="319" hidden="1" s="453">
      <c r="A319" s="108" t="inlineStr">
        <is>
          <t>L5701</t>
        </is>
      </c>
      <c r="B319" s="109">
        <f>VLOOKUP(A319,URS確認!$E:$F,2,FALSE)</f>
        <v/>
      </c>
      <c r="C319" s="108" t="n">
        <v>2</v>
      </c>
      <c r="D319" s="114" t="inlineStr">
        <is>
          <t>需顯示受理調解機構代號中文,欄位值與L8030的受理調解機構代號相同</t>
        </is>
      </c>
      <c r="E319" s="111" t="n">
        <v>44462</v>
      </c>
      <c r="F319" s="111" t="n">
        <v>44468</v>
      </c>
      <c r="G319" s="111" t="n">
        <v>44468</v>
      </c>
      <c r="H319" s="111" t="n">
        <v>44473</v>
      </c>
      <c r="I319" s="108">
        <f>VLOOKUP(A319,URS確認!E:I,5,FALSE)</f>
        <v/>
      </c>
      <c r="L319" s="108" t="inlineStr">
        <is>
          <t>V</t>
        </is>
      </c>
    </row>
    <row r="320" hidden="1" s="453">
      <c r="A320" s="108" t="inlineStr">
        <is>
          <t>L5701</t>
        </is>
      </c>
      <c r="B320" s="109">
        <f>VLOOKUP(A320,URS確認!$E:$F,2,FALSE)</f>
        <v/>
      </c>
      <c r="C320" s="108" t="n">
        <v>3</v>
      </c>
      <c r="D320" s="114" t="inlineStr">
        <is>
          <t>新增按鈕-連結聯徵資料的債務人聯絡電話</t>
        </is>
      </c>
      <c r="E320" s="111" t="n">
        <v>44462</v>
      </c>
      <c r="F320" s="111" t="n">
        <v>44468</v>
      </c>
      <c r="G320" s="111" t="n">
        <v>44468</v>
      </c>
      <c r="H320" s="111" t="n">
        <v>44473</v>
      </c>
      <c r="I320" s="108">
        <f>VLOOKUP(A320,URS確認!E:I,5,FALSE)</f>
        <v/>
      </c>
      <c r="L320" s="108" t="inlineStr">
        <is>
          <t>V</t>
        </is>
      </c>
    </row>
    <row r="321" hidden="1" s="453">
      <c r="A321" s="108" t="inlineStr">
        <is>
          <t>L5701</t>
        </is>
      </c>
      <c r="B321" s="109">
        <f>VLOOKUP(A321,URS確認!$E:$F,2,FALSE)</f>
        <v/>
      </c>
      <c r="C321" s="108" t="n">
        <v>4</v>
      </c>
      <c r="D321" s="114" t="inlineStr">
        <is>
          <t>延期繳款年月若無值則顯示空白</t>
        </is>
      </c>
      <c r="E321" s="111" t="n">
        <v>44462</v>
      </c>
      <c r="F321" s="111" t="n">
        <v>44467</v>
      </c>
      <c r="G321" s="111" t="n">
        <v>44467</v>
      </c>
      <c r="H321" s="111" t="n">
        <v>44473</v>
      </c>
      <c r="I321" s="108">
        <f>VLOOKUP(A321,URS確認!E:I,5,FALSE)</f>
        <v/>
      </c>
      <c r="L321" s="108" t="inlineStr">
        <is>
          <t>V</t>
        </is>
      </c>
    </row>
    <row r="322" hidden="1" s="453">
      <c r="A322" s="108" t="inlineStr">
        <is>
          <t>L5701</t>
        </is>
      </c>
      <c r="B322" s="109">
        <f>VLOOKUP(A322,URS確認!$E:$F,2,FALSE)</f>
        <v/>
      </c>
      <c r="C322" s="108" t="n">
        <v>5</v>
      </c>
      <c r="D322" s="114" t="inlineStr">
        <is>
          <t>新增按鈕-連結喘息期歷程(L6932篩選延期繳款年月起訖)</t>
        </is>
      </c>
      <c r="E322" s="111" t="n">
        <v>44462</v>
      </c>
      <c r="F322" s="111" t="n">
        <v>44475</v>
      </c>
      <c r="G322" s="111" t="n">
        <v>44469</v>
      </c>
      <c r="H322" s="111" t="n">
        <v>44473</v>
      </c>
      <c r="I322" s="108">
        <f>VLOOKUP(A322,URS確認!E:I,5,FALSE)</f>
        <v/>
      </c>
      <c r="L322" s="108" t="inlineStr">
        <is>
          <t>V</t>
        </is>
      </c>
    </row>
    <row r="323" hidden="1" s="453">
      <c r="A323" s="108" t="inlineStr">
        <is>
          <t>L5701</t>
        </is>
      </c>
      <c r="B323" s="109">
        <f>VLOOKUP(A323,URS確認!$E:$F,2,FALSE)</f>
        <v/>
      </c>
      <c r="C323" s="108" t="n">
        <v>6</v>
      </c>
      <c r="D323" s="114" t="inlineStr">
        <is>
          <t>異動延期繳款年月時,須同步維護下次繳款日及還款結束日</t>
        </is>
      </c>
      <c r="E323" s="111" t="n">
        <v>44462</v>
      </c>
      <c r="F323" s="111" t="n">
        <v>44475</v>
      </c>
      <c r="G323" s="111" t="n">
        <v>44469</v>
      </c>
      <c r="H323" s="111" t="n">
        <v>44473</v>
      </c>
      <c r="I323" s="108">
        <f>VLOOKUP(A323,URS確認!E:I,5,FALSE)</f>
        <v/>
      </c>
      <c r="L323" s="108" t="inlineStr">
        <is>
          <t>V</t>
        </is>
      </c>
    </row>
    <row r="324" hidden="1" s="453">
      <c r="A324" s="108" t="inlineStr">
        <is>
          <t>L5075</t>
        </is>
      </c>
      <c r="B324" s="109">
        <f>VLOOKUP(A324,URS確認!$E:$F,2,FALSE)</f>
        <v/>
      </c>
      <c r="C324" s="108" t="n">
        <v>1</v>
      </c>
      <c r="D324" s="114" t="inlineStr">
        <is>
          <t>延期年月改為顯示民國年月,若值=0則顯示空白</t>
        </is>
      </c>
      <c r="E324" s="111" t="n">
        <v>44462</v>
      </c>
      <c r="F324" s="111" t="n">
        <v>44467</v>
      </c>
      <c r="G324" s="111" t="n">
        <v>44467</v>
      </c>
      <c r="H324" s="111" t="n">
        <v>44468</v>
      </c>
      <c r="I324" s="108">
        <f>VLOOKUP(A324,URS確認!E:I,5,FALSE)</f>
        <v/>
      </c>
      <c r="L324" s="108" t="inlineStr">
        <is>
          <t>V</t>
        </is>
      </c>
    </row>
    <row r="325" hidden="1" ht="33" customHeight="1" s="453">
      <c r="A325" s="108" t="inlineStr">
        <is>
          <t>L5075</t>
        </is>
      </c>
      <c r="B325" s="109">
        <f>VLOOKUP(A325,URS確認!$E:$F,2,FALSE)</f>
        <v/>
      </c>
      <c r="C325" s="108" t="n">
        <v>2</v>
      </c>
      <c r="D325" s="114" t="inlineStr">
        <is>
          <t>連結法催紀錄L5960時,函催只做案件種類為債協部分:前置協商毀諾(未依約履行)通知函, 前置協商逾期繳款通知函</t>
        </is>
      </c>
      <c r="E325" s="111" t="n">
        <v>44462</v>
      </c>
      <c r="F325" s="111" t="n">
        <v>44475</v>
      </c>
      <c r="I325" s="108">
        <f>VLOOKUP(A325,URS確認!E:I,5,FALSE)</f>
        <v/>
      </c>
      <c r="M325" s="108" t="inlineStr">
        <is>
          <t>高</t>
        </is>
      </c>
    </row>
    <row r="326" hidden="1" s="453">
      <c r="A326" s="108" t="inlineStr">
        <is>
          <t>L5075</t>
        </is>
      </c>
      <c r="B326" s="109">
        <f>VLOOKUP(A326,URS確認!$E:$F,2,FALSE)</f>
        <v/>
      </c>
      <c r="C326" s="108" t="n">
        <v>3</v>
      </c>
      <c r="D326" s="114" t="inlineStr">
        <is>
          <t>到期日改為還款結束日</t>
        </is>
      </c>
      <c r="E326" s="111" t="n">
        <v>44462</v>
      </c>
      <c r="F326" s="111" t="n">
        <v>44467</v>
      </c>
      <c r="G326" s="111" t="n">
        <v>44467</v>
      </c>
      <c r="H326" s="111" t="n">
        <v>44468</v>
      </c>
      <c r="I326" s="108">
        <f>VLOOKUP(A326,URS確認!E:I,5,FALSE)</f>
        <v/>
      </c>
      <c r="L326" s="108" t="inlineStr">
        <is>
          <t>V</t>
        </is>
      </c>
    </row>
    <row r="327" hidden="1" s="453">
      <c r="A327" s="108" t="inlineStr">
        <is>
          <t>L5071</t>
        </is>
      </c>
      <c r="B327" s="109">
        <f>VLOOKUP(A327,URS確認!$E:$F,2,FALSE)</f>
        <v/>
      </c>
      <c r="C327" s="108" t="n">
        <v>1</v>
      </c>
      <c r="D327" s="114" t="inlineStr">
        <is>
          <t>點選查詢時改為連結到新代號L5976債權案件主檔內容查詢</t>
        </is>
      </c>
      <c r="E327" s="111" t="n">
        <v>44462</v>
      </c>
      <c r="F327" s="111" t="n">
        <v>44468</v>
      </c>
      <c r="G327" s="111" t="n">
        <v>44468</v>
      </c>
      <c r="H327" s="111" t="n">
        <v>44470</v>
      </c>
      <c r="I327" s="108">
        <f>VLOOKUP(A327,URS確認!E:I,5,FALSE)</f>
        <v/>
      </c>
      <c r="L327" s="108" t="inlineStr">
        <is>
          <t>V</t>
        </is>
      </c>
    </row>
    <row r="328" hidden="1" s="453">
      <c r="A328" s="108" t="inlineStr">
        <is>
          <t>L5970</t>
        </is>
      </c>
      <c r="B328" s="109">
        <f>VLOOKUP(A328,URS確認!$E:$F,2,FALSE)</f>
        <v/>
      </c>
      <c r="C328" s="108" t="n">
        <v>1</v>
      </c>
      <c r="D328" s="114" t="inlineStr">
        <is>
          <t>年利率可輸入0</t>
        </is>
      </c>
      <c r="E328" s="111" t="n">
        <v>44462</v>
      </c>
      <c r="F328" s="111" t="n">
        <v>44467</v>
      </c>
      <c r="G328" s="111" t="n">
        <v>44467</v>
      </c>
      <c r="H328" s="111" t="n">
        <v>44468</v>
      </c>
      <c r="I328" s="108">
        <f>VLOOKUP(A328,URS確認!E:I,5,FALSE)</f>
        <v/>
      </c>
      <c r="L328" s="108" t="inlineStr">
        <is>
          <t>V</t>
        </is>
      </c>
    </row>
    <row r="329" hidden="1" ht="33" customHeight="1" s="453">
      <c r="A329" s="108" t="inlineStr">
        <is>
          <t>L597A</t>
        </is>
      </c>
      <c r="B329" s="109">
        <f>VLOOKUP(A329,URS確認!$E:$F,2,FALSE)</f>
        <v/>
      </c>
      <c r="C329" s="108" t="n">
        <v>1</v>
      </c>
      <c r="D329" s="114" t="inlineStr">
        <is>
          <t>查詢篩選條件增加試算後的預設交易別,增加輸出欄位:試算後預設的交易別(如L5702欄位值),在畫面最下面增加整批入帳按鈕</t>
        </is>
      </c>
      <c r="E329" s="111" t="n">
        <v>44463</v>
      </c>
      <c r="F329" s="111" t="n">
        <v>44475</v>
      </c>
      <c r="G329" s="111" t="n">
        <v>44474</v>
      </c>
      <c r="H329" s="111" t="n">
        <v>44474</v>
      </c>
      <c r="I329" s="108">
        <f>VLOOKUP(A329,URS確認!E:I,5,FALSE)</f>
        <v/>
      </c>
      <c r="M329" s="108" t="inlineStr">
        <is>
          <t>高</t>
        </is>
      </c>
    </row>
    <row r="330" hidden="1" s="453">
      <c r="A330" s="108" t="inlineStr">
        <is>
          <t>L5709</t>
        </is>
      </c>
      <c r="B330" s="109">
        <f>VLOOKUP(A330,URS確認!$E:$F,2,FALSE)</f>
        <v/>
      </c>
      <c r="C330" s="108" t="n">
        <v>1</v>
      </c>
      <c r="D330" s="114" t="inlineStr">
        <is>
          <t>交易完成時顯示提示訊息成功失敗總筆數與金額</t>
        </is>
      </c>
      <c r="E330" s="111" t="n">
        <v>44463</v>
      </c>
      <c r="F330" s="111" t="n">
        <v>44475</v>
      </c>
      <c r="G330" s="111" t="n">
        <v>44473</v>
      </c>
      <c r="H330" s="111" t="n">
        <v>44473</v>
      </c>
      <c r="I330" s="108">
        <f>VLOOKUP(A330,URS確認!E:I,5,FALSE)</f>
        <v/>
      </c>
      <c r="L330" s="108" t="inlineStr">
        <is>
          <t>V</t>
        </is>
      </c>
    </row>
    <row r="331" hidden="1" s="453">
      <c r="A331" s="108" t="inlineStr">
        <is>
          <t>L5710</t>
        </is>
      </c>
      <c r="B331" s="109">
        <f>VLOOKUP(A331,URS確認!$E:$F,2,FALSE)</f>
        <v/>
      </c>
      <c r="C331" s="108" t="n">
        <v>1</v>
      </c>
      <c r="D331" s="114" t="inlineStr">
        <is>
          <t>交易完成時顯示提示訊息成功失敗總筆數與金額</t>
        </is>
      </c>
      <c r="E331" s="111" t="n">
        <v>44463</v>
      </c>
      <c r="F331" s="111" t="n">
        <v>44475</v>
      </c>
      <c r="G331" s="111" t="n">
        <v>44473</v>
      </c>
      <c r="H331" s="111" t="n">
        <v>44473</v>
      </c>
      <c r="I331" s="108">
        <f>VLOOKUP(A331,URS確認!E:I,5,FALSE)</f>
        <v/>
      </c>
      <c r="L331" s="108" t="inlineStr">
        <is>
          <t>V</t>
        </is>
      </c>
    </row>
    <row r="332" hidden="1" ht="33" customHeight="1" s="453">
      <c r="A332" s="108" t="inlineStr">
        <is>
          <t>L5071</t>
        </is>
      </c>
      <c r="B332" s="109">
        <f>VLOOKUP(A332,URS確認!$E:$F,2,FALSE)</f>
        <v/>
      </c>
      <c r="C332" s="108" t="n">
        <v>1</v>
      </c>
      <c r="D332" s="114" t="inlineStr">
        <is>
          <t>新增按鈕查詢客戶撥付統計資料:連結到新交易L5977客戶最大債權撥付統計查詢,以客戶戶號+案件序號查詢最大債權撥付統計資料</t>
        </is>
      </c>
      <c r="E332" s="111" t="n">
        <v>44463</v>
      </c>
      <c r="F332" s="111" t="n">
        <v>44475</v>
      </c>
      <c r="G332" s="111" t="n">
        <v>44469</v>
      </c>
      <c r="H332" s="111" t="n">
        <v>44470</v>
      </c>
      <c r="I332" s="108">
        <f>VLOOKUP(A332,URS確認!E:I,5,FALSE)</f>
        <v/>
      </c>
      <c r="M332" s="108" t="inlineStr">
        <is>
          <t>高</t>
        </is>
      </c>
    </row>
    <row r="333" hidden="1" s="453">
      <c r="A333" s="108" t="inlineStr">
        <is>
          <t>L5971</t>
        </is>
      </c>
      <c r="B333" s="109">
        <f>VLOOKUP(A333,URS確認!$E:$F,2,FALSE)</f>
        <v/>
      </c>
      <c r="C333" s="108" t="n">
        <v>1</v>
      </c>
      <c r="D333" s="114" t="inlineStr">
        <is>
          <t>新增按鈕連動L5711撥付金額調整:未製檔才顯示按鈕</t>
        </is>
      </c>
      <c r="E333" s="111" t="n">
        <v>44463</v>
      </c>
      <c r="F333" s="111" t="n">
        <v>44467</v>
      </c>
      <c r="G333" s="111" t="n">
        <v>44467</v>
      </c>
      <c r="H333" s="111" t="n">
        <v>44468</v>
      </c>
      <c r="I333" s="108">
        <f>VLOOKUP(A333,URS確認!E:I,5,FALSE)</f>
        <v/>
      </c>
      <c r="L333" s="108" t="inlineStr">
        <is>
          <t>V</t>
        </is>
      </c>
    </row>
    <row r="334" hidden="1" ht="66" customHeight="1" s="453">
      <c r="A334" s="108" t="inlineStr">
        <is>
          <t>L5971</t>
        </is>
      </c>
      <c r="B334" s="109">
        <f>VLOOKUP(A334,URS確認!$E:$F,2,FALSE)</f>
        <v/>
      </c>
      <c r="C334" s="108" t="n">
        <v>2</v>
      </c>
      <c r="D334" s="114" t="inlineStr">
        <is>
      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      </is>
      </c>
      <c r="E334" s="111" t="n">
        <v>44463</v>
      </c>
      <c r="F334" s="111" t="n">
        <v>44475</v>
      </c>
      <c r="G334" s="111" t="n">
        <v>44474</v>
      </c>
      <c r="H334" s="111" t="n">
        <v>44474</v>
      </c>
      <c r="I334" s="108">
        <f>VLOOKUP(A334,URS確認!E:I,5,FALSE)</f>
        <v/>
      </c>
      <c r="M334" s="108" t="inlineStr">
        <is>
          <t>高</t>
        </is>
      </c>
    </row>
    <row r="335" hidden="1" s="453">
      <c r="A335" s="108" t="inlineStr">
        <is>
          <t>L6755</t>
        </is>
      </c>
      <c r="B335" s="109">
        <f>VLOOKUP(A335,URS確認!$E:$F,2,FALSE)</f>
        <v/>
      </c>
      <c r="C335" s="108" t="n">
        <v>1</v>
      </c>
      <c r="D335" s="114" t="inlineStr">
        <is>
          <t>"經理"字眼改用"主管"</t>
        </is>
      </c>
      <c r="E335" s="111" t="n">
        <v>44466</v>
      </c>
      <c r="F335" s="111" t="n">
        <v>44475</v>
      </c>
      <c r="G335" s="111" t="n">
        <v>44475</v>
      </c>
      <c r="H335" s="111" t="n">
        <v>44475</v>
      </c>
      <c r="I335" s="108">
        <f>VLOOKUP(A335,URS確認!E:I,5,FALSE)</f>
        <v/>
      </c>
      <c r="L335" s="108" t="inlineStr">
        <is>
          <t>V</t>
        </is>
      </c>
    </row>
    <row r="336" hidden="1" s="453">
      <c r="A336" s="108" t="inlineStr">
        <is>
          <t>L6755</t>
        </is>
      </c>
      <c r="B336" s="109">
        <f>VLOOKUP(A336,URS確認!$E:$F,2,FALSE)</f>
        <v/>
      </c>
      <c r="C336" s="108" t="n">
        <v>2</v>
      </c>
      <c r="D336" s="114" t="inlineStr">
        <is>
          <t>新增輸入欄位[啟用記號],可輸入選項:Y:啟用,N:停用</t>
        </is>
      </c>
      <c r="E336" s="111" t="n">
        <v>44466</v>
      </c>
      <c r="F336" s="111" t="n">
        <v>44475</v>
      </c>
      <c r="G336" s="111" t="n">
        <v>44475</v>
      </c>
      <c r="H336" s="111" t="n">
        <v>44475</v>
      </c>
      <c r="I336" s="108">
        <f>VLOOKUP(A336,URS確認!E:I,5,FALSE)</f>
        <v/>
      </c>
      <c r="L336" s="108" t="inlineStr">
        <is>
          <t>V</t>
        </is>
      </c>
    </row>
    <row r="337" hidden="1" s="453">
      <c r="A337" s="108" t="inlineStr">
        <is>
          <t>L6085</t>
        </is>
      </c>
      <c r="B337" s="109">
        <f>VLOOKUP(A337,URS確認!$E:$F,2,FALSE)</f>
        <v/>
      </c>
      <c r="C337" s="108" t="n">
        <v>1</v>
      </c>
      <c r="D337" s="114" t="inlineStr">
        <is>
          <t>"經理"字眼改用"主管"</t>
        </is>
      </c>
      <c r="E337" s="111" t="n">
        <v>44466</v>
      </c>
      <c r="F337" s="111" t="n">
        <v>44475</v>
      </c>
      <c r="G337" s="111" t="n">
        <v>44475</v>
      </c>
      <c r="H337" s="111" t="n">
        <v>44475</v>
      </c>
      <c r="I337" s="108">
        <f>VLOOKUP(A337,URS確認!E:I,5,FALSE)</f>
        <v/>
      </c>
      <c r="L337" s="108" t="inlineStr">
        <is>
          <t>V</t>
        </is>
      </c>
    </row>
    <row r="338" hidden="1" s="453">
      <c r="A338" s="108" t="inlineStr">
        <is>
          <t>L6085</t>
        </is>
      </c>
      <c r="B338" s="109">
        <f>VLOOKUP(A338,URS確認!$E:$F,2,FALSE)</f>
        <v/>
      </c>
      <c r="C338" s="108" t="n">
        <v>2</v>
      </c>
      <c r="D338" s="114" t="inlineStr">
        <is>
          <t>移除[刪除]按鈕</t>
        </is>
      </c>
      <c r="E338" s="111" t="n">
        <v>44466</v>
      </c>
      <c r="F338" s="111" t="n">
        <v>44475</v>
      </c>
      <c r="G338" s="111" t="n">
        <v>44475</v>
      </c>
      <c r="H338" s="111" t="n">
        <v>44475</v>
      </c>
      <c r="I338" s="108">
        <f>VLOOKUP(A338,URS確認!E:I,5,FALSE)</f>
        <v/>
      </c>
      <c r="L338" s="108" t="inlineStr">
        <is>
          <t>V</t>
        </is>
      </c>
    </row>
    <row r="339" hidden="1" s="453">
      <c r="A339" s="108" t="inlineStr">
        <is>
          <t>L6085</t>
        </is>
      </c>
      <c r="B339" s="109">
        <f>VLOOKUP(A339,URS確認!$E:$F,2,FALSE)</f>
        <v/>
      </c>
      <c r="C339" s="108" t="n">
        <v>3</v>
      </c>
      <c r="D339" s="114" t="inlineStr">
        <is>
          <t>增加輸出欄位[啟用記號]</t>
        </is>
      </c>
      <c r="E339" s="111" t="n">
        <v>44466</v>
      </c>
      <c r="F339" s="111" t="n">
        <v>44475</v>
      </c>
      <c r="G339" s="111" t="n">
        <v>44475</v>
      </c>
      <c r="H339" s="111" t="n">
        <v>44475</v>
      </c>
      <c r="I339" s="108">
        <f>VLOOKUP(A339,URS確認!E:I,5,FALSE)</f>
        <v/>
      </c>
      <c r="L339" s="108" t="inlineStr">
        <is>
          <t>V</t>
        </is>
      </c>
    </row>
    <row r="340" hidden="1" ht="49.5" customHeight="1" s="453">
      <c r="A340" s="108" t="inlineStr">
        <is>
          <t>L6086</t>
        </is>
      </c>
      <c r="B340" s="109">
        <f>VLOOKUP(A340,URS確認!$E:$F,2,FALSE)</f>
        <v/>
      </c>
      <c r="C340" s="108" t="n">
        <v>1</v>
      </c>
      <c r="D340" s="114" t="inlineStr">
        <is>
          <t>因為L6085查詢條件及輸出欄位,均有涵蓋L6086提供機制,所以L6086整併入L6085
註:因多個交易包含L6755本新增時,需用到此查詢帶回各單位、部室代號</t>
        </is>
      </c>
      <c r="E340" s="111" t="n">
        <v>44466</v>
      </c>
      <c r="F340" s="111" t="n">
        <v>44475</v>
      </c>
      <c r="G340" s="111" t="n">
        <v>44475</v>
      </c>
      <c r="H340" s="111" t="n">
        <v>44475</v>
      </c>
      <c r="I340" s="108">
        <f>VLOOKUP(A340,URS確認!E:I,5,FALSE)</f>
        <v/>
      </c>
      <c r="L340" s="108" t="inlineStr">
        <is>
          <t>V</t>
        </is>
      </c>
    </row>
    <row r="341" hidden="1" s="453">
      <c r="A341" s="108" t="inlineStr">
        <is>
          <t>L6064</t>
        </is>
      </c>
      <c r="B341" s="109">
        <f>VLOOKUP(A341,URS確認!$E:$F,2,FALSE)</f>
        <v/>
      </c>
      <c r="C341" s="108" t="n">
        <v>1</v>
      </c>
      <c r="D341" s="114" t="inlineStr">
        <is>
          <t>增加查詢條件[代碼檔名稱]模糊比對機制,如下圖</t>
        </is>
      </c>
      <c r="E341" s="111" t="n">
        <v>44466</v>
      </c>
      <c r="F341" s="111" t="n">
        <v>44475</v>
      </c>
      <c r="G341" s="111" t="n">
        <v>44475</v>
      </c>
      <c r="H341" s="111" t="n">
        <v>44475</v>
      </c>
      <c r="I341" s="108">
        <f>VLOOKUP(A341,URS確認!E:I,5,FALSE)</f>
        <v/>
      </c>
      <c r="L341" s="108" t="inlineStr">
        <is>
          <t>V</t>
        </is>
      </c>
    </row>
    <row r="342" hidden="1" s="453">
      <c r="A342" s="108" t="inlineStr">
        <is>
          <t>L6064</t>
        </is>
      </c>
      <c r="B342" s="109">
        <f>VLOOKUP(A342,URS確認!$E:$F,2,FALSE)</f>
        <v/>
      </c>
      <c r="C342" s="108" t="n">
        <v>2</v>
      </c>
      <c r="D342" s="114" t="inlineStr">
        <is>
          <t>移除[刪除]按鈕</t>
        </is>
      </c>
      <c r="E342" s="111" t="n">
        <v>44466</v>
      </c>
      <c r="F342" s="111" t="n">
        <v>44475</v>
      </c>
      <c r="G342" s="111" t="n">
        <v>44475</v>
      </c>
      <c r="H342" s="111" t="n">
        <v>44475</v>
      </c>
      <c r="I342" s="108">
        <f>VLOOKUP(A342,URS確認!E:I,5,FALSE)</f>
        <v/>
      </c>
      <c r="L342" s="108" t="inlineStr">
        <is>
          <t>V</t>
        </is>
      </c>
    </row>
    <row r="343" hidden="1" s="453">
      <c r="A343" s="108" t="inlineStr">
        <is>
          <t>L6604</t>
        </is>
      </c>
      <c r="B343" s="109">
        <f>VLOOKUP(A343,URS確認!$E:$F,2,FALSE)</f>
        <v/>
      </c>
      <c r="C343" s="108" t="n">
        <v>1</v>
      </c>
      <c r="D343" s="114" t="inlineStr">
        <is>
          <t>[啟用記號]值N:未啟用,改為N:停用</t>
        </is>
      </c>
      <c r="E343" s="111" t="n">
        <v>44466</v>
      </c>
      <c r="F343" s="111" t="n">
        <v>44475</v>
      </c>
      <c r="G343" s="111" t="n">
        <v>44475</v>
      </c>
      <c r="H343" s="111" t="n">
        <v>44475</v>
      </c>
      <c r="I343" s="108">
        <f>VLOOKUP(A343,URS確認!E:I,5,FALSE)</f>
        <v/>
      </c>
      <c r="L343" s="108" t="inlineStr">
        <is>
          <t>V</t>
        </is>
      </c>
    </row>
    <row r="344" hidden="1" s="453">
      <c r="A344" s="108" t="inlineStr">
        <is>
          <t>L6030</t>
        </is>
      </c>
      <c r="B344" s="109">
        <f>VLOOKUP(A344,URS確認!$E:$F,2,FALSE)</f>
        <v/>
      </c>
      <c r="C344" s="108" t="n">
        <v>1</v>
      </c>
      <c r="D344" s="114" t="inlineStr">
        <is>
          <t>[假日]日期小於日曆日時,不顯示[刪除]按鈕</t>
        </is>
      </c>
      <c r="E344" s="111" t="n">
        <v>44466</v>
      </c>
      <c r="F344" s="111" t="n">
        <v>44475</v>
      </c>
      <c r="G344" s="111" t="n">
        <v>44475</v>
      </c>
      <c r="H344" s="111" t="n">
        <v>44475</v>
      </c>
      <c r="I344" s="108">
        <f>VLOOKUP(A344,URS確認!E:I,5,FALSE)</f>
        <v/>
      </c>
      <c r="L344" s="108" t="inlineStr">
        <is>
          <t>V</t>
        </is>
      </c>
    </row>
    <row r="345" hidden="1" s="453">
      <c r="A345" s="108" t="inlineStr">
        <is>
          <t>L6074</t>
        </is>
      </c>
      <c r="B345" s="109">
        <f>VLOOKUP(A345,URS確認!$E:$F,2,FALSE)</f>
        <v/>
      </c>
      <c r="C345" s="108" t="n">
        <v>1</v>
      </c>
      <c r="D345" s="114" t="inlineStr">
        <is>
          <t>原AS400/6-11,交易名稱變更為"地區別資料查詢"</t>
        </is>
      </c>
      <c r="E345" s="111" t="n">
        <v>44467</v>
      </c>
      <c r="F345" s="111" t="n">
        <v>44475</v>
      </c>
      <c r="G345" s="111" t="n">
        <v>44475</v>
      </c>
      <c r="H345" s="111" t="n">
        <v>44475</v>
      </c>
      <c r="I345" s="108">
        <f>VLOOKUP(A345,URS確認!E:I,5,FALSE)</f>
        <v/>
      </c>
      <c r="L345" s="108" t="inlineStr">
        <is>
          <t>V</t>
        </is>
      </c>
    </row>
    <row r="346" hidden="1" s="453">
      <c r="A346" s="108" t="inlineStr">
        <is>
          <t>L6704</t>
        </is>
      </c>
      <c r="B346" s="109">
        <f>VLOOKUP(A346,URS確認!$E:$F,2,FALSE)</f>
        <v/>
      </c>
      <c r="C346" s="108" t="n">
        <v>1</v>
      </c>
      <c r="D346" s="114" t="inlineStr">
        <is>
          <t>原AS400/6-11,交易名稱變更為"地區別資料維護"</t>
        </is>
      </c>
      <c r="E346" s="111" t="n">
        <v>44467</v>
      </c>
      <c r="F346" s="111" t="n">
        <v>44475</v>
      </c>
      <c r="G346" s="111" t="n">
        <v>44475</v>
      </c>
      <c r="H346" s="111" t="n">
        <v>44475</v>
      </c>
      <c r="I346" s="108">
        <f>VLOOKUP(A346,URS確認!E:I,5,FALSE)</f>
        <v/>
      </c>
      <c r="L346" s="108" t="inlineStr">
        <is>
          <t>V</t>
        </is>
      </c>
    </row>
    <row r="347" hidden="1" s="453">
      <c r="A347" s="108" t="inlineStr">
        <is>
          <t>L6075</t>
        </is>
      </c>
      <c r="B347" s="109">
        <f>VLOOKUP(A347,URS確認!$E:$F,2,FALSE)</f>
        <v/>
      </c>
      <c r="C347" s="108" t="n">
        <v>1</v>
      </c>
      <c r="D347" s="114" t="inlineStr">
        <is>
          <t>原AS400/6-35,交易名稱變更為"聯徵報送-地區別資料查詢"</t>
        </is>
      </c>
      <c r="E347" s="111" t="n">
        <v>44467</v>
      </c>
      <c r="F347" s="111" t="n">
        <v>44475</v>
      </c>
      <c r="G347" s="111" t="n">
        <v>44475</v>
      </c>
      <c r="H347" s="111" t="n">
        <v>44475</v>
      </c>
      <c r="I347" s="108">
        <f>VLOOKUP(A347,URS確認!E:I,5,FALSE)</f>
        <v/>
      </c>
      <c r="L347" s="108" t="inlineStr">
        <is>
          <t>V</t>
        </is>
      </c>
    </row>
    <row r="348" hidden="1" s="453">
      <c r="A348" s="108" t="inlineStr">
        <is>
          <t>L6075</t>
        </is>
      </c>
      <c r="B348" s="109">
        <f>VLOOKUP(A348,URS確認!$E:$F,2,FALSE)</f>
        <v/>
      </c>
      <c r="C348" s="108" t="n">
        <v>2</v>
      </c>
      <c r="D348" s="114" t="inlineStr">
        <is>
          <t>輸入條件[地區別]增加選單</t>
        </is>
      </c>
      <c r="E348" s="111" t="n">
        <v>44467</v>
      </c>
      <c r="F348" s="111" t="n">
        <v>44475</v>
      </c>
      <c r="G348" s="111" t="n">
        <v>44475</v>
      </c>
      <c r="H348" s="111" t="n">
        <v>44475</v>
      </c>
      <c r="I348" s="108">
        <f>VLOOKUP(A348,URS確認!E:I,5,FALSE)</f>
        <v/>
      </c>
      <c r="L348" s="108" t="inlineStr">
        <is>
          <t>V</t>
        </is>
      </c>
    </row>
    <row r="349" hidden="1" s="453">
      <c r="A349" s="108" t="inlineStr">
        <is>
          <t>L6705</t>
        </is>
      </c>
      <c r="B349" s="109">
        <f>VLOOKUP(A349,URS確認!$E:$F,2,FALSE)</f>
        <v/>
      </c>
      <c r="C349" s="108" t="n">
        <v>1</v>
      </c>
      <c r="D349" s="114" t="inlineStr">
        <is>
          <t>原AS400/6-35,交易名稱變更為"聯徵報送-地區別資料維護"</t>
        </is>
      </c>
      <c r="E349" s="111" t="n">
        <v>44467</v>
      </c>
      <c r="F349" s="111" t="n">
        <v>44475</v>
      </c>
      <c r="G349" s="111" t="n">
        <v>44475</v>
      </c>
      <c r="H349" s="111" t="n">
        <v>44475</v>
      </c>
      <c r="I349" s="108">
        <f>VLOOKUP(A349,URS確認!E:I,5,FALSE)</f>
        <v/>
      </c>
      <c r="L349" s="108" t="inlineStr">
        <is>
          <t>V</t>
        </is>
      </c>
    </row>
    <row r="350" hidden="1" s="453">
      <c r="A350" s="108" t="inlineStr">
        <is>
          <t>L6705</t>
        </is>
      </c>
      <c r="B350" s="109">
        <f>VLOOKUP(A350,URS確認!$E:$F,2,FALSE)</f>
        <v/>
      </c>
      <c r="C350" s="108" t="n">
        <v>2</v>
      </c>
      <c r="D350" s="114" t="inlineStr">
        <is>
          <t>輸入欄位[地區別]增加選單</t>
        </is>
      </c>
      <c r="E350" s="111" t="n">
        <v>44467</v>
      </c>
      <c r="F350" s="111" t="n">
        <v>44475</v>
      </c>
      <c r="G350" s="111" t="n">
        <v>44475</v>
      </c>
      <c r="H350" s="111" t="n">
        <v>44475</v>
      </c>
      <c r="I350" s="108">
        <f>VLOOKUP(A350,URS確認!E:I,5,FALSE)</f>
        <v/>
      </c>
      <c r="L350" s="108" t="inlineStr">
        <is>
          <t>V</t>
        </is>
      </c>
    </row>
    <row r="351" hidden="1" s="453">
      <c r="A351" s="108" t="inlineStr">
        <is>
          <t>L6705</t>
        </is>
      </c>
      <c r="B351" s="109">
        <f>VLOOKUP(A351,URS確認!$E:$F,2,FALSE)</f>
        <v/>
      </c>
      <c r="C351" s="108" t="n">
        <v>3</v>
      </c>
      <c r="D351" s="114" t="inlineStr">
        <is>
          <t>增加[JCIC縣市碼]及[JCIC鄉鎮碼]</t>
        </is>
      </c>
      <c r="E351" s="111" t="n">
        <v>44467</v>
      </c>
      <c r="F351" s="111" t="n">
        <v>44475</v>
      </c>
      <c r="G351" s="111" t="n">
        <v>44475</v>
      </c>
      <c r="H351" s="111" t="n">
        <v>44475</v>
      </c>
      <c r="I351" s="108">
        <f>VLOOKUP(A351,URS確認!E:I,5,FALSE)</f>
        <v/>
      </c>
      <c r="L351" s="108" t="inlineStr">
        <is>
          <t>V</t>
        </is>
      </c>
    </row>
    <row r="352" hidden="1" s="453">
      <c r="A352" s="108" t="inlineStr">
        <is>
          <t>L6705</t>
        </is>
      </c>
      <c r="B352" s="109">
        <f>VLOOKUP(A352,URS確認!$E:$F,2,FALSE)</f>
        <v/>
      </c>
      <c r="C352" s="108" t="n">
        <v>4</v>
      </c>
      <c r="D352" s="114" t="inlineStr">
        <is>
          <t>[地區類別]目前無其他交易使用,隱藏欄位</t>
        </is>
      </c>
      <c r="E352" s="111" t="n">
        <v>44467</v>
      </c>
      <c r="F352" s="111" t="n">
        <v>44475</v>
      </c>
      <c r="G352" s="111" t="n">
        <v>44475</v>
      </c>
      <c r="H352" s="111" t="n">
        <v>44475</v>
      </c>
      <c r="I352" s="108">
        <f>VLOOKUP(A352,URS確認!E:I,5,FALSE)</f>
        <v/>
      </c>
      <c r="L352" s="108" t="inlineStr">
        <is>
          <t>V</t>
        </is>
      </c>
    </row>
    <row r="353" hidden="1" s="453">
      <c r="A353" s="108" t="inlineStr">
        <is>
          <t>L1001</t>
        </is>
      </c>
      <c r="B353" s="109">
        <f>VLOOKUP(A353,URS確認!$E:$F,2,FALSE)</f>
        <v/>
      </c>
      <c r="C353" s="108" t="n">
        <v>1</v>
      </c>
      <c r="D353" s="114" t="inlineStr">
        <is>
          <t>增加[行業別]查詢條件</t>
        </is>
      </c>
      <c r="E353" s="111" t="n">
        <v>44467</v>
      </c>
      <c r="F353" s="111" t="n">
        <v>44477</v>
      </c>
      <c r="G353" s="111" t="n">
        <v>44475</v>
      </c>
      <c r="H353" s="111" t="n">
        <v>44475</v>
      </c>
      <c r="I353" s="108">
        <f>VLOOKUP(A353,URS確認!E:I,5,FALSE)</f>
        <v/>
      </c>
      <c r="L353" s="108" t="inlineStr">
        <is>
          <t>V</t>
        </is>
      </c>
    </row>
    <row r="354" hidden="1" ht="33" customHeight="1" s="453">
      <c r="A354" s="108" t="inlineStr">
        <is>
          <t>L6401</t>
        </is>
      </c>
      <c r="B354" s="109">
        <f>VLOOKUP(A354,URS確認!$E:$F,2,FALSE)</f>
        <v/>
      </c>
      <c r="C354" s="108" t="n">
        <v>1</v>
      </c>
      <c r="D354" s="114" t="inlineStr">
        <is>
          <t>配合主管授權等級控管,增加輸入欄位[授權等級],經辦預設0,主管限輸入1~9</t>
        </is>
      </c>
      <c r="E354" s="111" t="n">
        <v>44467</v>
      </c>
      <c r="F354" s="111" t="n">
        <v>44476</v>
      </c>
      <c r="G354" s="111" t="n">
        <v>44476</v>
      </c>
      <c r="H354" s="111" t="n">
        <v>44476</v>
      </c>
      <c r="I354" s="108">
        <f>VLOOKUP(A354,URS確認!E:I,5,FALSE)</f>
        <v/>
      </c>
      <c r="L354" s="108" t="inlineStr">
        <is>
          <t>V</t>
        </is>
      </c>
    </row>
    <row r="355" hidden="1" s="453">
      <c r="A355" s="108" t="inlineStr">
        <is>
          <t>L6703</t>
        </is>
      </c>
      <c r="B355" s="109">
        <f>VLOOKUP(A355,URS確認!$E:$F,2,FALSE)</f>
        <v/>
      </c>
      <c r="C355" s="108" t="n">
        <v>1</v>
      </c>
      <c r="D355" s="114" t="inlineStr">
        <is>
          <t>新增輸入欄位[統一編號],非必輸欄位</t>
        </is>
      </c>
      <c r="E355" s="111" t="n">
        <v>44467</v>
      </c>
      <c r="F355" s="111" t="n">
        <v>44475</v>
      </c>
      <c r="G355" s="111" t="n">
        <v>44475</v>
      </c>
      <c r="H355" s="111" t="n">
        <v>44475</v>
      </c>
      <c r="I355" s="108">
        <f>VLOOKUP(A355,URS確認!E:I,5,FALSE)</f>
        <v/>
      </c>
      <c r="L355" s="108" t="inlineStr">
        <is>
          <t>V</t>
        </is>
      </c>
    </row>
    <row r="356" hidden="1" s="453">
      <c r="A356" s="108" t="inlineStr">
        <is>
          <t>L6052</t>
        </is>
      </c>
      <c r="B356" s="109">
        <f>VLOOKUP(A356,URS確認!$E:$F,2,FALSE)</f>
        <v/>
      </c>
      <c r="C356" s="108" t="n">
        <v>1</v>
      </c>
      <c r="D356" s="114" t="inlineStr">
        <is>
          <t>交易名稱變更為"會計變動數值設定查詢"</t>
        </is>
      </c>
      <c r="E356" s="111" t="n">
        <v>44467</v>
      </c>
      <c r="F356" s="111" t="n">
        <v>44475</v>
      </c>
      <c r="G356" s="111" t="n">
        <v>44475</v>
      </c>
      <c r="H356" s="111" t="n">
        <v>44475</v>
      </c>
      <c r="I356" s="108">
        <f>VLOOKUP(A356,URS確認!E:I,5,FALSE)</f>
        <v/>
      </c>
      <c r="L356" s="108" t="inlineStr">
        <is>
          <t>V</t>
        </is>
      </c>
    </row>
    <row r="357" hidden="1" s="453">
      <c r="A357" s="108" t="inlineStr">
        <is>
          <t>L6502</t>
        </is>
      </c>
      <c r="B357" s="109">
        <f>VLOOKUP(A357,URS確認!$E:$F,2,FALSE)</f>
        <v/>
      </c>
      <c r="C357" s="108" t="n">
        <v>1</v>
      </c>
      <c r="D357" s="114" t="inlineStr">
        <is>
          <t>交易名稱變更為"會計變動數值設定"</t>
        </is>
      </c>
      <c r="E357" s="111" t="n">
        <v>44467</v>
      </c>
      <c r="F357" s="111" t="n">
        <v>44475</v>
      </c>
      <c r="G357" s="111" t="n">
        <v>44475</v>
      </c>
      <c r="H357" s="111" t="n">
        <v>44475</v>
      </c>
      <c r="I357" s="108">
        <f>VLOOKUP(A357,URS確認!E:I,5,FALSE)</f>
        <v/>
      </c>
      <c r="L357" s="108" t="inlineStr">
        <is>
          <t>V</t>
        </is>
      </c>
    </row>
    <row r="358" ht="66" customHeight="1" s="453">
      <c r="A358" s="108" t="inlineStr">
        <is>
          <t>L4510</t>
        </is>
      </c>
      <c r="B358" s="109">
        <f>VLOOKUP(A358,URS確認!$E:$F,2,FALSE)</f>
        <v/>
      </c>
      <c r="C358" s="108" t="n">
        <v>1</v>
      </c>
      <c r="D358" s="114" t="inlineStr">
        <is>
          <t>於L4500設定之[媒體日期]當天，[應處理清單]
執行[15日薪]及[非15日薪]扣薪媒體檔產出作業：
(1)有扣薪媒體明細資料時產生檔案。
(2)無扣薪媒體明細資料時產生空檔。</t>
        </is>
      </c>
      <c r="E358" s="111" t="n">
        <v>44468</v>
      </c>
      <c r="F358" s="111" t="n">
        <v>44504</v>
      </c>
      <c r="G358" s="111" t="n">
        <v>44504</v>
      </c>
      <c r="I358" s="108" t="inlineStr">
        <is>
          <t>賴文育</t>
        </is>
      </c>
      <c r="M358" s="108" t="inlineStr">
        <is>
          <t>高</t>
        </is>
      </c>
    </row>
    <row r="359">
      <c r="A359" s="108" t="inlineStr">
        <is>
          <t>L4510</t>
        </is>
      </c>
      <c r="B359" s="109">
        <f>VLOOKUP(A359,URS確認!$E:$F,2,FALSE)</f>
        <v/>
      </c>
      <c r="C359" s="108" t="n">
        <v>2</v>
      </c>
      <c r="D359" s="114" t="inlineStr">
        <is>
          <t>未於L4500設定之日期不產生資料檔</t>
        </is>
      </c>
      <c r="E359" s="111" t="n">
        <v>44468</v>
      </c>
      <c r="F359" s="111" t="n">
        <v>44504</v>
      </c>
      <c r="G359" s="111" t="n">
        <v>44504</v>
      </c>
      <c r="I359" s="108" t="inlineStr">
        <is>
          <t>賴文育</t>
        </is>
      </c>
      <c r="L359" s="108" t="inlineStr">
        <is>
          <t>V</t>
        </is>
      </c>
    </row>
    <row r="360" ht="49.5" customHeight="1" s="453">
      <c r="A360" s="108" t="inlineStr">
        <is>
          <t>L4510</t>
        </is>
      </c>
      <c r="B360" s="109">
        <f>VLOOKUP(A360,URS確認!$E:$F,2,FALSE)</f>
        <v/>
      </c>
      <c r="C360" s="108" t="n">
        <v>3</v>
      </c>
      <c r="D360" s="114" t="inlineStr">
        <is>
          <t>增加欄位[查詢選項]：
1：15日薪
2：非15日薪</t>
        </is>
      </c>
      <c r="E360" s="111" t="n">
        <v>44468</v>
      </c>
      <c r="F360" s="111" t="n">
        <v>44504</v>
      </c>
      <c r="G360" s="111" t="n">
        <v>44504</v>
      </c>
      <c r="I360" s="108" t="inlineStr">
        <is>
          <t>賴文育</t>
        </is>
      </c>
      <c r="L360" s="108" t="inlineStr">
        <is>
          <t>V</t>
        </is>
      </c>
    </row>
    <row r="361">
      <c r="A361" s="108" t="inlineStr">
        <is>
          <t>L4510</t>
        </is>
      </c>
      <c r="B361" s="109">
        <f>VLOOKUP(A361,URS確認!$E:$F,2,FALSE)</f>
        <v/>
      </c>
      <c r="C361" s="108" t="n">
        <v>4</v>
      </c>
      <c r="D361" s="114" t="inlineStr">
        <is>
          <t>產出之報表中不要顯示[程式ID]及[報表]欄位</t>
        </is>
      </c>
      <c r="E361" s="111" t="n">
        <v>44468</v>
      </c>
      <c r="F361" s="111" t="n">
        <v>44508</v>
      </c>
      <c r="G361" s="111" t="n">
        <v>44508</v>
      </c>
      <c r="I361" s="108" t="inlineStr">
        <is>
          <t>賴文育</t>
        </is>
      </c>
      <c r="L361" s="108" t="inlineStr">
        <is>
          <t>V</t>
        </is>
      </c>
    </row>
    <row r="362" ht="33" customHeight="1" s="453">
      <c r="A362" s="108" t="inlineStr">
        <is>
          <t>L4200</t>
        </is>
      </c>
      <c r="B362" s="109">
        <f>VLOOKUP(A362,URS確認!$E:$F,2,FALSE)</f>
        <v/>
      </c>
      <c r="C362" s="108" t="n">
        <v>1</v>
      </c>
      <c r="D362" s="114" t="inlineStr">
        <is>
          <t>扣款回應檔上傳時檢核處理：
與提出檔之總金額及筆數檢核是否相同，不同時顯示提示訊息。</t>
        </is>
      </c>
      <c r="E362" s="111" t="n">
        <v>44468</v>
      </c>
      <c r="F362" s="111" t="n">
        <v>44512</v>
      </c>
      <c r="G362" s="108" t="n"/>
      <c r="I362" s="108" t="inlineStr">
        <is>
          <t>賴文育</t>
        </is>
      </c>
      <c r="L362" s="108" t="inlineStr">
        <is>
          <t>V</t>
        </is>
      </c>
    </row>
    <row r="363" ht="115.5" customHeight="1" s="453">
      <c r="A363" s="108" t="inlineStr">
        <is>
          <t>L4200</t>
        </is>
      </c>
      <c r="B363" s="109">
        <f>VLOOKUP(A363,URS確認!$E:$F,2,FALSE)</f>
        <v/>
      </c>
      <c r="C363" s="108" t="n">
        <v>2</v>
      </c>
      <c r="D363" s="114" t="inlineStr">
        <is>
      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      </is>
      </c>
      <c r="E363" s="111" t="n">
        <v>44468</v>
      </c>
      <c r="F363" s="111" t="n">
        <v>44469</v>
      </c>
      <c r="G363" s="111" t="n">
        <v>44469</v>
      </c>
      <c r="I363" s="108" t="inlineStr">
        <is>
          <t>賴文育</t>
        </is>
      </c>
      <c r="L363" s="108" t="inlineStr">
        <is>
          <t>V</t>
        </is>
      </c>
    </row>
    <row r="364" ht="49.5" customHeight="1" s="453">
      <c r="A364" s="108" t="inlineStr">
        <is>
          <t>L4511</t>
        </is>
      </c>
      <c r="B364" s="109">
        <f>VLOOKUP(A364,URS確認!$E:$F,2,FALSE)</f>
        <v/>
      </c>
      <c r="C364" s="108" t="n">
        <v>1</v>
      </c>
      <c r="D364" s="114" t="inlineStr">
        <is>
          <t>增加欄位[查詢選項]：
1：15日薪
2：非15日薪</t>
        </is>
      </c>
      <c r="E364" s="111" t="n">
        <v>44468</v>
      </c>
      <c r="F364" s="111" t="n">
        <v>44504</v>
      </c>
      <c r="G364" s="111" t="n">
        <v>44504</v>
      </c>
      <c r="I364" s="108" t="inlineStr">
        <is>
          <t>賴文育</t>
        </is>
      </c>
      <c r="L364" s="108" t="inlineStr">
        <is>
          <t>V</t>
        </is>
      </c>
    </row>
    <row r="365">
      <c r="A365" s="108" t="inlineStr">
        <is>
          <t>L4520</t>
        </is>
      </c>
      <c r="B365" s="109">
        <f>VLOOKUP(A365,URS確認!$E:$F,2,FALSE)</f>
        <v/>
      </c>
      <c r="C365" s="108" t="n">
        <v>1</v>
      </c>
      <c r="D365" s="114" t="inlineStr">
        <is>
          <t>產出之報表中不要顯示[程式ID]及[報表]欄位</t>
        </is>
      </c>
      <c r="E365" s="111" t="n">
        <v>44468</v>
      </c>
      <c r="F365" s="111" t="n">
        <v>44508</v>
      </c>
      <c r="G365" s="111" t="n">
        <v>44508</v>
      </c>
      <c r="I365" s="108" t="inlineStr">
        <is>
          <t>賴文育</t>
        </is>
      </c>
      <c r="L365" s="108" t="inlineStr">
        <is>
          <t>V</t>
        </is>
      </c>
    </row>
    <row r="366" ht="49.5" customHeight="1" s="453">
      <c r="A366" s="108" t="inlineStr">
        <is>
          <t>L4520</t>
        </is>
      </c>
      <c r="B366" s="109">
        <f>VLOOKUP(A366,URS確認!$E:$F,2,FALSE)</f>
        <v/>
      </c>
      <c r="C366" s="108" t="n">
        <v>2</v>
      </c>
      <c r="D366" s="114" t="inlineStr">
        <is>
          <t>查詢單改為產出報表，另增加2份報表：
  (1)員工扣薪總傳票明細表
  (2)火險費沖銷明細表(員工扣薪)</t>
        </is>
      </c>
      <c r="E366" s="111" t="n">
        <v>44468</v>
      </c>
      <c r="F366" s="111" t="n">
        <v>44512</v>
      </c>
      <c r="G366" s="108" t="n"/>
      <c r="I366" s="108" t="inlineStr">
        <is>
          <t>賴文育</t>
        </is>
      </c>
      <c r="M366" s="108" t="inlineStr">
        <is>
          <t>高</t>
        </is>
      </c>
    </row>
    <row r="367" hidden="1" s="453">
      <c r="A367" s="108" t="inlineStr">
        <is>
          <t>L6905</t>
        </is>
      </c>
      <c r="B367" s="109">
        <f>VLOOKUP(A367,URS確認!$E:$F,2,FALSE)</f>
        <v/>
      </c>
      <c r="C367" s="108" t="n">
        <v>1</v>
      </c>
      <c r="D367" s="114" t="inlineStr">
        <is>
          <t>增加查詢[銷帳編號]欄位</t>
        </is>
      </c>
      <c r="E367" s="111" t="n">
        <v>44468</v>
      </c>
      <c r="F367" s="111" t="n">
        <v>44477</v>
      </c>
      <c r="G367" s="111" t="n">
        <v>44477</v>
      </c>
      <c r="H367" s="111" t="n">
        <v>44477</v>
      </c>
      <c r="I367" s="108">
        <f>VLOOKUP(A367,URS確認!E:I,5,FALSE)</f>
        <v/>
      </c>
      <c r="L367" s="108" t="inlineStr">
        <is>
          <t>V</t>
        </is>
      </c>
    </row>
    <row r="368" ht="33" customHeight="1" s="453">
      <c r="B368" s="109" t="inlineStr">
        <is>
          <t>期款收回順序</t>
        </is>
      </c>
      <c r="C368" s="108" t="n">
        <v>1</v>
      </c>
      <c r="D368" s="114" t="inlineStr">
        <is>
          <t>期款收回順序：
回收費用</t>
        </is>
      </c>
      <c r="E368" s="111" t="n">
        <v>44468</v>
      </c>
      <c r="F368" s="111" t="n">
        <v>44469</v>
      </c>
      <c r="G368" s="111" t="n">
        <v>44469</v>
      </c>
      <c r="I368" s="108" t="inlineStr">
        <is>
          <t>賴文育</t>
        </is>
      </c>
      <c r="L368" s="108" t="inlineStr">
        <is>
          <t>V</t>
        </is>
      </c>
    </row>
    <row r="369" ht="49.5" customHeight="1" s="453">
      <c r="B369" s="109" t="inlineStr">
        <is>
          <t>期款收回順序</t>
        </is>
      </c>
      <c r="C369" s="108" t="n">
        <v>2</v>
      </c>
      <c r="D369" s="114" t="inlineStr">
        <is>
          <t>依額度回收本息及欠繳：
(1)依計息起迄日先到先還。
(2)相同計息起迄日時，按利率由高至低依序償還</t>
        </is>
      </c>
      <c r="E369" s="111" t="n">
        <v>44468</v>
      </c>
      <c r="F369" s="111" t="n">
        <v>44469</v>
      </c>
      <c r="G369" s="111" t="n">
        <v>44469</v>
      </c>
      <c r="I369" s="108" t="inlineStr">
        <is>
          <t>賴文育</t>
        </is>
      </c>
      <c r="L369" s="108" t="inlineStr">
        <is>
          <t>V</t>
        </is>
      </c>
    </row>
    <row r="370">
      <c r="A370" s="108" t="inlineStr">
        <is>
          <t>L4200</t>
        </is>
      </c>
      <c r="B370" s="109">
        <f>VLOOKUP(A370,URS確認!$E:$F,2,FALSE)</f>
        <v/>
      </c>
      <c r="C370" s="108" t="n">
        <v>1</v>
      </c>
      <c r="D370" s="114" t="inlineStr">
        <is>
          <t>針對轉換資料，若票據金額等於該額度期金時，以該額度入帳</t>
        </is>
      </c>
      <c r="E370" s="111" t="n">
        <v>44470</v>
      </c>
      <c r="F370" s="111" t="n">
        <v>44504</v>
      </c>
      <c r="G370" s="111" t="n">
        <v>44504</v>
      </c>
      <c r="I370" s="108" t="inlineStr">
        <is>
          <t>賴文育</t>
        </is>
      </c>
    </row>
    <row r="371" hidden="1" s="453">
      <c r="A371" s="108" t="inlineStr">
        <is>
          <t>L6001</t>
        </is>
      </c>
      <c r="B371" s="109">
        <f>VLOOKUP(A371,URS確認!$E:$F,2,FALSE)</f>
        <v/>
      </c>
      <c r="C371" s="108" t="n">
        <v>1</v>
      </c>
      <c r="D371" s="114" t="inlineStr">
        <is>
          <t>檢核條件：未兌現入帳之票據會每天顯示</t>
        </is>
      </c>
      <c r="E371" s="111" t="n">
        <v>44470</v>
      </c>
      <c r="F371" s="108" t="n"/>
      <c r="G371" s="108" t="n"/>
      <c r="I371" s="108">
        <f>VLOOKUP(A371,URS確認!E:I,5,FALSE)</f>
        <v/>
      </c>
      <c r="L371" s="108" t="inlineStr">
        <is>
          <t>V</t>
        </is>
      </c>
    </row>
    <row r="372" hidden="1" s="453">
      <c r="A372" s="108" t="inlineStr">
        <is>
          <t>L6001</t>
        </is>
      </c>
      <c r="B372" s="109">
        <f>VLOOKUP(A372,URS確認!$E:$F,2,FALSE)</f>
        <v/>
      </c>
      <c r="C372" s="108" t="n">
        <v>2</v>
      </c>
      <c r="D372" s="114" t="inlineStr">
        <is>
          <t>[處理事項說明]欄位加註該票據[未兌現]</t>
        </is>
      </c>
      <c r="E372" s="111" t="n">
        <v>44470</v>
      </c>
      <c r="F372" s="108" t="n"/>
      <c r="G372" s="108" t="n"/>
      <c r="I372" s="108">
        <f>VLOOKUP(A372,URS確認!E:I,5,FALSE)</f>
        <v/>
      </c>
      <c r="L372" s="108" t="inlineStr">
        <is>
          <t>V</t>
        </is>
      </c>
    </row>
    <row r="373" hidden="1" s="453">
      <c r="A373" s="108" t="inlineStr">
        <is>
          <t>L2078</t>
        </is>
      </c>
      <c r="B373" s="109">
        <f>VLOOKUP(A373,URS確認!$E:$F,2,FALSE)</f>
        <v/>
      </c>
      <c r="C373" s="108" t="n">
        <v>1</v>
      </c>
      <c r="D373" s="114" t="inlineStr">
        <is>
          <t>刪除輸出欄位[案號]</t>
        </is>
      </c>
      <c r="E373" s="111" t="n">
        <v>44475</v>
      </c>
      <c r="F373" s="111" t="n">
        <v>44475</v>
      </c>
      <c r="G373" s="111" t="n">
        <v>44475</v>
      </c>
      <c r="H373" s="111" t="n">
        <v>44475</v>
      </c>
      <c r="I373" s="108">
        <f>VLOOKUP(A373,URS確認!E:I,5,FALSE)</f>
        <v/>
      </c>
      <c r="L373" s="108" t="inlineStr">
        <is>
          <t>V</t>
        </is>
      </c>
    </row>
    <row r="374" hidden="1" ht="33" customHeight="1" s="453">
      <c r="A374" s="108" t="inlineStr">
        <is>
          <t>L3130</t>
        </is>
      </c>
      <c r="B374" s="109">
        <f>VLOOKUP(A374,URS確認!$E:$F,2,FALSE)</f>
        <v/>
      </c>
      <c r="C374" s="108" t="n">
        <v>1</v>
      </c>
      <c r="D374" s="114" t="inlineStr">
        <is>
          <t>增加欄位[是否內含利息]＆[利息是否可欠繳]，
參考 L3200做法</t>
        </is>
      </c>
      <c r="E374" s="111" t="n">
        <v>44481</v>
      </c>
      <c r="F374" s="111" t="n">
        <v>44496</v>
      </c>
      <c r="G374" s="111" t="n">
        <v>44496</v>
      </c>
      <c r="I374" s="108">
        <f>VLOOKUP(A374,URS確認!E:I,5,FALSE)</f>
        <v/>
      </c>
      <c r="M374" s="108" t="inlineStr">
        <is>
          <t>高</t>
        </is>
      </c>
    </row>
    <row r="375" hidden="1" s="453">
      <c r="A375" s="108" t="inlineStr">
        <is>
          <t>L3130</t>
        </is>
      </c>
      <c r="B375" s="109">
        <f>VLOOKUP(A375,URS確認!$E:$F,2,FALSE)</f>
        <v/>
      </c>
      <c r="C375" s="108" t="n">
        <v>2</v>
      </c>
      <c r="D375" s="107" t="inlineStr">
        <is>
          <t>約定部分償還可到額度</t>
        </is>
      </c>
      <c r="E375" s="111" t="n">
        <v>44481</v>
      </c>
      <c r="F375" s="111" t="n">
        <v>44496</v>
      </c>
      <c r="G375" s="111" t="n">
        <v>44496</v>
      </c>
      <c r="I375" s="108">
        <f>VLOOKUP(A375,URS確認!E:I,5,FALSE)</f>
        <v/>
      </c>
      <c r="M375" s="108" t="inlineStr">
        <is>
          <t>高</t>
        </is>
      </c>
    </row>
    <row r="376" hidden="1" ht="33" customHeight="1" s="453">
      <c r="A376" s="108" t="inlineStr">
        <is>
          <t>L3130</t>
        </is>
      </c>
      <c r="B376" s="109">
        <f>VLOOKUP(A376,URS確認!$E:$F,2,FALSE)</f>
        <v/>
      </c>
      <c r="C376" s="108" t="n">
        <v>3</v>
      </c>
      <c r="D376" s="320" t="inlineStr">
        <is>
          <t>非額度全部結清的情況，金額足夠償還餘額時將
該筆撥款設為結案</t>
        </is>
      </c>
      <c r="E376" s="111" t="n">
        <v>44481</v>
      </c>
      <c r="F376" s="108" t="n"/>
      <c r="I376" s="108">
        <f>VLOOKUP(A376,URS確認!E:I,5,FALSE)</f>
        <v/>
      </c>
      <c r="M376" s="108" t="inlineStr">
        <is>
          <t>高</t>
        </is>
      </c>
    </row>
    <row r="377" hidden="1" ht="264" customHeight="1" s="453">
      <c r="A377" s="108" t="inlineStr">
        <is>
          <t>L3130</t>
        </is>
      </c>
      <c r="B377" s="109">
        <f>VLOOKUP(A377,URS確認!$E:$F,2,FALSE)</f>
        <v/>
      </c>
      <c r="C377" s="108" t="n">
        <v>4</v>
      </c>
      <c r="D377" s="320" t="inlineStr">
        <is>
      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      </is>
      </c>
      <c r="E377" s="111" t="n">
        <v>44481</v>
      </c>
      <c r="F377" s="108" t="n"/>
      <c r="G377" s="108" t="n"/>
      <c r="I377" s="108">
        <f>VLOOKUP(A377,URS確認!E:I,5,FALSE)</f>
        <v/>
      </c>
      <c r="M377" s="108" t="inlineStr">
        <is>
          <t>高</t>
        </is>
      </c>
    </row>
    <row r="378" ht="66" customHeight="1" s="453">
      <c r="A378" s="108" t="inlineStr">
        <is>
          <t>L4002</t>
        </is>
      </c>
      <c r="B378" s="109">
        <f>VLOOKUP(A378,URS確認!$E:$F,2,FALSE)</f>
        <v/>
      </c>
      <c r="C378" s="108" t="n">
        <v>1</v>
      </c>
      <c r="D378" s="320" t="inlineStr">
        <is>
          <t>企金戶95101的檢核條件：提供自動設定(與
95102及95103的檢核相同)
2021/10/27蔡珮瑜回覆：入帳前，經辦指定為期款、還款、結清、手續費或暫收後，再整批入帳。</t>
        </is>
      </c>
      <c r="E378" s="111" t="n">
        <v>44481</v>
      </c>
      <c r="F378" s="111" t="n">
        <v>44512</v>
      </c>
      <c r="G378" s="108" t="n"/>
      <c r="I378" s="108" t="inlineStr">
        <is>
          <t>賴文育</t>
        </is>
      </c>
      <c r="M378" s="108" t="inlineStr">
        <is>
          <t>高</t>
        </is>
      </c>
    </row>
    <row r="379">
      <c r="A379" s="108" t="inlineStr">
        <is>
          <t>L4002</t>
        </is>
      </c>
      <c r="B379" s="109">
        <f>VLOOKUP(A379,URS確認!$E:$F,2,FALSE)</f>
        <v/>
      </c>
      <c r="C379" s="108" t="n">
        <v>2</v>
      </c>
      <c r="D379" s="320" t="inlineStr">
        <is>
          <t>原AS400[存摺代號]欄位放在[對帳類別]欄</t>
        </is>
      </c>
      <c r="E379" s="111" t="n">
        <v>44481</v>
      </c>
      <c r="F379" s="111" t="n">
        <v>44504</v>
      </c>
      <c r="G379" s="111" t="n">
        <v>44504</v>
      </c>
      <c r="I379" s="108" t="inlineStr">
        <is>
          <t>賴文育</t>
        </is>
      </c>
      <c r="L379" s="108" t="inlineStr">
        <is>
          <t>V</t>
        </is>
      </c>
    </row>
    <row r="380">
      <c r="A380" s="108" t="inlineStr">
        <is>
          <t>L4002</t>
        </is>
      </c>
      <c r="B380" s="109">
        <f>VLOOKUP(A380,URS確認!$E:$F,2,FALSE)</f>
        <v/>
      </c>
      <c r="C380" s="108" t="n">
        <v>3</v>
      </c>
      <c r="D380" s="320" t="inlineStr">
        <is>
          <t>依虛擬帳號區分顯示</t>
        </is>
      </c>
      <c r="E380" s="111" t="n">
        <v>44481</v>
      </c>
      <c r="F380" s="111" t="n">
        <v>44504</v>
      </c>
      <c r="G380" s="111" t="n">
        <v>44504</v>
      </c>
      <c r="I380" s="108" t="inlineStr">
        <is>
          <t>賴文育</t>
        </is>
      </c>
      <c r="L380" s="108" t="inlineStr">
        <is>
          <t>V</t>
        </is>
      </c>
    </row>
    <row r="381" ht="33" customHeight="1" s="453">
      <c r="A381" s="108" t="inlineStr">
        <is>
          <t>L4210</t>
        </is>
      </c>
      <c r="B381" s="109">
        <f>VLOOKUP(A381,URS確認!$E:$F,2,FALSE)</f>
        <v/>
      </c>
      <c r="C381" s="108" t="n">
        <v>1</v>
      </c>
      <c r="D381" s="320" t="inlineStr">
        <is>
          <t>欄位[來源]中選項[11匯款轉帳預先作業]名稱改為[大額匯款手工增入入帳]</t>
        </is>
      </c>
      <c r="E381" s="111" t="n">
        <v>44481</v>
      </c>
      <c r="F381" s="111" t="n">
        <v>44504</v>
      </c>
      <c r="G381" s="111" t="n">
        <v>44504</v>
      </c>
      <c r="I381" s="108" t="inlineStr">
        <is>
          <t>賴文育</t>
        </is>
      </c>
      <c r="L381" s="108" t="inlineStr">
        <is>
          <t>V</t>
        </is>
      </c>
    </row>
    <row r="382">
      <c r="A382" s="108" t="inlineStr">
        <is>
          <t>L4201</t>
        </is>
      </c>
      <c r="B382" s="109">
        <f>VLOOKUP(A382,URS確認!$E:$F,2,FALSE)</f>
        <v/>
      </c>
      <c r="C382" s="108" t="n">
        <v>1</v>
      </c>
      <c r="D382" s="320" t="inlineStr">
        <is>
          <t>欄位[處理狀態]選項中[人工入帳]名稱改為[單筆入帳]</t>
        </is>
      </c>
      <c r="E382" s="111" t="n">
        <v>44481</v>
      </c>
      <c r="F382" s="111" t="n">
        <v>44504</v>
      </c>
      <c r="G382" s="111" t="n">
        <v>44504</v>
      </c>
      <c r="I382" s="108" t="inlineStr">
        <is>
          <t>賴文育</t>
        </is>
      </c>
      <c r="L382" s="108" t="inlineStr">
        <is>
          <t>V</t>
        </is>
      </c>
    </row>
    <row r="383">
      <c r="A383" s="108" t="inlineStr">
        <is>
          <t>L4201</t>
        </is>
      </c>
      <c r="B383" s="109">
        <f>VLOOKUP(A383,URS確認!$E:$F,2,FALSE)</f>
        <v/>
      </c>
      <c r="C383" s="108" t="n">
        <v>2</v>
      </c>
      <c r="D383" s="320" t="inlineStr">
        <is>
          <t>欄位[虛擬帳號]名稱改為[入帳戶號],虛線不要</t>
        </is>
      </c>
      <c r="E383" s="111" t="n">
        <v>44481</v>
      </c>
      <c r="F383" s="111" t="n">
        <v>44504</v>
      </c>
      <c r="G383" s="111" t="n">
        <v>44504</v>
      </c>
      <c r="I383" s="108" t="inlineStr">
        <is>
          <t>賴文育</t>
        </is>
      </c>
      <c r="L383" s="108" t="inlineStr">
        <is>
          <t>V</t>
        </is>
      </c>
    </row>
    <row r="384">
      <c r="A384" s="108" t="inlineStr">
        <is>
          <t>L4920</t>
        </is>
      </c>
      <c r="B384" s="109">
        <f>VLOOKUP(A384,URS確認!$E:$F,2,FALSE)</f>
        <v/>
      </c>
      <c r="C384" s="108" t="n">
        <v>1</v>
      </c>
      <c r="D384" s="438" t="inlineStr">
        <is>
          <t>查詢輸出增加[檔名/序號]欄位</t>
        </is>
      </c>
      <c r="E384" s="111" t="n">
        <v>44481</v>
      </c>
      <c r="F384" s="111" t="n">
        <v>44512</v>
      </c>
      <c r="G384" s="111" t="n">
        <v>44508</v>
      </c>
      <c r="I384" s="108" t="inlineStr">
        <is>
          <t>賴文育</t>
        </is>
      </c>
      <c r="L384" s="108" t="inlineStr">
        <is>
          <t>V</t>
        </is>
      </c>
    </row>
    <row r="385">
      <c r="A385" s="108" t="inlineStr">
        <is>
          <t>L4920</t>
        </is>
      </c>
      <c r="B385" s="109">
        <f>VLOOKUP(A385,URS確認!$E:$F,2,FALSE)</f>
        <v/>
      </c>
      <c r="C385" s="108" t="n">
        <v>2</v>
      </c>
      <c r="D385" s="320" t="inlineStr">
        <is>
          <t>欄位[還款金額]名稱改為[交易金額]</t>
        </is>
      </c>
      <c r="E385" s="111" t="n">
        <v>44481</v>
      </c>
      <c r="F385" s="111" t="n">
        <v>44504</v>
      </c>
      <c r="G385" s="111" t="n">
        <v>44504</v>
      </c>
      <c r="I385" s="108" t="inlineStr">
        <is>
          <t>賴文育</t>
        </is>
      </c>
      <c r="L385" s="108" t="inlineStr">
        <is>
          <t>V</t>
        </is>
      </c>
    </row>
    <row r="386">
      <c r="A386" s="108" t="inlineStr">
        <is>
          <t>L4702</t>
        </is>
      </c>
      <c r="B386" s="109">
        <f>VLOOKUP(A386,URS確認!$E:$F,2,FALSE)</f>
        <v/>
      </c>
      <c r="C386" s="108" t="n">
        <v>1</v>
      </c>
      <c r="D386" s="320" t="inlineStr">
        <is>
          <t>依用途列印不同字樣</t>
        </is>
      </c>
      <c r="E386" s="111" t="n">
        <v>44481</v>
      </c>
      <c r="F386" s="111" t="inlineStr">
        <is>
          <t>2021/11/30 yoko</t>
        </is>
      </c>
      <c r="G386" s="108" t="n"/>
      <c r="I386" s="108" t="inlineStr">
        <is>
          <t>賴文育陳綺萍</t>
        </is>
      </c>
      <c r="L386" s="108" t="inlineStr">
        <is>
          <t>V</t>
        </is>
      </c>
    </row>
    <row r="387">
      <c r="A387" s="108" t="inlineStr">
        <is>
          <t>L4702</t>
        </is>
      </c>
      <c r="B387" s="109">
        <f>VLOOKUP(A387,URS確認!$E:$F,2,FALSE)</f>
        <v/>
      </c>
      <c r="C387" s="108" t="n">
        <v>2</v>
      </c>
      <c r="D387" s="107" t="inlineStr">
        <is>
          <t>列印存款單及匯款單</t>
        </is>
      </c>
      <c r="E387" s="111" t="n">
        <v>44481</v>
      </c>
      <c r="F387" s="111" t="inlineStr">
        <is>
          <t>2021/11/30 yoko</t>
        </is>
      </c>
      <c r="G387" s="108" t="n"/>
      <c r="I387" s="108" t="inlineStr">
        <is>
          <t>賴文育陳綺萍</t>
        </is>
      </c>
      <c r="M387" s="108" t="inlineStr">
        <is>
          <t>高</t>
        </is>
      </c>
    </row>
    <row r="388">
      <c r="A388" s="108" t="inlineStr">
        <is>
          <t>L4703</t>
        </is>
      </c>
      <c r="B388" s="109">
        <f>VLOOKUP(A388,URS確認!$E:$F,2,FALSE)</f>
        <v/>
      </c>
      <c r="C388" s="108" t="n">
        <v>1</v>
      </c>
      <c r="D388" s="320" t="inlineStr">
        <is>
          <t>依用途列印不同字樣</t>
        </is>
      </c>
      <c r="E388" s="111" t="n">
        <v>44481</v>
      </c>
      <c r="F388" s="111" t="inlineStr">
        <is>
          <t>2021/11/30 yoko</t>
        </is>
      </c>
      <c r="G388" s="108" t="n"/>
      <c r="I388" s="108" t="inlineStr">
        <is>
          <t>賴文育陳綺萍</t>
        </is>
      </c>
      <c r="L388" s="108" t="inlineStr">
        <is>
          <t>V</t>
        </is>
      </c>
    </row>
    <row r="389">
      <c r="A389" s="108" t="inlineStr">
        <is>
          <t>L4703</t>
        </is>
      </c>
      <c r="B389" s="109">
        <f>VLOOKUP(A389,URS確認!$E:$F,2,FALSE)</f>
        <v/>
      </c>
      <c r="C389" s="108" t="n">
        <v>2</v>
      </c>
      <c r="D389" s="320" t="inlineStr">
        <is>
          <t>列印存款單及匯款單</t>
        </is>
      </c>
      <c r="E389" s="111" t="n">
        <v>44481</v>
      </c>
      <c r="F389" s="111" t="inlineStr">
        <is>
          <t>2021/11/30 yoko</t>
        </is>
      </c>
      <c r="G389" s="108" t="n"/>
      <c r="I389" s="108" t="inlineStr">
        <is>
          <t>賴文育陳綺萍</t>
        </is>
      </c>
      <c r="M389" s="108" t="inlineStr">
        <is>
          <t>高</t>
        </is>
      </c>
    </row>
    <row r="390" ht="49.5" customHeight="1" s="453">
      <c r="B390" s="109" t="inlineStr">
        <is>
          <t>相關報表</t>
        </is>
      </c>
      <c r="C390" s="108" t="n">
        <v>1</v>
      </c>
      <c r="D390" s="320" t="inlineStr">
        <is>
          <t>原AS400報表改為[L4920整批入帳明細查詢]：
1.[4-1-4匯款暫存檔明細表]。
2.[4-1-7匯款轉帳檔明細表]，原[匯款沖帳碼]欄位取消</t>
        </is>
      </c>
      <c r="E390" s="111" t="n">
        <v>44481</v>
      </c>
      <c r="F390" s="111" t="n">
        <v>44512</v>
      </c>
      <c r="G390" s="108" t="n"/>
      <c r="I390" s="108" t="inlineStr">
        <is>
          <t>賴文育</t>
        </is>
      </c>
      <c r="L390" s="108" t="inlineStr">
        <is>
          <t xml:space="preserve"> V</t>
        </is>
      </c>
    </row>
    <row r="391" ht="66" customHeight="1" s="453">
      <c r="B391" s="109" t="inlineStr">
        <is>
          <t>相關報表</t>
        </is>
      </c>
      <c r="C391" s="108" t="n">
        <v>2</v>
      </c>
      <c r="D391" s="320" t="inlineStr">
        <is>
          <t>新增失敗報表，格式參考[4-1-9匯款轉帳失敗表]
1.報表表頭以[存摺代號]換頁。
2.報表明細為失敗明細，無失敗時不顯示。
3.報表表尾為該批號之總數，含成功及失敗</t>
        </is>
      </c>
      <c r="E391" s="111" t="n">
        <v>44481</v>
      </c>
      <c r="F391" s="108" t="inlineStr">
        <is>
          <t>new</t>
        </is>
      </c>
      <c r="G391" s="108" t="n"/>
      <c r="I391" s="108" t="inlineStr">
        <is>
          <t>賴文育</t>
        </is>
      </c>
      <c r="L391" s="108" t="inlineStr">
        <is>
          <t>V</t>
        </is>
      </c>
    </row>
    <row r="392" ht="33" customHeight="1" s="453">
      <c r="B392" s="109" t="inlineStr">
        <is>
          <t>相關報表</t>
        </is>
      </c>
      <c r="C392" s="108" t="n">
        <v>3</v>
      </c>
      <c r="D392" s="320" t="inlineStr">
        <is>
          <t>新增成功報表，格式參考[4-1-9匯款總傳票明細表]
1.報表表頭以[存摺代號]換頁</t>
        </is>
      </c>
      <c r="E392" s="111" t="n">
        <v>44481</v>
      </c>
      <c r="F392" s="108" t="inlineStr">
        <is>
          <t>new</t>
        </is>
      </c>
      <c r="G392" s="108" t="n"/>
      <c r="I392" s="108" t="inlineStr">
        <is>
          <t>賴文育</t>
        </is>
      </c>
      <c r="L392" s="108" t="inlineStr">
        <is>
          <t>V</t>
        </is>
      </c>
    </row>
    <row r="393" ht="33" customHeight="1" s="453">
      <c r="B393" s="109" t="inlineStr">
        <is>
          <t>整批入帳-期款</t>
        </is>
      </c>
      <c r="C393" s="108" t="n">
        <v>1</v>
      </c>
      <c r="D393" s="320" t="inlineStr">
        <is>
          <t>整批入帳入期款時需參考[L6501系統變數及系統值設定]中欄位[整批-預收期數]設定值</t>
        </is>
      </c>
      <c r="E393" s="111" t="n">
        <v>44481</v>
      </c>
      <c r="F393" s="108" t="inlineStr">
        <is>
          <t>Lai</t>
        </is>
      </c>
      <c r="G393" s="108" t="n"/>
      <c r="I393" s="108" t="inlineStr">
        <is>
          <t>賴文育</t>
        </is>
      </c>
      <c r="L393" s="108" t="inlineStr">
        <is>
          <t>V</t>
        </is>
      </c>
    </row>
    <row r="394" hidden="1" s="453">
      <c r="A394" s="108" t="inlineStr">
        <is>
          <t>L3130</t>
        </is>
      </c>
      <c r="B394" s="109">
        <f>VLOOKUP(A394,URS確認!$E:$F,2,FALSE)</f>
        <v/>
      </c>
      <c r="C394" s="108" t="n">
        <v>1</v>
      </c>
      <c r="D394" s="320" t="inlineStr">
        <is>
          <t>撥款序號改為非必輸欄位</t>
        </is>
      </c>
      <c r="E394" s="111" t="n">
        <v>44482</v>
      </c>
      <c r="F394" s="111" t="n">
        <v>44496</v>
      </c>
      <c r="G394" s="111" t="n">
        <v>44496</v>
      </c>
      <c r="I394" s="108">
        <f>VLOOKUP(A394,URS確認!E:I,5,FALSE)</f>
        <v/>
      </c>
      <c r="L394" s="108" t="inlineStr">
        <is>
          <t>V</t>
        </is>
      </c>
    </row>
    <row r="395" hidden="1" ht="33" customHeight="1" s="453">
      <c r="A395" s="108" t="inlineStr">
        <is>
          <t>L3130</t>
        </is>
      </c>
      <c r="B395" s="109">
        <f>VLOOKUP(A395,URS確認!$E:$F,2,FALSE)</f>
        <v/>
      </c>
      <c r="C395" s="108" t="n">
        <v>2</v>
      </c>
      <c r="D395" s="320" t="inlineStr">
        <is>
          <t>入帳日或會計日小於等於約定部分償還日期，未過期者僅能一筆(提供修改日期功能)</t>
        </is>
      </c>
      <c r="E395" s="111" t="n">
        <v>44482</v>
      </c>
      <c r="F395" s="111" t="n">
        <v>44496</v>
      </c>
      <c r="G395" s="111" t="n">
        <v>44496</v>
      </c>
      <c r="I395" s="108">
        <f>VLOOKUP(A395,URS確認!E:I,5,FALSE)</f>
        <v/>
      </c>
      <c r="L395" s="108" t="inlineStr">
        <is>
          <t>V</t>
        </is>
      </c>
    </row>
    <row r="396" hidden="1" s="453">
      <c r="A396" s="108" t="inlineStr">
        <is>
          <t>L3130</t>
        </is>
      </c>
      <c r="B396" s="109">
        <f>VLOOKUP(A396,URS確認!$E:$F,2,FALSE)</f>
        <v/>
      </c>
      <c r="C396" s="108" t="n">
        <v>3</v>
      </c>
      <c r="D396" s="320" t="inlineStr">
        <is>
          <t>實際償還金額必須大於等於約定部分償還金額</t>
        </is>
      </c>
      <c r="E396" s="111" t="n">
        <v>44482</v>
      </c>
      <c r="F396" s="108" t="n"/>
      <c r="G396" s="108" t="n"/>
      <c r="I396" s="108">
        <f>VLOOKUP(A396,URS確認!E:I,5,FALSE)</f>
        <v/>
      </c>
      <c r="M396" s="108" t="inlineStr">
        <is>
          <t>高</t>
        </is>
      </c>
    </row>
    <row r="397" hidden="1" s="453">
      <c r="A397" s="108" t="inlineStr">
        <is>
          <t>L3130</t>
        </is>
      </c>
      <c r="B397" s="109">
        <f>VLOOKUP(A397,URS確認!$E:$F,2,FALSE)</f>
        <v/>
      </c>
      <c r="C397" s="108" t="n">
        <v>4</v>
      </c>
      <c r="D397" s="320" t="inlineStr">
        <is>
          <t>依利率高者先還</t>
        </is>
      </c>
      <c r="E397" s="111" t="n">
        <v>44482</v>
      </c>
      <c r="F397" s="108" t="n"/>
      <c r="G397" s="108" t="n"/>
      <c r="I397" s="108">
        <f>VLOOKUP(A397,URS確認!E:I,5,FALSE)</f>
        <v/>
      </c>
      <c r="M397" s="108" t="inlineStr">
        <is>
          <t>高</t>
        </is>
      </c>
    </row>
    <row r="398" hidden="1" s="453">
      <c r="A398" s="108" t="inlineStr">
        <is>
          <t>L3130</t>
        </is>
      </c>
      <c r="B398" s="109">
        <f>VLOOKUP(A398,URS確認!$E:$F,2,FALSE)</f>
        <v/>
      </c>
      <c r="C398" s="108" t="n">
        <v>5</v>
      </c>
      <c r="D398" s="320" t="inlineStr">
        <is>
          <t>有期款未繳不執行</t>
        </is>
      </c>
      <c r="E398" s="111" t="n">
        <v>44482</v>
      </c>
      <c r="F398" s="108" t="n"/>
      <c r="G398" s="108" t="n"/>
      <c r="I398" s="108">
        <f>VLOOKUP(A398,URS確認!E:I,5,FALSE)</f>
        <v/>
      </c>
      <c r="M398" s="108" t="inlineStr">
        <is>
          <t>高</t>
        </is>
      </c>
    </row>
    <row r="399" hidden="1" ht="33" customHeight="1" s="453">
      <c r="A399" s="108" t="inlineStr">
        <is>
          <t>L3130</t>
        </is>
      </c>
      <c r="B399" s="109">
        <f>VLOOKUP(A399,URS確認!$E:$F,2,FALSE)</f>
        <v/>
      </c>
      <c r="C399" s="108" t="n">
        <v>6</v>
      </c>
      <c r="D399" s="320" t="inlineStr">
        <is>
          <t>L3130約定部分償還建檔時需增加欄位[是否內含利息]、[利息是否可欠繳]( 2021/10/12會議)</t>
        </is>
      </c>
      <c r="E399" s="111" t="n">
        <v>44482</v>
      </c>
      <c r="F399" s="111" t="n">
        <v>44496</v>
      </c>
      <c r="G399" s="111" t="n">
        <v>44496</v>
      </c>
      <c r="I399" s="108">
        <f>VLOOKUP(A399,URS確認!E:I,5,FALSE)</f>
        <v/>
      </c>
      <c r="L399" s="108" t="inlineStr">
        <is>
          <t>V</t>
        </is>
      </c>
    </row>
    <row r="400" hidden="1" s="453">
      <c r="A400" s="108" t="inlineStr">
        <is>
          <t>L3130</t>
        </is>
      </c>
      <c r="B400" s="109">
        <f>VLOOKUP(A400,URS確認!$E:$F,2,FALSE)</f>
        <v/>
      </c>
      <c r="C400" s="108" t="n">
        <v>7</v>
      </c>
      <c r="D400" s="320" t="inlineStr">
        <is>
          <t>新增修改送出後自動連結[L8204疑似洗錢交易訪談記錄維護]</t>
        </is>
      </c>
      <c r="E400" s="111" t="n">
        <v>44482</v>
      </c>
      <c r="F400" s="111" t="n">
        <v>44496</v>
      </c>
      <c r="G400" s="111" t="n">
        <v>44496</v>
      </c>
      <c r="I400" s="108">
        <f>VLOOKUP(A400,URS確認!E:I,5,FALSE)</f>
        <v/>
      </c>
      <c r="L400" s="108" t="inlineStr">
        <is>
          <t>V</t>
        </is>
      </c>
    </row>
    <row r="401" hidden="1" s="453">
      <c r="A401" s="108" t="inlineStr">
        <is>
          <t>L8204</t>
        </is>
      </c>
      <c r="B401" s="109">
        <f>VLOOKUP(A401,URS確認!$E:$F,2,FALSE)</f>
        <v/>
      </c>
      <c r="C401" s="108" t="n">
        <v>1</v>
      </c>
      <c r="D401" s="320" t="inlineStr">
        <is>
          <t>新增[實際還款金額]欄位</t>
        </is>
      </c>
      <c r="E401" s="111" t="n">
        <v>44482</v>
      </c>
      <c r="F401" s="111" t="n">
        <v>44494</v>
      </c>
      <c r="G401" s="111" t="n">
        <v>44494</v>
      </c>
      <c r="H401" s="111" t="n">
        <v>44494</v>
      </c>
      <c r="I401" s="108">
        <f>VLOOKUP(A401,URS確認!E:I,5,FALSE)</f>
        <v/>
      </c>
      <c r="L401" s="108" t="inlineStr">
        <is>
          <t>V</t>
        </is>
      </c>
    </row>
    <row r="402" hidden="1" ht="49.5" customHeight="1" s="453">
      <c r="A402" s="108" t="inlineStr">
        <is>
          <t>L8204</t>
        </is>
      </c>
      <c r="B402" s="109">
        <f>VLOOKUP(A402,URS確認!$E:$F,2,FALSE)</f>
        <v/>
      </c>
      <c r="C402" s="108" t="n">
        <v>2</v>
      </c>
      <c r="D402" s="320" t="inlineStr">
        <is>
          <t>[預定還款日期]、[還款金額]改為非必輸
2021/10/27蔡珮瑜回覆：訪談紀錄，[預定還款日期]、[預定還款金額]應該為必輸欄位</t>
        </is>
      </c>
      <c r="E402" s="111" t="n">
        <v>44482</v>
      </c>
      <c r="F402" s="111" t="n">
        <v>44494</v>
      </c>
      <c r="G402" s="111" t="n">
        <v>44494</v>
      </c>
      <c r="H402" s="111" t="n">
        <v>44494</v>
      </c>
      <c r="I402" s="108">
        <f>VLOOKUP(A402,URS確認!E:I,5,FALSE)</f>
        <v/>
      </c>
      <c r="L402" s="108" t="inlineStr">
        <is>
          <t>V</t>
        </is>
      </c>
    </row>
    <row r="403" hidden="1" ht="49.5" customHeight="1" s="453">
      <c r="A403" s="108" t="inlineStr">
        <is>
          <t>L8204</t>
        </is>
      </c>
      <c r="B403" s="109">
        <f>VLOOKUP(A403,URS確認!$E:$F,2,FALSE)</f>
        <v/>
      </c>
      <c r="C403" s="108" t="n">
        <v>3</v>
      </c>
      <c r="D403" s="320" t="inlineStr">
        <is>
          <t>原[還款金額]改為[約定還款金額]
2021/10/27蔡珮瑜回覆：訪談紀錄，[預定還款日期]、[預定還款金額]應該為必輸欄位</t>
        </is>
      </c>
      <c r="E403" s="111" t="n">
        <v>44482</v>
      </c>
      <c r="F403" s="111" t="n">
        <v>44494</v>
      </c>
      <c r="G403" s="111" t="n">
        <v>44494</v>
      </c>
      <c r="H403" s="111" t="n">
        <v>44494</v>
      </c>
      <c r="I403" s="108">
        <f>VLOOKUP(A403,URS確認!E:I,5,FALSE)</f>
        <v/>
      </c>
      <c r="L403" s="108" t="inlineStr">
        <is>
          <t>V</t>
        </is>
      </c>
    </row>
    <row r="404" hidden="1" s="453">
      <c r="A404" s="108" t="inlineStr">
        <is>
          <t>L3926</t>
        </is>
      </c>
      <c r="B404" s="109">
        <f>VLOOKUP(A404,URS確認!$E:$F,2,FALSE)</f>
        <v/>
      </c>
      <c r="C404" s="108" t="n">
        <v>1</v>
      </c>
      <c r="D404" s="320" t="inlineStr">
        <is>
          <t>撥款序號改為非必輸</t>
        </is>
      </c>
      <c r="E404" s="111" t="n">
        <v>44482</v>
      </c>
      <c r="F404" s="108" t="n"/>
      <c r="I404" s="108">
        <f>VLOOKUP(A404,URS確認!E:I,5,FALSE)</f>
        <v/>
      </c>
      <c r="L404" s="108" t="inlineStr">
        <is>
          <t>V</t>
        </is>
      </c>
    </row>
    <row r="405" hidden="1" ht="49.5" customHeight="1" s="453">
      <c r="A405" s="108" t="inlineStr">
        <is>
          <t>L3926</t>
        </is>
      </c>
      <c r="B405" s="109">
        <f>VLOOKUP(A405,URS確認!$E:$F,2,FALSE)</f>
        <v/>
      </c>
      <c r="C405" s="108" t="n">
        <v>2</v>
      </c>
      <c r="D405" s="320" t="inlineStr">
        <is>
          <t>新增輸入選項欄位[1.每期攤還金額 2.部分償還金額]
(1).輸入每期攤還金額算出部分償還金額
(2).輸入部分償還金額顯示新的每期攤還金額</t>
        </is>
      </c>
      <c r="E405" s="111" t="n">
        <v>44482</v>
      </c>
      <c r="F405" s="108" t="n"/>
      <c r="G405" s="108" t="n"/>
      <c r="I405" s="108">
        <f>VLOOKUP(A405,URS確認!E:I,5,FALSE)</f>
        <v/>
      </c>
      <c r="M405" s="108" t="inlineStr">
        <is>
          <t>高</t>
        </is>
      </c>
    </row>
    <row r="406" hidden="1" s="453">
      <c r="A406" s="108" t="inlineStr">
        <is>
          <t>L3230</t>
        </is>
      </c>
      <c r="B406" s="109">
        <f>VLOOKUP(A406,URS確認!$E:$F,2,FALSE)</f>
        <v/>
      </c>
      <c r="C406" s="108" t="n">
        <v>1</v>
      </c>
      <c r="D406" s="320" t="inlineStr">
        <is>
          <t>錯誤訊息加入千分位</t>
        </is>
      </c>
      <c r="E406" s="111" t="n">
        <v>44482</v>
      </c>
      <c r="F406" s="108" t="n"/>
      <c r="G406" s="108" t="n"/>
      <c r="I406" s="108">
        <f>VLOOKUP(A406,URS確認!E:I,5,FALSE)</f>
        <v/>
      </c>
      <c r="L406" s="108" t="inlineStr">
        <is>
          <t>V</t>
        </is>
      </c>
    </row>
    <row r="407" hidden="1" s="453">
      <c r="B407" s="109" t="inlineStr">
        <is>
          <t>共同機制</t>
        </is>
      </c>
      <c r="C407" s="108" t="n">
        <v>1</v>
      </c>
      <c r="D407" s="320" t="inlineStr">
        <is>
          <t>所有的檢核條件，只需在[交易代碼]為[A.新增]、[C.異動]時作檢核即可</t>
        </is>
      </c>
      <c r="E407" s="111" t="n">
        <v>44483</v>
      </c>
      <c r="F407" s="108" t="n"/>
      <c r="G407" s="108" t="n"/>
      <c r="I407" s="108" t="inlineStr">
        <is>
          <t>張嘉榮</t>
        </is>
      </c>
      <c r="L407" s="108" t="inlineStr">
        <is>
          <t xml:space="preserve"> </t>
        </is>
      </c>
    </row>
    <row r="408" hidden="1" s="453">
      <c r="B408" s="109" t="inlineStr">
        <is>
          <t>共同機制</t>
        </is>
      </c>
      <c r="C408" s="108" t="n">
        <v>2</v>
      </c>
      <c r="D408" s="320" t="inlineStr">
        <is>
          <t>若有隨同填報功能，則在送出後顯示提示訊息</t>
        </is>
      </c>
      <c r="E408" s="111" t="n">
        <v>44483</v>
      </c>
      <c r="F408" s="108" t="n"/>
      <c r="G408" s="108" t="n"/>
      <c r="I408" s="108" t="inlineStr">
        <is>
          <t>張嘉榮</t>
        </is>
      </c>
      <c r="L408" s="108" t="inlineStr">
        <is>
          <t xml:space="preserve"> </t>
        </is>
      </c>
    </row>
    <row r="409" hidden="1" s="453">
      <c r="B409" s="109" t="inlineStr">
        <is>
          <t>共同機制</t>
        </is>
      </c>
      <c r="C409" s="108" t="n">
        <v>3</v>
      </c>
      <c r="D409" s="320" t="inlineStr">
        <is>
          <t>交易代碼[X.補件]、[R.請求債權人清冊]視為新增資料</t>
        </is>
      </c>
      <c r="E409" s="111" t="n">
        <v>44483</v>
      </c>
      <c r="F409" s="108" t="n"/>
      <c r="G409" s="108" t="n"/>
      <c r="I409" s="108" t="inlineStr">
        <is>
          <t>張嘉榮</t>
        </is>
      </c>
      <c r="L409" s="108" t="inlineStr">
        <is>
          <t xml:space="preserve"> </t>
        </is>
      </c>
    </row>
    <row r="410" hidden="1" ht="33" customHeight="1" s="453">
      <c r="B410" s="109" t="inlineStr">
        <is>
          <t>共同機制</t>
        </is>
      </c>
      <c r="C410" s="108" t="n">
        <v>4</v>
      </c>
      <c r="D410" s="320" t="inlineStr">
        <is>
          <t>[報送單位代號]的說明為[最大債權金融機構代號]，則該欄位改為預設"458 "，且可讓使用者輸入</t>
        </is>
      </c>
      <c r="E410" s="111" t="n">
        <v>44483</v>
      </c>
      <c r="F410" s="108" t="n"/>
      <c r="G410" s="108" t="n"/>
      <c r="I410" s="108" t="inlineStr">
        <is>
          <t>張嘉榮</t>
        </is>
      </c>
    </row>
    <row r="411" hidden="1" s="453">
      <c r="B411" s="109" t="inlineStr">
        <is>
          <t>共同機制</t>
        </is>
      </c>
      <c r="C411" s="108" t="n">
        <v>5</v>
      </c>
      <c r="D411" s="320" t="inlineStr">
        <is>
          <t>[身分證字號]/[債務人IDN]後增加[客戶姓名]</t>
        </is>
      </c>
      <c r="E411" s="111" t="n">
        <v>44483</v>
      </c>
      <c r="F411" s="108" t="n"/>
      <c r="G411" s="108" t="n"/>
      <c r="I411" s="108" t="inlineStr">
        <is>
          <t>張嘉榮</t>
        </is>
      </c>
    </row>
    <row r="412" hidden="1" s="453">
      <c r="A412" s="108" t="inlineStr">
        <is>
          <t>L8032</t>
        </is>
      </c>
      <c r="B412" s="109">
        <f>VLOOKUP(A412,URS確認!$E:$F,2,FALSE)</f>
        <v/>
      </c>
      <c r="C412" s="108" t="n">
        <v>1</v>
      </c>
      <c r="D412" s="320" t="inlineStr">
        <is>
          <t>[協商開始日]自動帶出[協商申請日]+25日</t>
        </is>
      </c>
      <c r="E412" s="111" t="n">
        <v>44483</v>
      </c>
      <c r="F412" s="108" t="n"/>
      <c r="G412" s="108" t="n"/>
      <c r="I412" s="108" t="inlineStr">
        <is>
          <t>張嘉榮</t>
        </is>
      </c>
    </row>
    <row r="413" hidden="1" ht="33" customHeight="1" s="453">
      <c r="A413" s="108" t="inlineStr">
        <is>
          <t>L8038</t>
        </is>
      </c>
      <c r="B413" s="109">
        <f>VLOOKUP(A413,URS確認!$E:$F,2,FALSE)</f>
        <v/>
      </c>
      <c r="C413" s="108" t="n">
        <v>1</v>
      </c>
      <c r="D413" s="320" t="inlineStr">
        <is>
          <t>檢核該[債務人IDN]於[回報無擔保債權金額資料
檔案格式(JcicZ042)]中，[轉Jcic文字檔日期]不為空白之資料</t>
        </is>
      </c>
      <c r="E413" s="111" t="n">
        <v>44483</v>
      </c>
      <c r="F413" s="108" t="n"/>
      <c r="G413" s="108" t="n"/>
      <c r="I413" s="108" t="inlineStr">
        <is>
          <t>張嘉榮</t>
        </is>
      </c>
    </row>
    <row r="414" hidden="1" s="453">
      <c r="A414" s="108" t="inlineStr">
        <is>
          <t>L8039</t>
        </is>
      </c>
      <c r="B414" s="109">
        <f>VLOOKUP(A414,URS確認!$E:$F,2,FALSE)</f>
        <v/>
      </c>
      <c r="C414" s="108" t="n">
        <v>1</v>
      </c>
      <c r="D414" s="320" t="inlineStr">
        <is>
          <t>電話欄位提供說明</t>
        </is>
      </c>
      <c r="E414" s="111" t="n">
        <v>44483</v>
      </c>
      <c r="F414" s="108" t="n"/>
      <c r="G414" s="108" t="n"/>
      <c r="I414" s="108" t="inlineStr">
        <is>
          <t>張嘉榮</t>
        </is>
      </c>
    </row>
    <row r="415" hidden="1" s="453">
      <c r="A415" s="108" t="inlineStr">
        <is>
          <t>L8062</t>
        </is>
      </c>
      <c r="B415" s="109">
        <f>VLOOKUP(A415,URS確認!$E:$F,2,FALSE)</f>
        <v/>
      </c>
      <c r="C415" s="108" t="n">
        <v>1</v>
      </c>
      <c r="D415" s="320" t="inlineStr">
        <is>
          <t>[交易代碼]增加X.補件</t>
        </is>
      </c>
      <c r="E415" s="111" t="n">
        <v>44483</v>
      </c>
      <c r="F415" s="108" t="n"/>
      <c r="G415" s="108" t="n"/>
      <c r="I415" s="108" t="inlineStr">
        <is>
          <t>張嘉榮</t>
        </is>
      </c>
    </row>
    <row r="416">
      <c r="A416" s="108" t="inlineStr">
        <is>
          <t>L4200</t>
        </is>
      </c>
      <c r="B416" s="109">
        <f>VLOOKUP(A416,URS確認!$E:$F,2,FALSE)</f>
        <v/>
      </c>
      <c r="C416" s="108" t="n">
        <v>1</v>
      </c>
      <c r="D416" s="320" t="inlineStr">
        <is>
          <t>上傳結束，訊息顯示總金額及筆數</t>
        </is>
      </c>
      <c r="E416" s="111" t="n">
        <v>44484</v>
      </c>
      <c r="F416" s="111" t="n">
        <v>44505</v>
      </c>
      <c r="G416" s="108" t="n"/>
      <c r="I416" s="108">
        <f>VLOOKUP(A416,URS確認!E:I,5,FALSE)</f>
        <v/>
      </c>
    </row>
    <row r="417" ht="49.5" customHeight="1" s="453">
      <c r="A417" s="108" t="inlineStr">
        <is>
          <t>L4454</t>
        </is>
      </c>
      <c r="B417" s="109">
        <f>VLOOKUP(A417,URS確認!$E:$F,2,FALSE)</f>
        <v/>
      </c>
      <c r="C417" s="108" t="n">
        <v>1</v>
      </c>
      <c r="D417" s="320" t="inlineStr">
        <is>
          <t>增加輸入欄位[作業項目]，可輸入：[1.ACH 扣款 / 2.郵局扣款 / 9.全部]
2021/10/27蔡珮瑜回覆：應該需依扣款銀行別做篩選</t>
        </is>
      </c>
      <c r="E417" s="111" t="n">
        <v>44484</v>
      </c>
      <c r="F417" s="111" t="inlineStr">
        <is>
          <t>2021/11/12 -&gt;var 改為 L4943 銀行別; java 已上svn</t>
        </is>
      </c>
      <c r="G417" s="108" t="n"/>
      <c r="I417" s="108" t="inlineStr">
        <is>
          <t>賴文育</t>
        </is>
      </c>
    </row>
    <row r="418">
      <c r="A418" s="108" t="inlineStr">
        <is>
          <t>L4930</t>
        </is>
      </c>
      <c r="B418" s="109">
        <f>VLOOKUP(A418,URS確認!$E:$F,2,FALSE)</f>
        <v/>
      </c>
      <c r="C418" s="108" t="n">
        <v>1</v>
      </c>
      <c r="D418" s="320" t="inlineStr">
        <is>
          <t>輸出欄位[處理代碼]取消</t>
        </is>
      </c>
      <c r="E418" s="111" t="n">
        <v>44484</v>
      </c>
      <c r="F418" s="111" t="n">
        <v>44504</v>
      </c>
      <c r="G418" s="111" t="n">
        <v>44504</v>
      </c>
      <c r="I418" s="108" t="inlineStr">
        <is>
          <t>賴文育</t>
        </is>
      </c>
    </row>
    <row r="419" ht="33" customHeight="1" s="453">
      <c r="A419" s="108" t="inlineStr">
        <is>
          <t>L4002</t>
        </is>
      </c>
      <c r="B419" s="109">
        <f>VLOOKUP(A419,URS確認!$E:$F,2,FALSE)</f>
        <v/>
      </c>
      <c r="C419" s="108" t="n">
        <v>1</v>
      </c>
      <c r="D419" s="320" t="inlineStr">
        <is>
          <t>銀扣作業將入帳失敗者自動轉暫收，以[轉暫收的數字]鐽可查詢明細，明細中增加應繳日期</t>
        </is>
      </c>
      <c r="E419" s="111" t="n">
        <v>44484</v>
      </c>
      <c r="F419" s="111" t="n">
        <v>44504</v>
      </c>
      <c r="G419" s="111" t="n">
        <v>44504</v>
      </c>
      <c r="I419" s="108" t="inlineStr">
        <is>
          <t>賴文育</t>
        </is>
      </c>
    </row>
    <row r="420">
      <c r="A420" s="108" t="inlineStr">
        <is>
          <t>L4002</t>
        </is>
      </c>
      <c r="B420" s="109">
        <f>VLOOKUP(A420,URS確認!$E:$F,2,FALSE)</f>
        <v/>
      </c>
      <c r="C420" s="108" t="n">
        <v>2</v>
      </c>
      <c r="D420" s="320" t="inlineStr">
        <is>
          <t>[不處理]及[不處理金額]欄位名稱改[失敗]及[失敗金額]</t>
        </is>
      </c>
      <c r="E420" s="111" t="n">
        <v>44484</v>
      </c>
      <c r="F420" s="111" t="n">
        <v>44504</v>
      </c>
      <c r="G420" s="111" t="n">
        <v>44504</v>
      </c>
      <c r="I420" s="108" t="inlineStr">
        <is>
          <t>賴文育</t>
        </is>
      </c>
    </row>
    <row r="421">
      <c r="A421" s="108" t="inlineStr">
        <is>
          <t>L4925</t>
        </is>
      </c>
      <c r="B421" s="109">
        <f>VLOOKUP(A421,URS確認!$E:$F,2,FALSE)</f>
        <v/>
      </c>
      <c r="C421" s="108" t="n">
        <v>1</v>
      </c>
      <c r="D421" s="320" t="inlineStr">
        <is>
          <t>輸出欄位[處理說明]取消，處理狀態之說明顯示在欄位[備註]</t>
        </is>
      </c>
      <c r="E421" s="111" t="n">
        <v>44484</v>
      </c>
      <c r="F421" s="111" t="n">
        <v>44510</v>
      </c>
      <c r="G421" s="108" t="n"/>
      <c r="I421" s="108" t="inlineStr">
        <is>
          <t>賴文育</t>
        </is>
      </c>
    </row>
    <row r="422" ht="49.5" customHeight="1" s="453">
      <c r="A422" s="108" t="inlineStr">
        <is>
          <t>L4943</t>
        </is>
      </c>
      <c r="B422" s="109">
        <f>VLOOKUP(A422,URS確認!$E:$F,2,FALSE)</f>
        <v/>
      </c>
      <c r="C422" s="108" t="n">
        <v>1</v>
      </c>
      <c r="D422" s="320" t="inlineStr">
        <is>
          <t>輸出欄位[檢核結果]顯示
1.入帳成功：單筆入帳/批次入帳/轉暫收
2.入帳失敗：失敗原因</t>
        </is>
      </c>
      <c r="E422" s="111" t="n">
        <v>44484</v>
      </c>
      <c r="F422" s="111" t="n">
        <v>44504</v>
      </c>
      <c r="G422" s="111" t="n">
        <v>44504</v>
      </c>
      <c r="I422" s="108" t="inlineStr">
        <is>
          <t>賴文育</t>
        </is>
      </c>
    </row>
    <row r="423">
      <c r="B423" s="109" t="inlineStr">
        <is>
          <t>相關報表</t>
        </is>
      </c>
      <c r="C423" s="108" t="n">
        <v>1</v>
      </c>
      <c r="D423" s="320" t="inlineStr">
        <is>
          <t>新增失敗報表，格式參考[4-13-51 ACH 扣款失敗報表]</t>
        </is>
      </c>
      <c r="E423" s="111" t="n">
        <v>44484</v>
      </c>
      <c r="F423" s="108" t="inlineStr">
        <is>
          <t>new</t>
        </is>
      </c>
      <c r="G423" s="108" t="n"/>
      <c r="I423" s="108" t="inlineStr">
        <is>
          <t>賴文育</t>
        </is>
      </c>
    </row>
    <row r="424">
      <c r="B424" s="109" t="inlineStr">
        <is>
          <t>相關報表</t>
        </is>
      </c>
      <c r="C424" s="108" t="n">
        <v>2</v>
      </c>
      <c r="D424" s="320" t="inlineStr">
        <is>
          <t>新增成功報表，格式參考[4-13-61 ACH 扣款總傳票明細表]</t>
        </is>
      </c>
      <c r="E424" s="111" t="n">
        <v>44484</v>
      </c>
      <c r="F424" s="108" t="inlineStr">
        <is>
          <t>new</t>
        </is>
      </c>
      <c r="G424" s="108" t="n"/>
      <c r="I424" s="108" t="inlineStr">
        <is>
          <t>賴文育</t>
        </is>
      </c>
    </row>
    <row r="425" hidden="1" ht="87.75" customHeight="1" s="453">
      <c r="A425" s="108" t="inlineStr">
        <is>
          <t>L3731</t>
        </is>
      </c>
      <c r="B425" s="109" t="inlineStr">
        <is>
          <t>呆帳改呆帳結案戶</t>
        </is>
      </c>
      <c r="C425" s="108" t="n">
        <v>1</v>
      </c>
      <c r="D425" s="114" t="inlineStr">
        <is>
      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      </is>
      </c>
      <c r="E425" s="111" t="n">
        <v>44487</v>
      </c>
      <c r="F425" s="111" t="n">
        <v>44496</v>
      </c>
      <c r="G425" s="111" t="n">
        <v>44496</v>
      </c>
      <c r="I425" s="108">
        <f>VLOOKUP(A425,URS確認!E:I,5,FALSE)</f>
        <v/>
      </c>
      <c r="L425" s="108" t="inlineStr">
        <is>
          <t>V</t>
        </is>
      </c>
    </row>
    <row r="426" hidden="1" s="453">
      <c r="A426" s="108" t="inlineStr">
        <is>
          <t>L9133</t>
        </is>
      </c>
      <c r="B426" s="109" t="inlineStr">
        <is>
          <t>放款會計與主檔餘額檢核表</t>
        </is>
      </c>
      <c r="C426" s="108" t="n">
        <v>1</v>
      </c>
      <c r="D426" s="114" t="inlineStr">
        <is>
          <t>浮水印顯示資訊錯誤</t>
        </is>
      </c>
      <c r="E426" s="111" t="n">
        <v>44487</v>
      </c>
      <c r="F426" s="108" t="n"/>
      <c r="G426" s="108" t="n"/>
      <c r="I426" s="108" t="inlineStr">
        <is>
          <t>黃智偉</t>
        </is>
      </c>
    </row>
    <row r="427" hidden="1" s="453">
      <c r="A427" s="108" t="inlineStr">
        <is>
          <t>L6102</t>
        </is>
      </c>
      <c r="B427" s="109">
        <f>VLOOKUP(A427,URS確認!$E:$F,2,FALSE)</f>
        <v/>
      </c>
      <c r="C427" s="108" t="n">
        <v>1</v>
      </c>
      <c r="D427" s="114" t="inlineStr">
        <is>
          <t>不需產出[L9133放款會計與主檔餘額檢核表]</t>
        </is>
      </c>
      <c r="E427" s="111" t="n">
        <v>44487</v>
      </c>
      <c r="F427" s="111" t="n">
        <v>44494</v>
      </c>
      <c r="G427" s="111" t="n">
        <v>44494</v>
      </c>
      <c r="H427" s="111" t="n">
        <v>44494</v>
      </c>
      <c r="I427" s="108">
        <f>VLOOKUP(A427,URS確認!E:I,5,FALSE)</f>
        <v/>
      </c>
      <c r="L427" s="108" t="inlineStr">
        <is>
          <t>V</t>
        </is>
      </c>
    </row>
    <row r="428" ht="33" customHeight="1" s="453">
      <c r="B428" s="109" t="inlineStr">
        <is>
          <t>保單險種不足明細表</t>
        </is>
      </c>
      <c r="C428" s="108" t="n">
        <v>1</v>
      </c>
      <c r="D428" s="114" t="inlineStr">
        <is>
          <t>表中參考的建築造價資料，新系統與eloan分開維護，新系統新增維護交易</t>
        </is>
      </c>
      <c r="E428" s="111" t="n">
        <v>44488</v>
      </c>
      <c r="F428" s="108" t="inlineStr">
        <is>
          <t>new</t>
        </is>
      </c>
      <c r="G428" s="108" t="n"/>
      <c r="I428" s="108" t="inlineStr">
        <is>
          <t>賴文育</t>
        </is>
      </c>
      <c r="M428" s="108" t="inlineStr">
        <is>
          <t>高</t>
        </is>
      </c>
    </row>
    <row r="429">
      <c r="B429" s="109" t="inlineStr">
        <is>
          <t>擔保品號碼新舊對照</t>
        </is>
      </c>
      <c r="C429" s="108" t="n">
        <v>1</v>
      </c>
      <c r="D429" s="114" t="inlineStr">
        <is>
          <t>新增查詢交易，欄位包含新舊擔保品號碼、戶號、額度、地址</t>
        </is>
      </c>
      <c r="E429" s="111" t="n">
        <v>44488</v>
      </c>
      <c r="F429" s="108" t="inlineStr">
        <is>
          <t>new</t>
        </is>
      </c>
      <c r="G429" s="108" t="n"/>
      <c r="I429" s="108" t="inlineStr">
        <is>
          <t>賴文育</t>
        </is>
      </c>
      <c r="M429" s="108" t="inlineStr">
        <is>
          <t>高</t>
        </is>
      </c>
    </row>
    <row r="430">
      <c r="A430" s="108" t="inlineStr">
        <is>
          <t>L4965</t>
        </is>
      </c>
      <c r="B430" s="109">
        <f>VLOOKUP(A430,URS確認!$E:$F,2,FALSE)</f>
        <v/>
      </c>
      <c r="C430" s="108" t="n">
        <v>1</v>
      </c>
      <c r="D430" s="114" t="inlineStr">
        <is>
          <t>增加輸入欄位[有效保單]，可輸入[0.有效/9.全部]</t>
        </is>
      </c>
      <c r="E430" s="111" t="n">
        <v>44488</v>
      </c>
      <c r="F430" s="111" t="n">
        <v>44504</v>
      </c>
      <c r="G430" s="111" t="n">
        <v>44504</v>
      </c>
      <c r="I430" s="108" t="inlineStr">
        <is>
          <t>賴文育</t>
        </is>
      </c>
      <c r="L430" s="108" t="inlineStr">
        <is>
          <t>V</t>
        </is>
      </c>
    </row>
    <row r="431" ht="33" customHeight="1" s="453">
      <c r="A431" s="108" t="inlineStr">
        <is>
          <t>L4965</t>
        </is>
      </c>
      <c r="B431" s="109">
        <f>VLOOKUP(A431,URS確認!$E:$F,2,FALSE)</f>
        <v/>
      </c>
      <c r="C431" s="108" t="n">
        <v>2</v>
      </c>
      <c r="D431" s="114" t="inlineStr">
        <is>
          <t>增加連結查詢[L2038擔保品明細資料查詢]&amp;[L4610保險單明細資料登錄/L4611續約保單資料維護]</t>
        </is>
      </c>
      <c r="E431" s="111" t="n">
        <v>44488</v>
      </c>
      <c r="F431" s="111" t="n">
        <v>44504</v>
      </c>
      <c r="G431" s="111" t="n">
        <v>44504</v>
      </c>
      <c r="I431" s="108" t="inlineStr">
        <is>
          <t>賴文育</t>
        </is>
      </c>
      <c r="L431" s="108" t="inlineStr">
        <is>
          <t>V</t>
        </is>
      </c>
    </row>
    <row r="432" ht="66" customHeight="1" s="453">
      <c r="A432" s="108" t="inlineStr">
        <is>
          <t>L4604</t>
        </is>
      </c>
      <c r="B432" s="109">
        <f>VLOOKUP(A432,URS確認!$E:$F,2,FALSE)</f>
        <v/>
      </c>
      <c r="C432" s="108" t="n">
        <v>1</v>
      </c>
      <c r="D432" s="114" t="inlineStr">
        <is>
          <t>與新光產險對帳後，列應付費用：
正常繳款(放款系統出帳)
借:20232010 暫收及待結轉帳項-火險保費
 　　貸:20210391 應付費用-待匯</t>
        </is>
      </c>
      <c r="E432" s="111" t="n">
        <v>44488</v>
      </c>
      <c r="F432" s="111" t="n">
        <v>44510</v>
      </c>
      <c r="G432" s="111" t="n">
        <v>44508</v>
      </c>
      <c r="I432" s="108" t="inlineStr">
        <is>
          <t>賴文育</t>
        </is>
      </c>
      <c r="L432" s="108" t="inlineStr">
        <is>
          <t>V</t>
        </is>
      </c>
    </row>
    <row r="433" ht="33" customHeight="1" s="453">
      <c r="A433" s="108" t="inlineStr">
        <is>
          <t>L4606</t>
        </is>
      </c>
      <c r="B433" s="109">
        <f>VLOOKUP(A433,URS確認!$E:$F,2,FALSE)</f>
        <v/>
      </c>
      <c r="C433" s="108" t="n">
        <v>1</v>
      </c>
      <c r="D433" s="114" t="inlineStr">
        <is>
          <t>火險佣金發放明細表：
 (1)地址欄位長度放大，程式ID&amp;報表代號修改為新系統代號</t>
        </is>
      </c>
      <c r="E433" s="111" t="n">
        <v>44488</v>
      </c>
      <c r="F433" s="111" t="n">
        <v>44505</v>
      </c>
      <c r="G433" s="111" t="n">
        <v>44505</v>
      </c>
      <c r="I433" s="108" t="inlineStr">
        <is>
          <t>賴文育</t>
        </is>
      </c>
      <c r="L433" s="108" t="inlineStr">
        <is>
          <t>V</t>
        </is>
      </c>
    </row>
    <row r="434" ht="33" customHeight="1" s="453">
      <c r="A434" s="108" t="inlineStr">
        <is>
          <t>L4606</t>
        </is>
      </c>
      <c r="B434" s="109">
        <f>VLOOKUP(A434,URS確認!$E:$F,2,FALSE)</f>
        <v/>
      </c>
      <c r="C434" s="108" t="n">
        <v>2</v>
      </c>
      <c r="D434" s="114" t="inlineStr">
        <is>
          <t>火險佣金未發明細表：
 (1)地址欄位長度放大，程式ID&amp;報表代號修改為新系統代號</t>
        </is>
      </c>
      <c r="E434" s="111" t="n">
        <v>44488</v>
      </c>
      <c r="F434" s="111" t="n">
        <v>44505</v>
      </c>
      <c r="G434" s="111" t="n">
        <v>44505</v>
      </c>
      <c r="I434" s="108" t="inlineStr">
        <is>
          <t>賴文育</t>
        </is>
      </c>
      <c r="L434" s="108" t="inlineStr">
        <is>
          <t>V</t>
        </is>
      </c>
    </row>
    <row r="435" ht="33" customHeight="1" s="453">
      <c r="B435" s="109" t="inlineStr">
        <is>
          <t>住宅險改商業險註記</t>
        </is>
      </c>
      <c r="C435" s="108" t="n">
        <v>1</v>
      </c>
      <c r="D435" s="114" t="inlineStr">
        <is>
          <t>L4610保險單明細資料登錄：增加輸入欄位[住宅險
改商業險註記]，可輸入[Y / 空白]</t>
        </is>
      </c>
      <c r="E435" s="111" t="n">
        <v>44488</v>
      </c>
      <c r="F435" s="111" t="n">
        <v>44505</v>
      </c>
      <c r="G435" s="111" t="n">
        <v>44505</v>
      </c>
      <c r="I435" s="108" t="inlineStr">
        <is>
          <t>賴文育</t>
        </is>
      </c>
      <c r="L435" s="108" t="inlineStr">
        <is>
          <t>V</t>
        </is>
      </c>
    </row>
    <row r="436" ht="33" customHeight="1" s="453">
      <c r="B436" s="109" t="inlineStr">
        <is>
          <t>住宅險改商業險註記</t>
        </is>
      </c>
      <c r="C436" s="108" t="n">
        <v>2</v>
      </c>
      <c r="D436" s="114" t="inlineStr">
        <is>
          <t>L4611續約保單資料維護：增加輸入欄位[住宅險改
商業險註記]，可輸入[Y / 空白]</t>
        </is>
      </c>
      <c r="E436" s="111" t="n">
        <v>44488</v>
      </c>
      <c r="F436" s="111" t="n">
        <v>44505</v>
      </c>
      <c r="G436" s="111" t="n">
        <v>44505</v>
      </c>
      <c r="I436" s="108" t="inlineStr">
        <is>
          <t>賴文育</t>
        </is>
      </c>
      <c r="L436" s="108" t="inlineStr">
        <is>
          <t>V</t>
        </is>
      </c>
    </row>
    <row r="437" ht="49.5" customHeight="1" s="453">
      <c r="B437" s="109" t="inlineStr">
        <is>
          <t>住宅險改商業險註記</t>
        </is>
      </c>
      <c r="C437" s="108" t="n">
        <v>3</v>
      </c>
      <c r="D437" s="114" t="inlineStr">
        <is>
          <t>L4962保險單資料檢核作業：檢核表類別增加選項
[住宅險改商業險註記]及輸入[火險到期起迄年月]
欄位</t>
        </is>
      </c>
      <c r="E437" s="111" t="n">
        <v>44488</v>
      </c>
      <c r="F437" s="111" t="n">
        <v>44508</v>
      </c>
      <c r="G437" s="111" t="n">
        <v>44508</v>
      </c>
      <c r="I437" s="108" t="inlineStr">
        <is>
          <t>賴文育</t>
        </is>
      </c>
      <c r="L437" s="108" t="inlineStr">
        <is>
          <t>V</t>
        </is>
      </c>
    </row>
    <row r="438" hidden="1" s="453">
      <c r="A438" s="108" t="inlineStr">
        <is>
          <t>L6985</t>
        </is>
      </c>
      <c r="B438" s="109">
        <f>VLOOKUP(A438,URS確認!$E:$F,2,FALSE)</f>
        <v/>
      </c>
      <c r="C438" s="108" t="n">
        <v>1</v>
      </c>
      <c r="D438" s="114" t="inlineStr">
        <is>
          <t>增加連結查詢[L4961火險保費明細查詢]</t>
        </is>
      </c>
      <c r="E438" s="111" t="n">
        <v>44488</v>
      </c>
      <c r="F438" s="108" t="n"/>
      <c r="G438" s="108" t="n"/>
      <c r="I438" s="108">
        <f>VLOOKUP(A438,URS確認!E:I,5,FALSE)</f>
        <v/>
      </c>
      <c r="L438" s="108" t="inlineStr">
        <is>
          <t>V</t>
        </is>
      </c>
    </row>
    <row r="439" hidden="1" s="453">
      <c r="A439" s="108" t="inlineStr">
        <is>
          <t>L3230</t>
        </is>
      </c>
      <c r="B439" s="109">
        <f>VLOOKUP(A439,URS確認!$E:$F,2,FALSE)</f>
        <v/>
      </c>
      <c r="C439" s="108" t="n">
        <v>1</v>
      </c>
      <c r="D439" s="114" t="inlineStr">
        <is>
          <t>新增欄位[改呆帳結案戶],作業項目[08.收回呆帳]時顯示</t>
        </is>
      </c>
      <c r="E439" s="111" t="n">
        <v>44488</v>
      </c>
      <c r="F439" s="111" t="n">
        <v>44496</v>
      </c>
      <c r="G439" s="111" t="n">
        <v>44496</v>
      </c>
      <c r="I439" s="108">
        <f>VLOOKUP(A439,URS確認!E:I,5,FALSE)</f>
        <v/>
      </c>
      <c r="L439" s="108" t="inlineStr">
        <is>
          <t>V</t>
        </is>
      </c>
    </row>
    <row r="440" hidden="1" ht="61.5" customHeight="1" s="453">
      <c r="A440" s="108" t="inlineStr">
        <is>
          <t>L3230</t>
        </is>
      </c>
      <c r="B440" s="109">
        <f>VLOOKUP(A440,URS確認!$E:$F,2,FALSE)</f>
        <v/>
      </c>
      <c r="C440" s="108" t="n">
        <v>2</v>
      </c>
      <c r="D440" s="114" t="inlineStr">
        <is>
          <t>[改呆帳結案戶]檢核條件,輸入Y/N,預設N,輸入Y 時,顯示[核決主管]及[備註欄]可輸入
[2021/10/26張舜雯回覆]：如遇董事會核決，輸入轄最高主管，備註董事會。不新增核決層級。</t>
        </is>
      </c>
      <c r="E440" s="111" t="n">
        <v>44488</v>
      </c>
      <c r="F440" s="111" t="n">
        <v>44495</v>
      </c>
      <c r="G440" s="111" t="n">
        <v>44495</v>
      </c>
      <c r="I440" s="108">
        <f>VLOOKUP(A440,URS確認!E:I,5,FALSE)</f>
        <v/>
      </c>
      <c r="L440" s="108" t="inlineStr">
        <is>
          <t>V</t>
        </is>
      </c>
    </row>
    <row r="441" hidden="1" s="453">
      <c r="A441" s="108" t="inlineStr">
        <is>
          <t>L6001</t>
        </is>
      </c>
      <c r="B441" s="109">
        <f>VLOOKUP(A441,URS確認!$E:$F,2,FALSE)</f>
        <v/>
      </c>
      <c r="C441" s="108" t="n">
        <v>1</v>
      </c>
      <c r="D441" s="114" t="inlineStr">
        <is>
          <t>新增應轉催收日前三營業日即寫入應處理清單</t>
        </is>
      </c>
      <c r="E441" s="111" t="n">
        <v>44488</v>
      </c>
      <c r="F441" s="108" t="n"/>
      <c r="G441" s="108" t="n"/>
      <c r="I441" s="108">
        <f>VLOOKUP(A441,URS確認!E:I,5,FALSE)</f>
        <v/>
      </c>
      <c r="M441" s="108" t="inlineStr">
        <is>
          <t>高</t>
        </is>
      </c>
    </row>
    <row r="442" hidden="1" ht="33" customHeight="1" s="453">
      <c r="B442" s="109" t="inlineStr">
        <is>
          <t>指標利率交易放行控制</t>
        </is>
      </c>
      <c r="C442" s="108" t="n">
        <v>1</v>
      </c>
      <c r="D442" s="114" t="inlineStr">
        <is>
          <t>[L6301指標利率種類維護]新增一筆[指標利率種類]後，在未放行前不可建立該筆[指標利率種類]的指標利率</t>
        </is>
      </c>
      <c r="E442" s="111" t="n">
        <v>44489</v>
      </c>
      <c r="F442" s="108" t="n"/>
      <c r="G442" s="108" t="n"/>
      <c r="M442" s="108" t="inlineStr">
        <is>
          <t>高</t>
        </is>
      </c>
    </row>
    <row r="443" hidden="1" s="453">
      <c r="A443" s="108" t="inlineStr">
        <is>
          <t>L6031</t>
        </is>
      </c>
      <c r="B443" s="109">
        <f>VLOOKUP(A443,URS確認!$E:$F,2,FALSE)</f>
        <v/>
      </c>
      <c r="C443" s="108" t="n">
        <v>1</v>
      </c>
      <c r="D443" s="114" t="inlineStr">
        <is>
          <t>欄位[生效記號]名稱改為[狀態]，顯示[已放行 / 未放行]</t>
        </is>
      </c>
      <c r="E443" s="111" t="n">
        <v>44489</v>
      </c>
      <c r="F443" s="111" t="n">
        <v>44494</v>
      </c>
      <c r="G443" s="111" t="n">
        <v>44494</v>
      </c>
      <c r="H443" s="111" t="n">
        <v>44494</v>
      </c>
      <c r="I443" s="108">
        <f>VLOOKUP(A443,URS確認!E:I,5,FALSE)</f>
        <v/>
      </c>
      <c r="L443" s="108" t="inlineStr">
        <is>
          <t>V</t>
        </is>
      </c>
    </row>
    <row r="444" hidden="1" ht="66" customHeight="1" s="453">
      <c r="A444" s="108" t="inlineStr">
        <is>
          <t>L6032</t>
        </is>
      </c>
      <c r="B444" s="109">
        <f>VLOOKUP(A444,URS確認!$E:$F,2,FALSE)</f>
        <v/>
      </c>
      <c r="C444" s="108" t="n">
        <v>1</v>
      </c>
      <c r="D444" s="114" t="inlineStr">
        <is>
          <t>[已使用]之指標利率不可修改或刪除
2021/10/27蔡珮瑜回覆：應為最新一筆利率生效未使用中及未生效，才能修改及刪除。
過往資料不應該可以修改刪除</t>
        </is>
      </c>
      <c r="E444" s="111" t="n">
        <v>44489</v>
      </c>
      <c r="F444" s="111" t="n">
        <v>44494</v>
      </c>
      <c r="G444" s="111" t="n">
        <v>44494</v>
      </c>
      <c r="H444" s="111" t="n">
        <v>44494</v>
      </c>
      <c r="I444" s="108">
        <f>VLOOKUP(A444,URS確認!E:I,5,FALSE)</f>
        <v/>
      </c>
      <c r="L444" s="108" t="inlineStr">
        <is>
          <t>V</t>
        </is>
      </c>
    </row>
    <row r="445" hidden="1" ht="99" customHeight="1" s="453">
      <c r="A445" s="108" t="inlineStr">
        <is>
          <t>L6032</t>
        </is>
      </c>
      <c r="B445" s="109">
        <f>VLOOKUP(A445,URS確認!$E:$F,2,FALSE)</f>
        <v/>
      </c>
      <c r="C445" s="108" t="n">
        <v>2</v>
      </c>
      <c r="D445" s="114" t="inlineStr">
        <is>
          <t xml:space="preserve">欄位[生效記號]顯示[未生效/已生效/已使用/未放
行]
2021/10/27蔡珮瑜回覆：應為最新一筆利率生效未使用中及未生效，才能修改及刪除。
過往資料不應該可以修改刪除
</t>
        </is>
      </c>
      <c r="E445" s="111" t="n">
        <v>44489</v>
      </c>
      <c r="F445" s="111" t="n">
        <v>44494</v>
      </c>
      <c r="G445" s="111" t="n">
        <v>44494</v>
      </c>
      <c r="H445" s="111" t="n">
        <v>44494</v>
      </c>
      <c r="I445" s="108">
        <f>VLOOKUP(A445,URS確認!E:I,5,FALSE)</f>
        <v/>
      </c>
      <c r="L445" s="108" t="inlineStr">
        <is>
          <t>V</t>
        </is>
      </c>
    </row>
    <row r="446" hidden="1" s="453">
      <c r="A446" s="108" t="inlineStr">
        <is>
          <t>L6302</t>
        </is>
      </c>
      <c r="B446" s="109">
        <f>VLOOKUP(A446,URS確認!$E:$F,2,FALSE)</f>
        <v/>
      </c>
      <c r="C446" s="108" t="n">
        <v>1</v>
      </c>
      <c r="D446" s="114" t="inlineStr">
        <is>
          <t>新增時需生效日期最大</t>
        </is>
      </c>
      <c r="E446" s="111" t="n">
        <v>44489</v>
      </c>
      <c r="F446" s="111" t="n">
        <v>44494</v>
      </c>
      <c r="G446" s="111" t="n">
        <v>44494</v>
      </c>
      <c r="H446" s="111" t="n">
        <v>44494</v>
      </c>
      <c r="I446" s="108">
        <f>VLOOKUP(A446,URS確認!E:I,5,FALSE)</f>
        <v/>
      </c>
      <c r="L446" s="108" t="inlineStr">
        <is>
          <t>V</t>
        </is>
      </c>
    </row>
    <row r="447" hidden="1" ht="66" customHeight="1" s="453">
      <c r="A447" s="108" t="inlineStr">
        <is>
          <t>L6302</t>
        </is>
      </c>
      <c r="B447" s="109">
        <f>VLOOKUP(A447,URS確認!$E:$F,2,FALSE)</f>
        <v/>
      </c>
      <c r="C447" s="108" t="n">
        <v>2</v>
      </c>
      <c r="D447" s="114" t="inlineStr">
        <is>
          <t>未生效(生效日期&gt;日曆日期)僅能一筆
2021/10/27蔡珮瑜回覆：應為最新一筆利率生效未使用中及未生效，才能修改及刪除。
過往資料不應該可以修改刪除。</t>
        </is>
      </c>
      <c r="E447" s="111" t="n">
        <v>44489</v>
      </c>
      <c r="F447" s="111" t="n">
        <v>44494</v>
      </c>
      <c r="G447" s="111" t="n">
        <v>44494</v>
      </c>
      <c r="H447" s="111" t="n">
        <v>44494</v>
      </c>
      <c r="I447" s="108">
        <f>VLOOKUP(A447,URS確認!E:I,5,FALSE)</f>
        <v/>
      </c>
      <c r="L447" s="108" t="inlineStr">
        <is>
          <t>V</t>
        </is>
      </c>
    </row>
    <row r="448" hidden="1" ht="66" customHeight="1" s="453">
      <c r="A448" s="108" t="inlineStr">
        <is>
          <t>L6302</t>
        </is>
      </c>
      <c r="B448" s="109">
        <f>VLOOKUP(A448,URS確認!$E:$F,2,FALSE)</f>
        <v/>
      </c>
      <c r="C448" s="108" t="n">
        <v>3</v>
      </c>
      <c r="D448" s="114" t="inlineStr">
        <is>
          <t>生效日期可小於日曆日期
2021/10/27蔡珮瑜回覆：應為最新一筆利率生效未使用中及未生效，才能修改及刪除。
過往資料不應該可以修改刪除。</t>
        </is>
      </c>
      <c r="E448" s="111" t="n">
        <v>44489</v>
      </c>
      <c r="F448" s="111" t="n">
        <v>44494</v>
      </c>
      <c r="G448" s="111" t="n">
        <v>44494</v>
      </c>
      <c r="H448" s="111" t="n">
        <v>44494</v>
      </c>
      <c r="I448" s="108">
        <f>VLOOKUP(A448,URS確認!E:I,5,FALSE)</f>
        <v/>
      </c>
      <c r="L448" s="108" t="inlineStr">
        <is>
          <t>V</t>
        </is>
      </c>
    </row>
    <row r="449" ht="33" customHeight="1" s="453">
      <c r="A449" s="108" t="inlineStr">
        <is>
          <t>L4320</t>
        </is>
      </c>
      <c r="B449" s="109">
        <f>VLOOKUP(A449,URS確認!$E:$F,2,FALSE)</f>
        <v/>
      </c>
      <c r="C449" s="108" t="n">
        <v>1</v>
      </c>
      <c r="D449" s="114" t="inlineStr">
        <is>
          <t>輸入欄位[戶別種類]名稱改為[個金/企金]：
1.個金  2.企金(含企金自然人)</t>
        </is>
      </c>
      <c r="E449" s="111" t="n">
        <v>44490</v>
      </c>
      <c r="F449" s="111" t="n">
        <v>44504</v>
      </c>
      <c r="G449" s="111" t="n">
        <v>44504</v>
      </c>
      <c r="I449" s="108" t="inlineStr">
        <is>
          <t>賴文育</t>
        </is>
      </c>
      <c r="L449" s="108" t="inlineStr">
        <is>
          <t>V</t>
        </is>
      </c>
    </row>
    <row r="450" ht="82.5" customHeight="1" s="453">
      <c r="A450" s="108" t="inlineStr">
        <is>
          <t>L4320</t>
        </is>
      </c>
      <c r="B450" s="109">
        <f>VLOOKUP(A450,URS確認!$E:$F,2,FALSE)</f>
        <v/>
      </c>
      <c r="C450" s="108" t="n">
        <v>2</v>
      </c>
      <c r="D450" s="114" t="inlineStr">
        <is>
      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      </is>
      </c>
      <c r="E450" s="111" t="n">
        <v>44490</v>
      </c>
      <c r="F450" s="185" t="inlineStr">
        <is>
          <t>1.2021/11/4
2.2021/11/10</t>
        </is>
      </c>
      <c r="G450" s="108" t="inlineStr">
        <is>
          <t>1.2021/11/4</t>
        </is>
      </c>
      <c r="I450" s="108" t="inlineStr">
        <is>
          <t>賴文育</t>
        </is>
      </c>
      <c r="L450" s="108" t="inlineStr">
        <is>
          <t>V</t>
        </is>
      </c>
    </row>
    <row r="451" ht="33" customHeight="1" s="453">
      <c r="A451" s="108" t="inlineStr">
        <is>
          <t>L4320</t>
        </is>
      </c>
      <c r="B451" s="109">
        <f>VLOOKUP(A451,URS確認!$E:$F,2,FALSE)</f>
        <v/>
      </c>
      <c r="C451" s="108" t="n">
        <v>3</v>
      </c>
      <c r="D451" s="114" t="inlineStr">
        <is>
          <t>[作業項目]為5.按商品別調整，功能修改參考
[4-66整批利率變更作業]</t>
        </is>
      </c>
      <c r="E451" s="111" t="n">
        <v>44490</v>
      </c>
      <c r="F451" s="111" t="inlineStr">
        <is>
          <t>2021/11/30 yoko</t>
        </is>
      </c>
      <c r="G451" s="108" t="n"/>
      <c r="I451" s="108" t="inlineStr">
        <is>
          <t>賴文育陳綺萍</t>
        </is>
      </c>
      <c r="M451" s="108" t="inlineStr">
        <is>
          <t>高</t>
        </is>
      </c>
    </row>
    <row r="452">
      <c r="A452" s="108" t="inlineStr">
        <is>
          <t>L4031</t>
        </is>
      </c>
      <c r="B452" s="109">
        <f>VLOOKUP(A452,URS確認!$E:$F,2,FALSE)</f>
        <v/>
      </c>
      <c r="C452" s="108" t="n">
        <v>1</v>
      </c>
      <c r="D452" s="114" t="inlineStr">
        <is>
          <t>欄位[按地區別自動調整]名稱改為[按地區別調整]</t>
        </is>
      </c>
      <c r="E452" s="111" t="n">
        <v>44490</v>
      </c>
      <c r="F452" s="111" t="n">
        <v>44504</v>
      </c>
      <c r="G452" s="111" t="n">
        <v>44504</v>
      </c>
      <c r="I452" s="108" t="inlineStr">
        <is>
          <t>賴文育</t>
        </is>
      </c>
      <c r="L452" s="108" t="inlineStr">
        <is>
          <t>V</t>
        </is>
      </c>
    </row>
    <row r="453" ht="33" customHeight="1" s="453">
      <c r="A453" s="108" t="inlineStr">
        <is>
          <t>L4031</t>
        </is>
      </c>
      <c r="B453" s="109">
        <f>VLOOKUP(A453,URS確認!$E:$F,2,FALSE)</f>
        <v/>
      </c>
      <c r="C453" s="108" t="n">
        <v>2</v>
      </c>
      <c r="D453" s="114" t="inlineStr">
        <is>
          <t>[按地區別調整]功能，增加勾選人工調整功能，勾選後列入[人工調整(未調整)]</t>
        </is>
      </c>
      <c r="E453" s="111" t="n">
        <v>44490</v>
      </c>
      <c r="F453" s="111" t="n">
        <v>44512</v>
      </c>
      <c r="G453" s="108" t="n"/>
      <c r="I453" s="108" t="inlineStr">
        <is>
          <t>賴文育</t>
        </is>
      </c>
      <c r="L453" s="108" t="inlineStr">
        <is>
          <t>V</t>
        </is>
      </c>
    </row>
    <row r="454">
      <c r="A454" s="108" t="inlineStr">
        <is>
          <t>L4031</t>
        </is>
      </c>
      <c r="B454" s="109">
        <f>VLOOKUP(A454,URS確認!$E:$F,2,FALSE)</f>
        <v/>
      </c>
      <c r="C454" s="108" t="n">
        <v>3</v>
      </c>
      <c r="D454" s="114" t="inlineStr">
        <is>
          <t>人工調整項目：按目前利率調整/按擬調利率調整/按輸入利率調整</t>
        </is>
      </c>
      <c r="E454" s="111" t="n">
        <v>44490</v>
      </c>
      <c r="F454" s="111" t="n">
        <v>44512</v>
      </c>
      <c r="G454" s="108" t="n"/>
      <c r="I454" s="108" t="inlineStr">
        <is>
          <t>賴文育</t>
        </is>
      </c>
      <c r="L454" s="108" t="inlineStr">
        <is>
          <t>V</t>
        </is>
      </c>
    </row>
    <row r="455" ht="33" customHeight="1" s="453">
      <c r="A455" s="108" t="inlineStr">
        <is>
          <t>L4031</t>
        </is>
      </c>
      <c r="B455" s="109">
        <f>VLOOKUP(A455,URS確認!$E:$F,2,FALSE)</f>
        <v/>
      </c>
      <c r="C455" s="108" t="n">
        <v>4</v>
      </c>
      <c r="D455" s="114" t="inlineStr">
        <is>
          <t>欄位[不處理]名稱改為[待處理]；欄位[要處理]名稱改為[總筆數]，含[待處理]筆數，位置移到欄位[作業狀態]前</t>
        </is>
      </c>
      <c r="E455" s="111" t="n">
        <v>44490</v>
      </c>
      <c r="F455" s="111" t="n">
        <v>44508</v>
      </c>
      <c r="G455" s="111" t="n">
        <v>44508</v>
      </c>
      <c r="I455" s="108" t="inlineStr">
        <is>
          <t>賴文育</t>
        </is>
      </c>
      <c r="L455" s="108" t="inlineStr">
        <is>
          <t>V</t>
        </is>
      </c>
    </row>
    <row r="456">
      <c r="A456" s="108" t="inlineStr">
        <is>
          <t>L4931</t>
        </is>
      </c>
      <c r="B456" s="109">
        <f>VLOOKUP(A456,URS確認!$E:$F,2,FALSE)</f>
        <v/>
      </c>
      <c r="C456" s="108" t="n">
        <v>1</v>
      </c>
      <c r="D456" s="114" t="inlineStr">
        <is>
          <t>查詢條件增加輸入欄位[逾期期數]</t>
        </is>
      </c>
      <c r="E456" s="111" t="n">
        <v>44490</v>
      </c>
      <c r="F456" s="111" t="n">
        <v>44508</v>
      </c>
      <c r="G456" s="111" t="n">
        <v>44508</v>
      </c>
      <c r="I456" s="108" t="inlineStr">
        <is>
          <t>賴文育</t>
        </is>
      </c>
      <c r="L456" s="108" t="inlineStr">
        <is>
          <t>V</t>
        </is>
      </c>
    </row>
    <row r="457">
      <c r="A457" s="108" t="inlineStr">
        <is>
          <t>L4931</t>
        </is>
      </c>
      <c r="B457" s="109">
        <f>VLOOKUP(A457,URS確認!$E:$F,2,FALSE)</f>
        <v/>
      </c>
      <c r="C457" s="108" t="n">
        <v>2</v>
      </c>
      <c r="D457" s="114" t="inlineStr">
        <is>
          <t>查詢輸出增加欄位[合約加碼利率]</t>
        </is>
      </c>
      <c r="E457" s="111" t="n">
        <v>44490</v>
      </c>
      <c r="F457" s="111" t="n">
        <v>44504</v>
      </c>
      <c r="G457" s="111" t="n">
        <v>44504</v>
      </c>
      <c r="I457" s="108" t="inlineStr">
        <is>
          <t>賴文育</t>
        </is>
      </c>
      <c r="L457" s="108" t="inlineStr">
        <is>
          <t>V</t>
        </is>
      </c>
    </row>
    <row r="458">
      <c r="A458" s="108" t="inlineStr">
        <is>
          <t>L4321</t>
        </is>
      </c>
      <c r="B458" s="109">
        <f>VLOOKUP(A458,URS確認!$E:$F,2,FALSE)</f>
        <v/>
      </c>
      <c r="C458" s="108" t="n">
        <v>1</v>
      </c>
      <c r="D458" s="114" t="inlineStr">
        <is>
          <t>執行[確認]前需控管[待處理]之問題已排除</t>
        </is>
      </c>
      <c r="E458" s="111" t="n">
        <v>44490</v>
      </c>
      <c r="F458" s="111" t="n">
        <v>44504</v>
      </c>
      <c r="G458" s="111" t="n">
        <v>44504</v>
      </c>
      <c r="I458" s="108" t="inlineStr">
        <is>
          <t>賴文育</t>
        </is>
      </c>
      <c r="L458" s="108" t="inlineStr">
        <is>
          <t>V</t>
        </is>
      </c>
    </row>
    <row r="459" ht="367.5" customHeight="1" s="453">
      <c r="A459" s="108" t="inlineStr">
        <is>
          <t>L4030</t>
        </is>
      </c>
      <c r="B459" s="109" t="inlineStr">
        <is>
          <t>調整員工利率作業</t>
        </is>
      </c>
      <c r="D459" s="385" t="inlineStr">
        <is>
      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      </is>
      </c>
      <c r="E459" s="111" t="n"/>
      <c r="F459" s="111" t="n">
        <v>44505</v>
      </c>
      <c r="G459" s="108" t="n"/>
      <c r="I459" s="108" t="inlineStr">
        <is>
          <t>賴文育</t>
        </is>
      </c>
      <c r="L459" s="108" t="inlineStr">
        <is>
          <t>V</t>
        </is>
      </c>
    </row>
    <row r="460" hidden="1" s="453">
      <c r="A460" s="108" t="inlineStr">
        <is>
          <t>L2980</t>
        </is>
      </c>
      <c r="B460" s="109">
        <f>VLOOKUP(A460,URS確認!$E:$F,2,FALSE)</f>
        <v/>
      </c>
      <c r="C460" s="108" t="n">
        <v>1</v>
      </c>
      <c r="D460" s="114" t="inlineStr">
        <is>
          <t>輸入欄位[備註]移到最後輸入</t>
        </is>
      </c>
      <c r="E460" s="111" t="n">
        <v>44490</v>
      </c>
      <c r="F460" s="111" t="n">
        <v>44490</v>
      </c>
      <c r="G460" s="111" t="n">
        <v>44490</v>
      </c>
      <c r="H460" s="111" t="n">
        <v>44490</v>
      </c>
      <c r="I460" s="108">
        <f>VLOOKUP(A460,URS確認!E:I,5,FALSE)</f>
        <v/>
      </c>
      <c r="L460" s="108" t="inlineStr">
        <is>
          <t>V</t>
        </is>
      </c>
    </row>
    <row r="461" hidden="1" ht="66" customHeight="1" s="453">
      <c r="A461" s="108" t="inlineStr">
        <is>
          <t>L2980</t>
        </is>
      </c>
      <c r="B461" s="109">
        <f>VLOOKUP(A461,URS確認!$E:$F,2,FALSE)</f>
        <v/>
      </c>
      <c r="C461" s="108" t="n">
        <v>2</v>
      </c>
      <c r="D461" s="114" t="inlineStr">
        <is>
          <t>列印表單[個人房貸調整案]中補充欄位：
[調整原因/調降利率/客戶要求利率/擬調利率/
變更繳款方式/延長寬限期/縮短年期/延長年期/
備註]</t>
        </is>
      </c>
      <c r="E461" s="111" t="n">
        <v>44490</v>
      </c>
      <c r="F461" s="111" t="n">
        <v>44490</v>
      </c>
      <c r="G461" s="111" t="n">
        <v>44490</v>
      </c>
      <c r="H461" s="111" t="n">
        <v>44490</v>
      </c>
      <c r="I461" s="108">
        <f>VLOOKUP(A461,URS確認!E:I,5,FALSE)</f>
        <v/>
      </c>
      <c r="L461" s="108" t="inlineStr">
        <is>
          <t>V</t>
        </is>
      </c>
    </row>
    <row r="462" hidden="1" s="453">
      <c r="A462" s="108" t="inlineStr">
        <is>
          <t>L3911</t>
        </is>
      </c>
      <c r="B462" s="109">
        <f>VLOOKUP(A462,URS確認!$E:$F,2,FALSE)</f>
        <v/>
      </c>
      <c r="C462" s="108" t="n">
        <v>1</v>
      </c>
      <c r="D462" s="114" t="inlineStr">
        <is>
          <t>三擇一輸入不輸入時顯示空白</t>
        </is>
      </c>
      <c r="E462" s="111" t="n">
        <v>44491</v>
      </c>
      <c r="F462" s="111" t="n">
        <v>44504</v>
      </c>
      <c r="G462" s="111" t="n">
        <v>44504</v>
      </c>
      <c r="I462" s="108">
        <f>VLOOKUP(A462,URS確認!E:I,5,FALSE)</f>
        <v/>
      </c>
      <c r="L462" s="108" t="inlineStr">
        <is>
          <t>V</t>
        </is>
      </c>
    </row>
    <row r="463" hidden="1" s="453">
      <c r="A463" s="108" t="inlineStr">
        <is>
          <t>L3911</t>
        </is>
      </c>
      <c r="B463" s="109">
        <f>VLOOKUP(A463,URS確認!$E:$F,2,FALSE)</f>
        <v/>
      </c>
      <c r="C463" s="108" t="n">
        <v>2</v>
      </c>
      <c r="D463" s="114" t="inlineStr">
        <is>
          <t>輸出畫面利率後顯示生效日</t>
        </is>
      </c>
      <c r="E463" s="111" t="n">
        <v>44491</v>
      </c>
      <c r="F463" s="111" t="n">
        <v>44504</v>
      </c>
      <c r="G463" s="111" t="n">
        <v>44504</v>
      </c>
      <c r="I463" s="108">
        <f>VLOOKUP(A463,URS確認!E:I,5,FALSE)</f>
        <v/>
      </c>
      <c r="L463" s="108" t="inlineStr">
        <is>
          <t>V</t>
        </is>
      </c>
    </row>
    <row r="464" hidden="1" s="453">
      <c r="A464" s="108" t="inlineStr">
        <is>
          <t>L3913</t>
        </is>
      </c>
      <c r="B464" s="109">
        <f>VLOOKUP(A464,URS確認!$E:$F,2,FALSE)</f>
        <v/>
      </c>
      <c r="C464" s="108" t="n">
        <v>1</v>
      </c>
      <c r="D464" s="114" t="inlineStr">
        <is>
          <t>三擇一輸入不輸入時顯示空白</t>
        </is>
      </c>
      <c r="E464" s="111" t="n">
        <v>44491</v>
      </c>
      <c r="F464" s="111" t="n">
        <v>44504</v>
      </c>
      <c r="G464" s="111" t="n">
        <v>44504</v>
      </c>
      <c r="I464" s="108">
        <f>VLOOKUP(A464,URS確認!E:I,5,FALSE)</f>
        <v/>
      </c>
      <c r="L464" s="108" t="inlineStr">
        <is>
          <t>V</t>
        </is>
      </c>
    </row>
    <row r="465" hidden="1" s="453">
      <c r="A465" s="108" t="inlineStr">
        <is>
          <t>L3913</t>
        </is>
      </c>
      <c r="B465" s="109">
        <f>VLOOKUP(A465,URS確認!$E:$F,2,FALSE)</f>
        <v/>
      </c>
      <c r="C465" s="108" t="n">
        <v>2</v>
      </c>
      <c r="D465" s="114" t="inlineStr">
        <is>
          <t>畫面顯示[戶號]、[戶名]</t>
        </is>
      </c>
      <c r="E465" s="111" t="n">
        <v>44491</v>
      </c>
      <c r="F465" s="111" t="n">
        <v>44504</v>
      </c>
      <c r="G465" s="111" t="n">
        <v>44504</v>
      </c>
      <c r="I465" s="108">
        <f>VLOOKUP(A465,URS確認!E:I,5,FALSE)</f>
        <v/>
      </c>
      <c r="L465" s="108" t="inlineStr">
        <is>
          <t>V</t>
        </is>
      </c>
    </row>
    <row r="466" hidden="1" s="453">
      <c r="A466" s="108" t="inlineStr">
        <is>
          <t>L3912</t>
        </is>
      </c>
      <c r="B466" s="109">
        <f>VLOOKUP(A466,URS確認!$E:$F,2,FALSE)</f>
        <v/>
      </c>
      <c r="C466" s="108" t="n">
        <v>1</v>
      </c>
      <c r="D466" s="114" t="inlineStr">
        <is>
          <t>計息起日、計息迄日日期錯誤</t>
        </is>
      </c>
      <c r="E466" s="111" t="n">
        <v>44491</v>
      </c>
      <c r="F466" s="108" t="n"/>
      <c r="G466" s="108" t="n"/>
      <c r="I466" s="108">
        <f>VLOOKUP(A466,URS確認!E:I,5,FALSE)</f>
        <v/>
      </c>
      <c r="L466" s="108" t="inlineStr">
        <is>
          <t>V</t>
        </is>
      </c>
    </row>
    <row r="467" hidden="1" s="453">
      <c r="A467" s="108" t="inlineStr">
        <is>
          <t>L2631</t>
        </is>
      </c>
      <c r="B467" s="109">
        <f>VLOOKUP(A467,URS確認!$E:$F,2,FALSE)</f>
        <v/>
      </c>
      <c r="C467" s="108" t="n">
        <v>1</v>
      </c>
      <c r="D467" s="114" t="inlineStr">
        <is>
          <t>[疑似洗錢交易合理性維護]改為[疑似洗錢交易訪談記錄維護]連動L8204</t>
        </is>
      </c>
      <c r="E467" s="111" t="n">
        <v>44491</v>
      </c>
      <c r="F467" s="111" t="n">
        <v>44504</v>
      </c>
      <c r="G467" s="111" t="n">
        <v>44504</v>
      </c>
      <c r="H467" s="111" t="n">
        <v>44504</v>
      </c>
      <c r="I467" s="108">
        <f>VLOOKUP(A467,URS確認!E:I,5,FALSE)</f>
        <v/>
      </c>
      <c r="L467" s="108" t="inlineStr">
        <is>
          <t>V</t>
        </is>
      </c>
    </row>
    <row r="468" hidden="1" s="453">
      <c r="A468" s="108" t="inlineStr">
        <is>
          <t>L2023</t>
        </is>
      </c>
      <c r="B468" s="109">
        <f>VLOOKUP(A468,URS確認!$E:$F,2,FALSE)</f>
        <v/>
      </c>
      <c r="C468" s="108" t="n">
        <v>1</v>
      </c>
      <c r="D468" s="114" t="inlineStr">
        <is>
          <t>新增交易,以ID查詢"ID所有人"與所有案件關係資料</t>
        </is>
      </c>
      <c r="E468" s="111" t="n">
        <v>44494</v>
      </c>
      <c r="F468" s="108" t="n"/>
      <c r="G468" s="108" t="n"/>
      <c r="I468" s="209" t="inlineStr">
        <is>
          <t>張金龍</t>
        </is>
      </c>
      <c r="M468" s="108" t="inlineStr">
        <is>
          <t>高</t>
        </is>
      </c>
    </row>
    <row r="469" hidden="1" s="453">
      <c r="A469" s="108" t="inlineStr">
        <is>
          <t>L2703</t>
        </is>
      </c>
      <c r="B469" s="109">
        <f>VLOOKUP(A469,URS確認!$E:$F,2,FALSE)</f>
        <v/>
      </c>
      <c r="C469" s="108" t="n">
        <v>1</v>
      </c>
      <c r="D469" s="114" t="inlineStr">
        <is>
          <t>[功能]查詢時,需顯示[建立者]員編及姓名</t>
        </is>
      </c>
      <c r="E469" s="111" t="n">
        <v>44494</v>
      </c>
      <c r="F469" s="111" t="n">
        <v>44494</v>
      </c>
      <c r="G469" s="111" t="n">
        <v>44494</v>
      </c>
      <c r="H469" s="111" t="n">
        <v>44494</v>
      </c>
      <c r="I469" s="108">
        <f>VLOOKUP(A469,URS確認!E:I,5,FALSE)</f>
        <v/>
      </c>
      <c r="L469" s="108" t="inlineStr">
        <is>
          <t>V</t>
        </is>
      </c>
    </row>
    <row r="470" hidden="1" s="453">
      <c r="A470" s="108" t="inlineStr">
        <is>
          <t>L2703</t>
        </is>
      </c>
      <c r="B470" s="109">
        <f>VLOOKUP(A470,URS確認!$E:$F,2,FALSE)</f>
        <v/>
      </c>
      <c r="C470" s="108" t="n">
        <v>2</v>
      </c>
      <c r="D470" s="114" t="inlineStr">
        <is>
          <t>[功能]新增時，需主管授權</t>
        </is>
      </c>
      <c r="E470" s="111" t="n">
        <v>44494</v>
      </c>
      <c r="F470" s="111" t="n">
        <v>44494</v>
      </c>
      <c r="G470" s="111" t="n">
        <v>44494</v>
      </c>
      <c r="H470" s="111" t="n">
        <v>44494</v>
      </c>
      <c r="I470" s="108">
        <f>VLOOKUP(A470,URS確認!E:I,5,FALSE)</f>
        <v/>
      </c>
      <c r="L470" s="108" t="inlineStr">
        <is>
          <t>V</t>
        </is>
      </c>
    </row>
    <row r="471" hidden="1" s="453">
      <c r="A471" s="108" t="inlineStr">
        <is>
          <t>L2703</t>
        </is>
      </c>
      <c r="B471" s="109">
        <f>VLOOKUP(A471,URS確認!$E:$F,2,FALSE)</f>
        <v/>
      </c>
      <c r="C471" s="108" t="n">
        <v>3</v>
      </c>
      <c r="D471" s="114" t="inlineStr">
        <is>
          <t>增加解除功能，須註明解除原因</t>
        </is>
      </c>
      <c r="E471" s="111" t="n">
        <v>44494</v>
      </c>
      <c r="F471" s="111" t="n">
        <v>44502</v>
      </c>
      <c r="G471" s="111" t="n">
        <v>44502</v>
      </c>
      <c r="H471" s="111" t="n">
        <v>44502</v>
      </c>
      <c r="I471" s="108">
        <f>VLOOKUP(A471,URS確認!E:I,5,FALSE)</f>
        <v/>
      </c>
      <c r="L471" s="108" t="inlineStr">
        <is>
          <t>V</t>
        </is>
      </c>
    </row>
    <row r="472" hidden="1" s="453">
      <c r="A472" s="108" t="inlineStr">
        <is>
          <t>L2703</t>
        </is>
      </c>
      <c r="B472" s="109">
        <f>VLOOKUP(A472,URS確認!$E:$F,2,FALSE)</f>
        <v/>
      </c>
      <c r="C472" s="108" t="n">
        <v>4</v>
      </c>
      <c r="D472" s="114" t="inlineStr">
        <is>
          <t>Eloan上送客戶資料時，若未[解除],則回覆錯誤訊息</t>
        </is>
      </c>
      <c r="E472" s="111" t="n">
        <v>44494</v>
      </c>
      <c r="F472" s="111" t="n">
        <v>44503</v>
      </c>
      <c r="G472" s="111" t="n">
        <v>44503</v>
      </c>
      <c r="H472" s="111" t="n">
        <v>44503</v>
      </c>
      <c r="I472" s="108">
        <f>VLOOKUP(A472,URS確認!E:I,5,FALSE)</f>
        <v/>
      </c>
      <c r="L472" s="108" t="inlineStr">
        <is>
          <t>V</t>
        </is>
      </c>
    </row>
    <row r="473" hidden="1" s="453">
      <c r="A473" s="108" t="inlineStr">
        <is>
          <t>L2703</t>
        </is>
      </c>
      <c r="B473" s="109">
        <f>VLOOKUP(A473,URS確認!$E:$F,2,FALSE)</f>
        <v/>
      </c>
      <c r="C473" s="108" t="n">
        <v>5</v>
      </c>
      <c r="D473" s="114" t="inlineStr">
        <is>
          <t>帳務資料查詢:需去除ID與戶名，非帳務資料為不可查詢</t>
        </is>
      </c>
      <c r="E473" s="111" t="n">
        <v>44494</v>
      </c>
      <c r="F473" s="108" t="n"/>
      <c r="G473" s="108" t="n"/>
      <c r="I473" s="108">
        <f>VLOOKUP(A473,URS確認!E:I,5,FALSE)</f>
        <v/>
      </c>
      <c r="M473" s="108" t="inlineStr">
        <is>
          <t>高</t>
        </is>
      </c>
    </row>
    <row r="474" hidden="1" s="453">
      <c r="A474" s="108" t="inlineStr">
        <is>
          <t>L2039</t>
        </is>
      </c>
      <c r="B474" s="109">
        <f>VLOOKUP(A474,URS確認!$E:$F,2,FALSE)</f>
        <v/>
      </c>
      <c r="C474" s="108" t="n">
        <v>1</v>
      </c>
      <c r="D474" s="114" t="inlineStr">
        <is>
          <t>顯示[鑑估序號]00資料，該筆資料不可做修改及刪除</t>
        </is>
      </c>
      <c r="E474" s="111" t="n">
        <v>44494</v>
      </c>
      <c r="F474" s="111" t="n">
        <v>44494</v>
      </c>
      <c r="G474" s="111" t="n">
        <v>44494</v>
      </c>
      <c r="H474" s="111" t="n">
        <v>44494</v>
      </c>
      <c r="I474" s="108">
        <f>VLOOKUP(A474,URS確認!E:I,5,FALSE)</f>
        <v/>
      </c>
      <c r="L474" s="108" t="inlineStr">
        <is>
          <t>V</t>
        </is>
      </c>
    </row>
    <row r="475" hidden="1" ht="33" customHeight="1" s="453">
      <c r="A475" s="108" t="inlineStr">
        <is>
          <t>L2039</t>
        </is>
      </c>
      <c r="B475" s="109">
        <f>VLOOKUP(A475,URS確認!$E:$F,2,FALSE)</f>
        <v/>
      </c>
      <c r="C475" s="108" t="n">
        <v>2</v>
      </c>
      <c r="D475" s="114" t="inlineStr">
        <is>
          <t>輸出共同區增加[擔保品號碼]與[建物門牌]( ,如下圖紅框)，下方明細區移除[擔保品號碼]</t>
        </is>
      </c>
      <c r="E475" s="111" t="n">
        <v>44494</v>
      </c>
      <c r="F475" s="111" t="n">
        <v>44494</v>
      </c>
      <c r="G475" s="111" t="n">
        <v>44494</v>
      </c>
      <c r="H475" s="111" t="n">
        <v>44494</v>
      </c>
      <c r="I475" s="108">
        <f>VLOOKUP(A475,URS確認!E:I,5,FALSE)</f>
        <v/>
      </c>
      <c r="L475" s="108" t="inlineStr">
        <is>
          <t>V</t>
        </is>
      </c>
    </row>
    <row r="476" hidden="1" s="453">
      <c r="A476" s="108" t="inlineStr">
        <is>
          <t>L2039</t>
        </is>
      </c>
      <c r="B476" s="109">
        <f>VLOOKUP(A476,URS確認!$E:$F,2,FALSE)</f>
        <v/>
      </c>
      <c r="C476" s="108" t="n">
        <v>3</v>
      </c>
      <c r="D476" s="114" t="inlineStr">
        <is>
          <t>新增按鈕連結【L2017額度與擔保品關聯】查詢</t>
        </is>
      </c>
      <c r="E476" s="111" t="n">
        <v>44494</v>
      </c>
      <c r="F476" s="111" t="n">
        <v>44494</v>
      </c>
      <c r="G476" s="111" t="n">
        <v>44494</v>
      </c>
      <c r="H476" s="111" t="n">
        <v>44494</v>
      </c>
      <c r="I476" s="108">
        <f>VLOOKUP(A476,URS確認!E:I,5,FALSE)</f>
        <v/>
      </c>
      <c r="L476" s="108" t="inlineStr">
        <is>
          <t>V</t>
        </is>
      </c>
    </row>
    <row r="477" hidden="1" s="453">
      <c r="A477" s="108" t="inlineStr">
        <is>
          <t>L2911</t>
        </is>
      </c>
      <c r="B477" s="109">
        <f>VLOOKUP(A477,URS確認!$E:$F,2,FALSE)</f>
        <v/>
      </c>
      <c r="C477" s="108" t="n">
        <v>1</v>
      </c>
      <c r="D477" s="114" t="inlineStr">
        <is>
          <t>畫面增加按鈕連結【L2039 擔保品重評明細資料查詢】</t>
        </is>
      </c>
      <c r="E477" s="111" t="n">
        <v>44494</v>
      </c>
      <c r="F477" s="111" t="n">
        <v>44494</v>
      </c>
      <c r="G477" s="111" t="n">
        <v>44494</v>
      </c>
      <c r="H477" s="111" t="n">
        <v>44494</v>
      </c>
      <c r="I477" s="108">
        <f>VLOOKUP(A477,URS確認!E:I,5,FALSE)</f>
        <v/>
      </c>
      <c r="L477" s="108" t="inlineStr">
        <is>
          <t>V</t>
        </is>
      </c>
    </row>
    <row r="478" hidden="1" s="453">
      <c r="A478" s="108" t="inlineStr">
        <is>
          <t>L2017</t>
        </is>
      </c>
      <c r="B478" s="109">
        <f>VLOOKUP(A478,URS確認!$E:$F,2,FALSE)</f>
        <v/>
      </c>
      <c r="C478" s="108" t="n">
        <v>1</v>
      </c>
      <c r="D478" s="114" t="inlineStr">
        <is>
          <t>輸出明細增加[案件編號]欄位</t>
        </is>
      </c>
      <c r="E478" s="111" t="n">
        <v>44494</v>
      </c>
      <c r="F478" s="111" t="n">
        <v>44494</v>
      </c>
      <c r="G478" s="111" t="n">
        <v>44494</v>
      </c>
      <c r="H478" s="111" t="n">
        <v>44494</v>
      </c>
      <c r="I478" s="108">
        <f>VLOOKUP(A478,URS確認!E:I,5,FALSE)</f>
        <v/>
      </c>
      <c r="L478" s="108" t="inlineStr">
        <is>
          <t>V</t>
        </is>
      </c>
    </row>
    <row r="479" hidden="1" s="453">
      <c r="A479" s="108" t="inlineStr">
        <is>
          <t>L2480</t>
        </is>
      </c>
      <c r="B479" s="109">
        <f>VLOOKUP(A479,URS確認!$E:$F,2,FALSE)</f>
        <v/>
      </c>
      <c r="C479" s="108" t="n">
        <v>1</v>
      </c>
      <c r="D479" s="114" t="inlineStr">
        <is>
          <t>修改舊鑑估序號時，僅更新擔保品重評資料檔</t>
        </is>
      </c>
      <c r="E479" s="111" t="n">
        <v>44494</v>
      </c>
      <c r="F479" s="111" t="n">
        <v>44494</v>
      </c>
      <c r="G479" s="111" t="n">
        <v>44494</v>
      </c>
      <c r="H479" s="111" t="n">
        <v>44494</v>
      </c>
      <c r="I479" s="108">
        <f>VLOOKUP(A479,URS確認!E:I,5,FALSE)</f>
        <v/>
      </c>
      <c r="L479" s="108" t="inlineStr">
        <is>
          <t>V</t>
        </is>
      </c>
    </row>
    <row r="480" hidden="1" ht="49.5" customHeight="1" s="453">
      <c r="A480" s="108" t="inlineStr">
        <is>
          <t>L2480</t>
        </is>
      </c>
      <c r="B480" s="109">
        <f>VLOOKUP(A480,URS確認!$E:$F,2,FALSE)</f>
        <v/>
      </c>
      <c r="C480" s="108" t="n">
        <v>2</v>
      </c>
      <c r="D480" s="114" t="inlineStr">
        <is>
          <t>重評原因代碼:
Eloan上送擔保品時(L2411)，若鑑價日期不同要自　　
動新增重評資料，依計件代碼mapping 原因代碼</t>
        </is>
      </c>
      <c r="E480" s="111" t="n">
        <v>44494</v>
      </c>
      <c r="F480" s="111" t="n">
        <v>44503</v>
      </c>
      <c r="G480" s="111" t="n">
        <v>44503</v>
      </c>
      <c r="H480" s="111" t="n">
        <v>44503</v>
      </c>
      <c r="I480" s="108">
        <f>VLOOKUP(A480,URS確認!E:I,5,FALSE)</f>
        <v/>
      </c>
      <c r="M480" s="108" t="inlineStr">
        <is>
          <t>高</t>
        </is>
      </c>
    </row>
    <row r="481" hidden="1" s="453">
      <c r="A481" s="108" t="inlineStr">
        <is>
          <t>L6101</t>
        </is>
      </c>
      <c r="B481" s="109">
        <f>VLOOKUP(A481,URS確認!$E:$F,2,FALSE)</f>
        <v/>
      </c>
      <c r="C481" s="108" t="n">
        <v>1</v>
      </c>
      <c r="D481" s="114" t="inlineStr">
        <is>
          <t>關帳時列印結清戶滿5年的查詢清單</t>
        </is>
      </c>
      <c r="E481" s="111" t="n">
        <v>44494</v>
      </c>
      <c r="F481" s="108" t="n"/>
      <c r="G481" s="108" t="n"/>
      <c r="I481" s="108">
        <f>VLOOKUP(A481,URS確認!E:I,5,FALSE)</f>
        <v/>
      </c>
      <c r="M481" s="108" t="inlineStr">
        <is>
          <t>高</t>
        </is>
      </c>
    </row>
    <row r="482" hidden="1" s="453">
      <c r="A482" s="108" t="inlineStr">
        <is>
          <t>L6101</t>
        </is>
      </c>
      <c r="B482" s="109">
        <f>VLOOKUP(A482,URS確認!$E:$F,2,FALSE)</f>
        <v/>
      </c>
      <c r="C482" s="108" t="n">
        <v>2</v>
      </c>
      <c r="D482" s="114" t="inlineStr">
        <is>
          <t>改為查詢交易，交易內容待確認</t>
        </is>
      </c>
      <c r="E482" s="111" t="n">
        <v>44494</v>
      </c>
      <c r="F482" s="108" t="n"/>
      <c r="G482" s="108" t="n"/>
      <c r="I482" s="108">
        <f>VLOOKUP(A482,URS確認!E:I,5,FALSE)</f>
        <v/>
      </c>
      <c r="M482" s="108" t="inlineStr">
        <is>
          <t>高</t>
        </is>
      </c>
    </row>
    <row r="483" hidden="1" s="453">
      <c r="A483" s="108" t="inlineStr">
        <is>
          <t>L5060</t>
        </is>
      </c>
      <c r="B483" s="109">
        <f>VLOOKUP(A483,URS確認!$E:$F,2,FALSE)</f>
        <v/>
      </c>
      <c r="C483" s="108" t="n">
        <v>1</v>
      </c>
      <c r="D483" s="114" t="inlineStr">
        <is>
          <t>案件種類=法催,增加[到期存證信函]按鈕</t>
        </is>
      </c>
      <c r="E483" s="111" t="n">
        <v>44496</v>
      </c>
      <c r="F483" s="111" t="n">
        <v>44511</v>
      </c>
      <c r="I483" s="108">
        <f>VLOOKUP(A483,URS確認!E:I,5,FALSE)</f>
        <v/>
      </c>
      <c r="M483" s="108" t="inlineStr">
        <is>
          <t>高</t>
        </is>
      </c>
    </row>
    <row r="484" hidden="1" s="453">
      <c r="A484" s="108" t="inlineStr">
        <is>
          <t>L5961</t>
        </is>
      </c>
      <c r="B484" s="109">
        <f>VLOOKUP(A484,URS確認!$E:$F,2,FALSE)</f>
        <v/>
      </c>
      <c r="C484" s="108" t="n">
        <v>1</v>
      </c>
      <c r="D484" s="114" t="inlineStr">
        <is>
          <t>欄位名稱[增修人員]改為[修改人員]</t>
        </is>
      </c>
      <c r="E484" s="111" t="n">
        <v>44496</v>
      </c>
      <c r="F484" s="111" t="n">
        <v>44497</v>
      </c>
      <c r="G484" s="111" t="n">
        <v>44497</v>
      </c>
      <c r="H484" s="111" t="n">
        <v>44497</v>
      </c>
      <c r="I484" s="108">
        <f>VLOOKUP(A484,URS確認!E:I,5,FALSE)</f>
        <v/>
      </c>
      <c r="L484" s="108" t="inlineStr">
        <is>
          <t>V</t>
        </is>
      </c>
    </row>
    <row r="485" hidden="1" s="453">
      <c r="A485" s="108" t="inlineStr">
        <is>
          <t>L5961</t>
        </is>
      </c>
      <c r="B485" s="109">
        <f>VLOOKUP(A485,URS確認!$E:$F,2,FALSE)</f>
        <v/>
      </c>
      <c r="C485" s="108" t="n">
        <v>2</v>
      </c>
      <c r="D485" s="114" t="inlineStr">
        <is>
          <t>輸出的共同列增加戶號與戶名</t>
        </is>
      </c>
      <c r="E485" s="111" t="n">
        <v>44496</v>
      </c>
      <c r="F485" s="111" t="n">
        <v>44497</v>
      </c>
      <c r="G485" s="111" t="n">
        <v>44497</v>
      </c>
      <c r="H485" s="111" t="n">
        <v>44497</v>
      </c>
      <c r="I485" s="108">
        <f>VLOOKUP(A485,URS確認!E:I,5,FALSE)</f>
        <v/>
      </c>
      <c r="L485" s="108" t="inlineStr">
        <is>
          <t>V</t>
        </is>
      </c>
    </row>
    <row r="486" hidden="1" s="453">
      <c r="A486" s="108" t="inlineStr">
        <is>
          <t>L5962</t>
        </is>
      </c>
      <c r="B486" s="109">
        <f>VLOOKUP(A486,URS確認!$E:$F,2,FALSE)</f>
        <v/>
      </c>
      <c r="C486" s="108" t="n">
        <v>1</v>
      </c>
      <c r="D486" s="114" t="inlineStr">
        <is>
          <t>欄位名稱[增修人員]改為[修改人員]</t>
        </is>
      </c>
      <c r="E486" s="111" t="n">
        <v>44496</v>
      </c>
      <c r="F486" s="111" t="n">
        <v>44497</v>
      </c>
      <c r="G486" s="111" t="n">
        <v>44497</v>
      </c>
      <c r="H486" s="111" t="n">
        <v>44497</v>
      </c>
      <c r="I486" s="108">
        <f>VLOOKUP(A486,URS確認!E:I,5,FALSE)</f>
        <v/>
      </c>
      <c r="L486" s="108" t="inlineStr">
        <is>
          <t>V</t>
        </is>
      </c>
    </row>
    <row r="487" hidden="1" s="453">
      <c r="A487" s="108" t="inlineStr">
        <is>
          <t>L5962</t>
        </is>
      </c>
      <c r="B487" s="109">
        <f>VLOOKUP(A487,URS確認!$E:$F,2,FALSE)</f>
        <v/>
      </c>
      <c r="C487" s="108" t="n">
        <v>2</v>
      </c>
      <c r="D487" s="114" t="inlineStr">
        <is>
          <t>輸出的共同列增加戶號與戶名</t>
        </is>
      </c>
      <c r="E487" s="111" t="n">
        <v>44496</v>
      </c>
      <c r="F487" s="111" t="n">
        <v>44497</v>
      </c>
      <c r="G487" s="111" t="n">
        <v>44497</v>
      </c>
      <c r="H487" s="111" t="n">
        <v>44497</v>
      </c>
      <c r="I487" s="108">
        <f>VLOOKUP(A487,URS確認!E:I,5,FALSE)</f>
        <v/>
      </c>
      <c r="L487" s="108" t="inlineStr">
        <is>
          <t>V</t>
        </is>
      </c>
    </row>
    <row r="488" hidden="1" s="453">
      <c r="A488" s="108" t="inlineStr">
        <is>
          <t>L5962</t>
        </is>
      </c>
      <c r="B488" s="109">
        <f>VLOOKUP(A488,URS確認!$E:$F,2,FALSE)</f>
        <v/>
      </c>
      <c r="C488" s="108" t="n">
        <v>3</v>
      </c>
      <c r="D488" s="114" t="inlineStr">
        <is>
          <t>欄位名稱[催收人員姓名]改為[法催人員]</t>
        </is>
      </c>
      <c r="E488" s="111" t="n">
        <v>44496</v>
      </c>
      <c r="F488" s="111" t="n">
        <v>44497</v>
      </c>
      <c r="G488" s="111" t="n">
        <v>44497</v>
      </c>
      <c r="H488" s="111" t="n">
        <v>44497</v>
      </c>
      <c r="I488" s="108">
        <f>VLOOKUP(A488,URS確認!E:I,5,FALSE)</f>
        <v/>
      </c>
      <c r="L488" s="108" t="inlineStr">
        <is>
          <t>V</t>
        </is>
      </c>
    </row>
    <row r="489" hidden="1" s="453">
      <c r="A489" s="108" t="inlineStr">
        <is>
          <t>L5963</t>
        </is>
      </c>
      <c r="B489" s="109">
        <f>VLOOKUP(A489,URS確認!$E:$F,2,FALSE)</f>
        <v/>
      </c>
      <c r="C489" s="108" t="n">
        <v>1</v>
      </c>
      <c r="D489" s="114" t="inlineStr">
        <is>
          <t>欄位名稱[增修人員]改為[修改人員]</t>
        </is>
      </c>
      <c r="E489" s="111" t="n">
        <v>44496</v>
      </c>
      <c r="F489" s="111" t="n">
        <v>44497</v>
      </c>
      <c r="G489" s="111" t="n">
        <v>44497</v>
      </c>
      <c r="H489" s="111" t="n">
        <v>44497</v>
      </c>
      <c r="I489" s="108">
        <f>VLOOKUP(A489,URS確認!E:I,5,FALSE)</f>
        <v/>
      </c>
      <c r="L489" s="108" t="inlineStr">
        <is>
          <t>V</t>
        </is>
      </c>
    </row>
    <row r="490" hidden="1" s="453">
      <c r="A490" s="108" t="inlineStr">
        <is>
          <t>L5963</t>
        </is>
      </c>
      <c r="B490" s="109">
        <f>VLOOKUP(A490,URS確認!$E:$F,2,FALSE)</f>
        <v/>
      </c>
      <c r="C490" s="108" t="n">
        <v>2</v>
      </c>
      <c r="D490" s="114" t="inlineStr">
        <is>
          <t>輸出的共同列增加戶號與戶名</t>
        </is>
      </c>
      <c r="E490" s="111" t="n">
        <v>44496</v>
      </c>
      <c r="F490" s="111" t="n">
        <v>44497</v>
      </c>
      <c r="G490" s="111" t="n">
        <v>44497</v>
      </c>
      <c r="H490" s="111" t="n">
        <v>44497</v>
      </c>
      <c r="I490" s="108">
        <f>VLOOKUP(A490,URS確認!E:I,5,FALSE)</f>
        <v/>
      </c>
      <c r="L490" s="108" t="inlineStr">
        <is>
          <t>V</t>
        </is>
      </c>
    </row>
    <row r="491" hidden="1" s="453">
      <c r="A491" s="108" t="inlineStr">
        <is>
          <t>L5964</t>
        </is>
      </c>
      <c r="B491" s="109">
        <f>VLOOKUP(A491,URS確認!$E:$F,2,FALSE)</f>
        <v/>
      </c>
      <c r="C491" s="108" t="n">
        <v>1</v>
      </c>
      <c r="D491" s="114" t="inlineStr">
        <is>
          <t>欄位名稱[增修人員]改為[修改人員]</t>
        </is>
      </c>
      <c r="E491" s="111" t="n">
        <v>44496</v>
      </c>
      <c r="F491" s="111" t="n">
        <v>44498</v>
      </c>
      <c r="G491" s="111" t="n">
        <v>44497</v>
      </c>
      <c r="H491" s="111" t="n">
        <v>44497</v>
      </c>
      <c r="I491" s="108">
        <f>VLOOKUP(A491,URS確認!E:I,5,FALSE)</f>
        <v/>
      </c>
      <c r="L491" s="108" t="inlineStr">
        <is>
          <t>V</t>
        </is>
      </c>
    </row>
    <row r="492" hidden="1" s="453">
      <c r="A492" s="108" t="inlineStr">
        <is>
          <t>L5964</t>
        </is>
      </c>
      <c r="B492" s="109">
        <f>VLOOKUP(A492,URS確認!$E:$F,2,FALSE)</f>
        <v/>
      </c>
      <c r="C492" s="108" t="n">
        <v>2</v>
      </c>
      <c r="D492" s="114" t="inlineStr">
        <is>
          <t>輸出的共同列增加戶號與戶名</t>
        </is>
      </c>
      <c r="E492" s="111" t="n">
        <v>44496</v>
      </c>
      <c r="F492" s="111" t="n">
        <v>44498</v>
      </c>
      <c r="G492" s="111" t="n">
        <v>44497</v>
      </c>
      <c r="H492" s="111" t="n">
        <v>44497</v>
      </c>
      <c r="I492" s="108">
        <f>VLOOKUP(A492,URS確認!E:I,5,FALSE)</f>
        <v/>
      </c>
      <c r="L492" s="108" t="inlineStr">
        <is>
          <t>V</t>
        </is>
      </c>
    </row>
    <row r="493" hidden="1" s="453">
      <c r="A493" s="108" t="inlineStr">
        <is>
          <t>L5964</t>
        </is>
      </c>
      <c r="B493" s="109">
        <f>VLOOKUP(A493,URS確認!$E:$F,2,FALSE)</f>
        <v/>
      </c>
      <c r="C493" s="108" t="n">
        <v>3</v>
      </c>
      <c r="D493" s="114" t="inlineStr">
        <is>
          <t>輸出欄位增加[擔保品編號]</t>
        </is>
      </c>
      <c r="E493" s="111" t="n">
        <v>44496</v>
      </c>
      <c r="F493" s="111" t="n">
        <v>44498</v>
      </c>
      <c r="G493" s="111" t="n">
        <v>44497</v>
      </c>
      <c r="H493" s="111" t="n">
        <v>44497</v>
      </c>
      <c r="I493" s="108">
        <f>VLOOKUP(A493,URS確認!E:I,5,FALSE)</f>
        <v/>
      </c>
      <c r="L493" s="108" t="inlineStr">
        <is>
          <t>V</t>
        </is>
      </c>
    </row>
    <row r="494" hidden="1" s="453">
      <c r="A494" s="108" t="inlineStr">
        <is>
          <t>L5965</t>
        </is>
      </c>
      <c r="B494" s="109">
        <f>VLOOKUP(A494,URS確認!$E:$F,2,FALSE)</f>
        <v/>
      </c>
      <c r="C494" s="108" t="n">
        <v>1</v>
      </c>
      <c r="D494" s="107" t="inlineStr">
        <is>
          <t>欄位名稱[增修人員]改為[修改人員]</t>
        </is>
      </c>
      <c r="E494" s="111" t="n">
        <v>44496</v>
      </c>
      <c r="F494" s="111" t="n">
        <v>44498</v>
      </c>
      <c r="G494" s="111" t="n">
        <v>44497</v>
      </c>
      <c r="H494" s="111" t="n">
        <v>44497</v>
      </c>
      <c r="I494" s="108">
        <f>VLOOKUP(A494,URS確認!E:I,5,FALSE)</f>
        <v/>
      </c>
      <c r="L494" s="108" t="inlineStr">
        <is>
          <t>V</t>
        </is>
      </c>
    </row>
    <row r="495" hidden="1" s="453">
      <c r="A495" s="108" t="inlineStr">
        <is>
          <t>L5965</t>
        </is>
      </c>
      <c r="B495" s="109">
        <f>VLOOKUP(A495,URS確認!$E:$F,2,FALSE)</f>
        <v/>
      </c>
      <c r="C495" s="108" t="n">
        <v>2</v>
      </c>
      <c r="D495" s="107" t="inlineStr">
        <is>
          <t>輸出的共同列增加戶號與戶名</t>
        </is>
      </c>
      <c r="E495" s="111" t="n">
        <v>44496</v>
      </c>
      <c r="F495" s="111" t="n">
        <v>44498</v>
      </c>
      <c r="G495" s="111" t="n">
        <v>44497</v>
      </c>
      <c r="H495" s="111" t="n">
        <v>44497</v>
      </c>
      <c r="I495" s="108">
        <f>VLOOKUP(A495,URS確認!E:I,5,FALSE)</f>
        <v/>
      </c>
      <c r="L495" s="108" t="inlineStr">
        <is>
          <t>V</t>
        </is>
      </c>
    </row>
    <row r="496" hidden="1" s="453">
      <c r="A496" s="108" t="inlineStr">
        <is>
          <t>L5965</t>
        </is>
      </c>
      <c r="B496" s="109">
        <f>VLOOKUP(A496,URS確認!$E:$F,2,FALSE)</f>
        <v/>
      </c>
      <c r="C496" s="108" t="n">
        <v>3</v>
      </c>
      <c r="D496" s="114" t="inlineStr">
        <is>
          <t>刪除按鈕拿掉</t>
        </is>
      </c>
      <c r="E496" s="111" t="n">
        <v>44496</v>
      </c>
      <c r="F496" s="111" t="n">
        <v>44498</v>
      </c>
      <c r="G496" s="111" t="n">
        <v>44497</v>
      </c>
      <c r="H496" s="111" t="n">
        <v>44497</v>
      </c>
      <c r="I496" s="108">
        <f>VLOOKUP(A496,URS確認!E:I,5,FALSE)</f>
        <v/>
      </c>
      <c r="L496" s="108" t="inlineStr">
        <is>
          <t>V</t>
        </is>
      </c>
    </row>
    <row r="497" hidden="1" s="453">
      <c r="A497" s="108" t="inlineStr">
        <is>
          <t>L5601</t>
        </is>
      </c>
      <c r="B497" s="109">
        <f>VLOOKUP(A497,URS確認!$E:$F,2,FALSE)</f>
        <v/>
      </c>
      <c r="C497" s="108" t="n">
        <v>1</v>
      </c>
      <c r="D497" s="114" t="inlineStr">
        <is>
          <t>交易畫面最下面增加維護日期+維護時間,維護日期為日曆日</t>
        </is>
      </c>
      <c r="E497" s="111" t="n">
        <v>44496</v>
      </c>
      <c r="F497" s="111" t="n">
        <v>44503</v>
      </c>
      <c r="G497" s="111" t="n">
        <v>44503</v>
      </c>
      <c r="H497" s="111" t="n">
        <v>44504</v>
      </c>
      <c r="I497" s="108">
        <f>VLOOKUP(A497,URS確認!E:I,5,FALSE)</f>
        <v/>
      </c>
      <c r="L497" s="108" t="inlineStr">
        <is>
          <t>V</t>
        </is>
      </c>
    </row>
    <row r="498" hidden="1" s="453">
      <c r="A498" s="108" t="inlineStr">
        <is>
          <t>L5601</t>
        </is>
      </c>
      <c r="B498" s="109">
        <f>VLOOKUP(A498,URS確認!$E:$F,2,FALSE)</f>
        <v/>
      </c>
      <c r="C498" s="108" t="n">
        <v>2</v>
      </c>
      <c r="D498" s="114" t="inlineStr">
        <is>
          <t>刪除時需增加主管覆核</t>
        </is>
      </c>
      <c r="E498" s="111" t="n">
        <v>44496</v>
      </c>
      <c r="F498" s="111" t="n">
        <v>44503</v>
      </c>
      <c r="G498" s="111" t="n">
        <v>44503</v>
      </c>
      <c r="H498" s="111" t="n">
        <v>44504</v>
      </c>
      <c r="I498" s="108">
        <f>VLOOKUP(A498,URS確認!E:I,5,FALSE)</f>
        <v/>
      </c>
      <c r="L498" s="108" t="inlineStr">
        <is>
          <t>V</t>
        </is>
      </c>
    </row>
    <row r="499" hidden="1" ht="33" customHeight="1" s="453">
      <c r="A499" s="108" t="inlineStr">
        <is>
          <t>L5602</t>
        </is>
      </c>
      <c r="B499" s="109">
        <f>VLOOKUP(A499,URS確認!$E:$F,2,FALSE)</f>
        <v/>
      </c>
      <c r="C499" s="108" t="n">
        <v>1</v>
      </c>
      <c r="D499" s="114" t="inlineStr">
        <is>
          <t>交易畫面最下面增加維護日期+維護時間,維護日
期為日曆日</t>
        </is>
      </c>
      <c r="E499" s="111" t="n">
        <v>44496</v>
      </c>
      <c r="F499" s="111" t="n">
        <v>44511</v>
      </c>
      <c r="G499" s="111" t="n">
        <v>44503</v>
      </c>
      <c r="H499" s="111" t="n">
        <v>44504</v>
      </c>
      <c r="I499" s="108">
        <f>VLOOKUP(A499,URS確認!E:I,5,FALSE)</f>
        <v/>
      </c>
      <c r="L499" s="108" t="inlineStr">
        <is>
          <t>V</t>
        </is>
      </c>
    </row>
    <row r="500" hidden="1" s="453">
      <c r="A500" s="108" t="inlineStr">
        <is>
          <t>L5602</t>
        </is>
      </c>
      <c r="B500" s="109">
        <f>VLOOKUP(A500,URS確認!$E:$F,2,FALSE)</f>
        <v/>
      </c>
      <c r="C500" s="108" t="n">
        <v>2</v>
      </c>
      <c r="D500" s="114" t="inlineStr">
        <is>
          <t>刪除時需增加主管覆核</t>
        </is>
      </c>
      <c r="E500" s="111" t="n">
        <v>44496</v>
      </c>
      <c r="F500" s="111" t="n">
        <v>44511</v>
      </c>
      <c r="G500" s="111" t="n">
        <v>44503</v>
      </c>
      <c r="H500" s="111" t="n">
        <v>44504</v>
      </c>
      <c r="I500" s="108">
        <f>VLOOKUP(A500,URS確認!E:I,5,FALSE)</f>
        <v/>
      </c>
      <c r="L500" s="108" t="inlineStr">
        <is>
          <t>V</t>
        </is>
      </c>
    </row>
    <row r="501" hidden="1" s="453">
      <c r="A501" s="108" t="inlineStr">
        <is>
          <t>L5602</t>
        </is>
      </c>
      <c r="B501" s="109">
        <f>VLOOKUP(A501,URS確認!$E:$F,2,FALSE)</f>
        <v/>
      </c>
      <c r="C501" s="108" t="n">
        <v>3</v>
      </c>
      <c r="D501" s="114" t="inlineStr">
        <is>
          <t>新增按鈕:連結[員工資料檔查詢]L190A</t>
        </is>
      </c>
      <c r="E501" s="111" t="n">
        <v>44496</v>
      </c>
      <c r="F501" s="111" t="n">
        <v>44511</v>
      </c>
      <c r="G501" s="111" t="n">
        <v>44503</v>
      </c>
      <c r="H501" s="111" t="n">
        <v>44504</v>
      </c>
      <c r="I501" s="108">
        <f>VLOOKUP(A501,URS確認!E:I,5,FALSE)</f>
        <v/>
      </c>
      <c r="L501" s="108" t="inlineStr">
        <is>
          <t>V</t>
        </is>
      </c>
    </row>
    <row r="502" hidden="1" ht="33" customHeight="1" s="453">
      <c r="A502" s="108" t="inlineStr">
        <is>
          <t>L5602</t>
        </is>
      </c>
      <c r="B502" s="109">
        <f>VLOOKUP(A502,URS確認!$E:$F,2,FALSE)</f>
        <v/>
      </c>
      <c r="C502" s="108" t="n">
        <v>4</v>
      </c>
      <c r="D502" s="320" t="inlineStr">
        <is>
          <t>新增交易:供法催使用,L5062查詢與L5606維護[法催地區別],內容欄位類似L6074,增加電話欄位((區碼)1234-5678#分機)</t>
        </is>
      </c>
      <c r="E502" s="111" t="n">
        <v>44496</v>
      </c>
      <c r="F502" s="111" t="n">
        <v>44511</v>
      </c>
      <c r="G502" s="111" t="n">
        <v>44503</v>
      </c>
      <c r="H502" s="111" t="n">
        <v>44504</v>
      </c>
      <c r="I502" s="108">
        <f>VLOOKUP(A502,URS確認!E:I,5,FALSE)</f>
        <v/>
      </c>
      <c r="M502" s="108" t="inlineStr">
        <is>
          <t>高</t>
        </is>
      </c>
    </row>
    <row r="503" hidden="1" s="453">
      <c r="A503" s="108" t="inlineStr">
        <is>
          <t>L5602</t>
        </is>
      </c>
      <c r="B503" s="109">
        <f>VLOOKUP(A503,URS確認!$E:$F,2,FALSE)</f>
        <v/>
      </c>
      <c r="C503" s="108" t="n">
        <v>5</v>
      </c>
      <c r="D503" s="114" t="inlineStr">
        <is>
          <t>按鈕[聯徵地區別查詢]改為[法催地區別查詢]</t>
        </is>
      </c>
      <c r="E503" s="111" t="n">
        <v>44496</v>
      </c>
      <c r="F503" s="111" t="n">
        <v>44511</v>
      </c>
      <c r="G503" s="111" t="n">
        <v>44503</v>
      </c>
      <c r="H503" s="111" t="n">
        <v>44504</v>
      </c>
      <c r="I503" s="108">
        <f>VLOOKUP(A503,URS確認!E:I,5,FALSE)</f>
        <v/>
      </c>
      <c r="L503" s="108" t="inlineStr">
        <is>
          <t>V</t>
        </is>
      </c>
    </row>
    <row r="504" hidden="1" s="453">
      <c r="A504" s="108" t="inlineStr">
        <is>
          <t>L5603</t>
        </is>
      </c>
      <c r="B504" s="109">
        <f>VLOOKUP(A504,URS確認!$E:$F,2,FALSE)</f>
        <v/>
      </c>
      <c r="C504" s="108" t="n">
        <v>1</v>
      </c>
      <c r="D504" s="114" t="inlineStr">
        <is>
          <t>交易畫面最下面增加維護日期+維護時間,維護日期為日曆日</t>
        </is>
      </c>
      <c r="E504" s="111" t="n">
        <v>44496</v>
      </c>
      <c r="F504" s="111" t="n">
        <v>44503</v>
      </c>
      <c r="G504" s="111" t="n">
        <v>44503</v>
      </c>
      <c r="H504" s="111" t="n">
        <v>44504</v>
      </c>
      <c r="I504" s="108">
        <f>VLOOKUP(A504,URS確認!E:I,5,FALSE)</f>
        <v/>
      </c>
      <c r="L504" s="108" t="inlineStr">
        <is>
          <t>V</t>
        </is>
      </c>
    </row>
    <row r="505" hidden="1" s="453">
      <c r="A505" s="108" t="inlineStr">
        <is>
          <t>L5603</t>
        </is>
      </c>
      <c r="B505" s="109">
        <f>VLOOKUP(A505,URS確認!$E:$F,2,FALSE)</f>
        <v/>
      </c>
      <c r="C505" s="108" t="n">
        <v>2</v>
      </c>
      <c r="D505" s="114" t="inlineStr">
        <is>
          <t>刪除時需增加主管覆核</t>
        </is>
      </c>
      <c r="E505" s="111" t="n">
        <v>44496</v>
      </c>
      <c r="F505" s="111" t="n">
        <v>44503</v>
      </c>
      <c r="G505" s="111" t="n">
        <v>44503</v>
      </c>
      <c r="H505" s="111" t="n">
        <v>44504</v>
      </c>
      <c r="I505" s="108">
        <f>VLOOKUP(A505,URS確認!E:I,5,FALSE)</f>
        <v/>
      </c>
      <c r="L505" s="108" t="inlineStr">
        <is>
          <t>V</t>
        </is>
      </c>
    </row>
    <row r="506" hidden="1" s="453">
      <c r="A506" s="108" t="inlineStr">
        <is>
          <t>L5604</t>
        </is>
      </c>
      <c r="B506" s="109">
        <f>VLOOKUP(A506,URS確認!$E:$F,2,FALSE)</f>
        <v/>
      </c>
      <c r="C506" s="108" t="n">
        <v>1</v>
      </c>
      <c r="D506" s="114" t="inlineStr">
        <is>
          <t>交易畫面最下面增加維護日期+維護時間,維護日期為日曆日</t>
        </is>
      </c>
      <c r="E506" s="111" t="n">
        <v>44496</v>
      </c>
      <c r="F506" s="111" t="n">
        <v>44511</v>
      </c>
      <c r="G506" s="111" t="n">
        <v>44504</v>
      </c>
      <c r="H506" s="111" t="n">
        <v>44504</v>
      </c>
      <c r="I506" s="108">
        <f>VLOOKUP(A506,URS確認!E:I,5,FALSE)</f>
        <v/>
      </c>
      <c r="L506" s="108" t="inlineStr">
        <is>
          <t>V</t>
        </is>
      </c>
    </row>
    <row r="507" hidden="1" s="453">
      <c r="A507" s="108" t="inlineStr">
        <is>
          <t>L5604</t>
        </is>
      </c>
      <c r="B507" s="109">
        <f>VLOOKUP(A507,URS確認!$E:$F,2,FALSE)</f>
        <v/>
      </c>
      <c r="C507" s="108" t="n">
        <v>2</v>
      </c>
      <c r="D507" s="114" t="inlineStr">
        <is>
          <t>刪除時需增加主管覆核</t>
        </is>
      </c>
      <c r="E507" s="111" t="n">
        <v>44496</v>
      </c>
      <c r="F507" s="111" t="n">
        <v>44511</v>
      </c>
      <c r="G507" s="111" t="n">
        <v>44504</v>
      </c>
      <c r="H507" s="111" t="n">
        <v>44504</v>
      </c>
      <c r="I507" s="108">
        <f>VLOOKUP(A507,URS確認!E:I,5,FALSE)</f>
        <v/>
      </c>
      <c r="L507" s="108" t="inlineStr">
        <is>
          <t>V</t>
        </is>
      </c>
    </row>
    <row r="508" hidden="1" s="453">
      <c r="A508" s="108" t="inlineStr">
        <is>
          <t>L5604</t>
        </is>
      </c>
      <c r="B508" s="109">
        <f>VLOOKUP(A508,URS確認!$E:$F,2,FALSE)</f>
        <v/>
      </c>
      <c r="C508" s="108" t="n">
        <v>3</v>
      </c>
      <c r="D508" s="114" t="inlineStr">
        <is>
          <t>增加按鈕:查詢擔保品連動L2038,並於畫面顯示 [門牌號碼]</t>
        </is>
      </c>
      <c r="E508" s="111" t="n">
        <v>44496</v>
      </c>
      <c r="F508" s="111" t="n">
        <v>44511</v>
      </c>
      <c r="G508" s="111" t="n">
        <v>44504</v>
      </c>
      <c r="H508" s="111" t="n">
        <v>44504</v>
      </c>
      <c r="I508" s="108">
        <f>VLOOKUP(A508,URS確認!E:I,5,FALSE)</f>
        <v/>
      </c>
      <c r="M508" s="108" t="inlineStr">
        <is>
          <t>高</t>
        </is>
      </c>
    </row>
    <row r="509" hidden="1" s="453">
      <c r="A509" s="108" t="inlineStr">
        <is>
          <t>L5604</t>
        </is>
      </c>
      <c r="B509" s="109">
        <f>VLOOKUP(A509,URS確認!$E:$F,2,FALSE)</f>
        <v/>
      </c>
      <c r="C509" s="108" t="n">
        <v>4</v>
      </c>
      <c r="D509" s="114" t="inlineStr">
        <is>
          <t>若有其他戶號+額度編號為同一擔保品,則一併維護法催資料</t>
        </is>
      </c>
      <c r="E509" s="111" t="n">
        <v>44496</v>
      </c>
      <c r="F509" s="111" t="n">
        <v>44511</v>
      </c>
      <c r="G509" s="111" t="n">
        <v>44504</v>
      </c>
      <c r="H509" s="111" t="n">
        <v>44504</v>
      </c>
      <c r="I509" s="108">
        <f>VLOOKUP(A509,URS確認!E:I,5,FALSE)</f>
        <v/>
      </c>
      <c r="M509" s="108" t="inlineStr">
        <is>
          <t>高</t>
        </is>
      </c>
    </row>
    <row r="510" hidden="1" s="453">
      <c r="A510" s="108" t="inlineStr">
        <is>
          <t>L5605</t>
        </is>
      </c>
      <c r="B510" s="109">
        <f>VLOOKUP(A510,URS確認!$E:$F,2,FALSE)</f>
        <v/>
      </c>
      <c r="C510" s="108" t="n">
        <v>1</v>
      </c>
      <c r="D510" s="114" t="inlineStr">
        <is>
          <t>欄位[其他記錄]長度放大為500</t>
        </is>
      </c>
      <c r="E510" s="111" t="n">
        <v>44496</v>
      </c>
      <c r="F510" s="111" t="n">
        <v>44503</v>
      </c>
      <c r="G510" s="111" t="n">
        <v>44501</v>
      </c>
      <c r="H510" s="111" t="n">
        <v>44501</v>
      </c>
      <c r="I510" s="108">
        <f>VLOOKUP(A510,URS確認!E:I,5,FALSE)</f>
        <v/>
      </c>
      <c r="L510" s="108" t="inlineStr">
        <is>
          <t>V</t>
        </is>
      </c>
    </row>
    <row r="511" hidden="1" s="453">
      <c r="A511" s="108" t="inlineStr">
        <is>
          <t>L5605</t>
        </is>
      </c>
      <c r="B511" s="109">
        <f>VLOOKUP(A511,URS確認!$E:$F,2,FALSE)</f>
        <v/>
      </c>
      <c r="C511" s="108" t="n">
        <v>2</v>
      </c>
      <c r="D511" s="114" t="inlineStr">
        <is>
          <t>刪除功能拿掉</t>
        </is>
      </c>
      <c r="E511" s="111" t="n">
        <v>44496</v>
      </c>
      <c r="F511" s="111" t="n">
        <v>44503</v>
      </c>
      <c r="G511" s="111" t="n">
        <v>44501</v>
      </c>
      <c r="H511" s="111" t="n">
        <v>44501</v>
      </c>
      <c r="I511" s="108">
        <f>VLOOKUP(A511,URS確認!E:I,5,FALSE)</f>
        <v/>
      </c>
      <c r="L511" s="108" t="inlineStr">
        <is>
          <t>V</t>
        </is>
      </c>
    </row>
    <row r="512" hidden="1" s="453">
      <c r="A512" s="108" t="inlineStr">
        <is>
          <t>L5605</t>
        </is>
      </c>
      <c r="B512" s="109">
        <f>VLOOKUP(A512,URS確認!$E:$F,2,FALSE)</f>
        <v/>
      </c>
      <c r="C512" s="108" t="n">
        <v>3</v>
      </c>
      <c r="D512" s="114" t="inlineStr">
        <is>
          <t>維護日期改為日曆日</t>
        </is>
      </c>
      <c r="E512" s="111" t="n">
        <v>44496</v>
      </c>
      <c r="F512" s="111" t="n">
        <v>44503</v>
      </c>
      <c r="G512" s="111" t="n">
        <v>44501</v>
      </c>
      <c r="H512" s="111" t="n">
        <v>44501</v>
      </c>
      <c r="I512" s="108">
        <f>VLOOKUP(A512,URS確認!E:I,5,FALSE)</f>
        <v/>
      </c>
      <c r="L512" s="108" t="inlineStr">
        <is>
          <t>V</t>
        </is>
      </c>
    </row>
    <row r="513" hidden="1" s="453">
      <c r="A513" s="108" t="inlineStr">
        <is>
          <t>L5061</t>
        </is>
      </c>
      <c r="B513" s="109">
        <f>VLOOKUP(A513,URS確認!$E:$F,2,FALSE)</f>
        <v/>
      </c>
      <c r="C513" s="108" t="n">
        <v>1</v>
      </c>
      <c r="D513" s="114" t="inlineStr">
        <is>
          <t>查詢選項選全部時,產生的檔案依種類區分不同頁籤</t>
        </is>
      </c>
      <c r="E513" s="111" t="n">
        <v>44496</v>
      </c>
      <c r="F513" s="111" t="n">
        <v>44511</v>
      </c>
      <c r="G513" s="111" t="n">
        <v>44498</v>
      </c>
      <c r="H513" s="111" t="n">
        <v>44501</v>
      </c>
      <c r="I513" s="108">
        <f>VLOOKUP(A513,URS確認!E:I,5,FALSE)</f>
        <v/>
      </c>
      <c r="M513" s="108" t="inlineStr">
        <is>
          <t>高</t>
        </is>
      </c>
    </row>
  </sheetData>
  <autoFilter ref="A1:Q513">
    <filterColumn colId="8">
      <filters>
        <filter val="陳綺萍"/>
        <filter val="賴文育"/>
        <filter val="賴文育陳綺萍"/>
      </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topLeftCell="A16" workbookViewId="0">
      <selection activeCell="K30" sqref="K30"/>
    </sheetView>
  </sheetViews>
  <sheetFormatPr baseColWidth="8" defaultRowHeight="15.75"/>
  <sheetData>
    <row r="1" ht="16.5" customHeight="1" s="453">
      <c r="A1" t="inlineStr">
        <is>
          <t>討論項目</t>
        </is>
      </c>
      <c r="B1" s="108" t="inlineStr">
        <is>
          <t>L2017</t>
        </is>
      </c>
      <c r="C1" t="inlineStr">
        <is>
          <t>L2035</t>
        </is>
      </c>
      <c r="D1" t="inlineStr">
        <is>
          <t>[關係企業關係代號]目前規劃於「L2035/L2306借款戶關係人/關係企業維護」登錄,附申報[關係代號對照表][說明規劃]</t>
        </is>
      </c>
    </row>
    <row r="2" ht="16.5" customHeight="1" s="453">
      <c r="B2" s="108" t="inlineStr">
        <is>
          <t>L2101</t>
        </is>
      </c>
      <c r="C2" t="inlineStr">
        <is>
          <t>L2306</t>
        </is>
      </c>
      <c r="D2" t="inlineStr">
        <is>
          <t>撥款前[L2154 額度資料維護]可維護的額度欄位,於L3100調整為不可輸入,如於撥款前,欲調整相關欄位,調整於[L2154]維護</t>
        </is>
      </c>
    </row>
    <row r="3" ht="16.5" customHeight="1" s="453">
      <c r="B3" s="108" t="inlineStr">
        <is>
          <t>L2010</t>
        </is>
      </c>
      <c r="C3" t="inlineStr">
        <is>
          <t>L2154</t>
        </is>
      </c>
      <c r="D3" t="inlineStr">
        <is>
          <t>比照[L3100撥款],撥款前[L2154 額度資料維護]可維護的欄位,於L3110調整為不可輸入,如於撥款前,欲調整相關欄位,調整於[L2154]維護</t>
        </is>
      </c>
    </row>
    <row r="4" ht="16.5" customHeight="1" s="453">
      <c r="B4" s="108" t="inlineStr">
        <is>
          <t>L2111</t>
        </is>
      </c>
      <c r="C4" t="inlineStr">
        <is>
          <t>L2061</t>
        </is>
      </c>
      <c r="D4" t="inlineStr">
        <is>
          <t>於[暫收款金額]新增[契變手續費]查詢按鈕,連結【L2061貸後契變手續費明細資料查詢(未入帳)】,帶回[手續費]金額</t>
        </is>
      </c>
    </row>
    <row r="5" ht="16.5" customHeight="1" s="453">
      <c r="B5" s="108" t="inlineStr">
        <is>
          <t>L2153</t>
        </is>
      </c>
      <c r="C5" t="inlineStr">
        <is>
          <t>L2038</t>
        </is>
      </c>
      <c r="D5" t="inlineStr">
        <is>
          <t>增加連結查詢[L2038擔保品明細資料查詢]&amp;[L4610保險單明細資料登錄/L4611續約保單資料維護]</t>
        </is>
      </c>
    </row>
    <row r="6" ht="16.5" customHeight="1" s="453">
      <c r="B6" s="117" t="inlineStr">
        <is>
          <t>L2112</t>
        </is>
      </c>
      <c r="C6" t="inlineStr">
        <is>
          <t>L2038</t>
        </is>
      </c>
      <c r="D6" t="inlineStr">
        <is>
          <t>增加按鈕:查詢擔保品連動L2038,並於畫面顯示 [門牌號碼]</t>
        </is>
      </c>
    </row>
    <row r="7" ht="16.5" customHeight="1" s="453">
      <c r="B7" s="108" t="inlineStr">
        <is>
          <t>L2015</t>
        </is>
      </c>
    </row>
    <row r="8" ht="16.5" customHeight="1" s="453">
      <c r="B8" s="108" t="inlineStr">
        <is>
          <t>L2154</t>
        </is>
      </c>
      <c r="C8" t="inlineStr">
        <is>
          <t>L2111</t>
        </is>
      </c>
      <c r="D8" t="inlineStr">
        <is>
          <t>更新「L2111 案件申請登錄」規格供ELOAN調整程式</t>
        </is>
      </c>
    </row>
    <row r="9" ht="16.5" customHeight="1" s="453">
      <c r="B9" s="112" t="inlineStr">
        <is>
          <t>L2016</t>
        </is>
      </c>
      <c r="D9" t="inlineStr">
        <is>
          <t>更新「L2111 案件申請登錄」調整後畫面供BU確認</t>
        </is>
      </c>
    </row>
    <row r="10" ht="16.5" customHeight="1" s="453">
      <c r="B10" s="108" t="inlineStr">
        <is>
          <t>L2921</t>
        </is>
      </c>
      <c r="C10" t="inlineStr">
        <is>
          <t>L2801</t>
        </is>
      </c>
      <c r="D10" t="inlineStr">
        <is>
          <t>更新「L2801 未齊案件管理」開發規格</t>
        </is>
      </c>
    </row>
    <row r="11" ht="16.5" customHeight="1" s="453">
      <c r="B11" s="108" t="inlineStr">
        <is>
          <t>L2801</t>
        </is>
      </c>
      <c r="D11" t="inlineStr">
        <is>
          <t>「L2801 未齊案件管理」待確認[齊件代碼]是否可修改</t>
        </is>
      </c>
    </row>
    <row r="12" ht="16.5" customHeight="1" s="453">
      <c r="B12" s="108" t="inlineStr">
        <is>
          <t>L2020</t>
        </is>
      </c>
      <c r="D12" t="inlineStr">
        <is>
          <t>「L2111 案件申請登錄」確認企金需另設計輸入畫面或共用輸入畫面</t>
        </is>
      </c>
    </row>
    <row r="13" ht="16.5" customHeight="1" s="453">
      <c r="B13" s="108" t="inlineStr">
        <is>
          <t>L2250</t>
        </is>
      </c>
      <c r="D13" t="inlineStr">
        <is>
          <t>於撥款後,於L2154 額度資料維護,修改業績介紹人,房貸專員,協辦人員</t>
        </is>
      </c>
    </row>
    <row r="14" ht="16.5" customHeight="1" s="453">
      <c r="B14" s="108" t="inlineStr">
        <is>
          <t>L2902</t>
        </is>
      </c>
      <c r="C14" t="inlineStr">
        <is>
          <t>L2221</t>
        </is>
      </c>
      <c r="D14" t="inlineStr">
        <is>
          <t>廠商提供L2111調整電文供ELOAN開發</t>
        </is>
      </c>
    </row>
    <row r="15" ht="16.5" customHeight="1" s="453">
      <c r="B15" s="108" t="inlineStr">
        <is>
          <t>L2221</t>
        </is>
      </c>
      <c r="D15" t="inlineStr">
        <is>
          <t>廠商提供L2221電文供ELOAN開發</t>
        </is>
      </c>
    </row>
    <row r="16" ht="16.5" customHeight="1" s="453">
      <c r="B16" s="108" t="inlineStr">
        <is>
          <t>L2038</t>
        </is>
      </c>
      <c r="D16" t="inlineStr">
        <is>
          <t>更新L2038 URS輸出說明文件,提供使用者確認</t>
        </is>
      </c>
    </row>
    <row r="17" ht="16.5" customHeight="1" s="453">
      <c r="B17" s="108" t="inlineStr">
        <is>
          <t>L2411</t>
        </is>
      </c>
      <c r="D17" t="inlineStr">
        <is>
          <t>L2221 交易關係人維護,廠商提供必須輸入基本資料欄位的整理表格,供BU確認</t>
        </is>
      </c>
    </row>
    <row r="18" ht="16.5" customHeight="1" s="453">
      <c r="B18" s="108" t="inlineStr">
        <is>
          <t>L2415</t>
        </is>
      </c>
      <c r="C18" t="inlineStr">
        <is>
          <t>L2222</t>
        </is>
      </c>
      <c r="D18" t="inlineStr">
        <is>
          <t>L2222 與授信戶關係登錄交易權限確認</t>
        </is>
      </c>
    </row>
    <row r="19" ht="16.5" customHeight="1" s="453">
      <c r="B19" s="108" t="inlineStr">
        <is>
          <t>L2911</t>
        </is>
      </c>
      <c r="C19" t="inlineStr">
        <is>
          <t>L2480</t>
        </is>
      </c>
      <c r="D19" t="inlineStr">
        <is>
          <t>L2480 擔保品重評資料登錄.重評原因代碼,請放款部提供</t>
        </is>
      </c>
    </row>
    <row r="20" ht="16.5" customHeight="1" s="453">
      <c r="B20" s="108" t="inlineStr">
        <is>
          <t>L2041</t>
        </is>
      </c>
    </row>
    <row r="21" ht="16.5" customHeight="1" s="453">
      <c r="B21" s="108" t="inlineStr">
        <is>
          <t>L2042</t>
        </is>
      </c>
    </row>
    <row r="22" ht="16.5" customHeight="1" s="453">
      <c r="B22" s="108" t="inlineStr">
        <is>
          <t>L2412</t>
        </is>
      </c>
    </row>
    <row r="23" ht="16.5" customHeight="1" s="453">
      <c r="B23" s="108" t="inlineStr">
        <is>
          <t>L2049</t>
        </is>
      </c>
    </row>
    <row r="24" ht="16.5" customHeight="1" s="453">
      <c r="B24" s="108" t="inlineStr">
        <is>
          <t>L2919</t>
        </is>
      </c>
    </row>
    <row r="25" ht="16.5" customHeight="1" s="453">
      <c r="B25" s="108" t="inlineStr">
        <is>
          <t>L2922</t>
        </is>
      </c>
    </row>
    <row r="26" ht="16.5" customHeight="1" s="453">
      <c r="B26" s="108" t="inlineStr">
        <is>
          <t>L2047</t>
        </is>
      </c>
    </row>
    <row r="27" ht="16.5" customHeight="1" s="453">
      <c r="B27" s="108" t="inlineStr">
        <is>
          <t>L2413</t>
        </is>
      </c>
    </row>
    <row r="28" ht="16.5" customHeight="1" s="453">
      <c r="B28" s="108" t="inlineStr">
        <is>
          <t>L2913</t>
        </is>
      </c>
    </row>
    <row r="29" ht="16.5" customHeight="1" s="453">
      <c r="B29" s="108" t="inlineStr">
        <is>
          <t>L2414</t>
        </is>
      </c>
    </row>
    <row r="30" ht="16.5" customHeight="1" s="453">
      <c r="B30" s="108" t="inlineStr">
        <is>
          <t>L2702</t>
        </is>
      </c>
    </row>
    <row r="31" ht="16.5" customHeight="1" s="453">
      <c r="B31" s="108" t="inlineStr">
        <is>
          <t>L2072</t>
        </is>
      </c>
    </row>
    <row r="32" ht="16.5" customHeight="1" s="453">
      <c r="B32" s="108" t="inlineStr">
        <is>
          <t>L2060</t>
        </is>
      </c>
    </row>
    <row r="33" ht="16.5" customHeight="1" s="453">
      <c r="B33" s="108" t="inlineStr">
        <is>
          <t>L2600</t>
        </is>
      </c>
    </row>
    <row r="34" ht="16.5" customHeight="1" s="453">
      <c r="B34" s="108" t="inlineStr">
        <is>
          <t>L2061</t>
        </is>
      </c>
    </row>
    <row r="35" ht="16.5" customHeight="1" s="453">
      <c r="B35" s="108" t="inlineStr">
        <is>
          <t>L2670</t>
        </is>
      </c>
    </row>
    <row r="36" ht="16.5" customHeight="1" s="453">
      <c r="B36" s="108" t="inlineStr">
        <is>
          <t>L2062</t>
        </is>
      </c>
    </row>
    <row r="37" ht="16.5" customHeight="1" s="453">
      <c r="B37" s="108" t="inlineStr">
        <is>
          <t>L2078</t>
        </is>
      </c>
    </row>
    <row r="38" ht="16.5" customHeight="1" s="453">
      <c r="B38" s="108" t="inlineStr">
        <is>
          <t>L2980</t>
        </is>
      </c>
    </row>
    <row r="39" ht="16.5" customHeight="1" s="453">
      <c r="B39" s="108" t="inlineStr">
        <is>
          <t>L2631</t>
        </is>
      </c>
    </row>
    <row r="40" ht="16.5" customHeight="1" s="453">
      <c r="B40" s="108" t="inlineStr">
        <is>
          <t>L2023</t>
        </is>
      </c>
    </row>
    <row r="41" ht="16.5" customHeight="1" s="453">
      <c r="B41" s="108" t="inlineStr">
        <is>
          <t>L2703</t>
        </is>
      </c>
    </row>
    <row r="42" ht="16.5" customHeight="1" s="453">
      <c r="B42" s="108" t="inlineStr">
        <is>
          <t>L2039</t>
        </is>
      </c>
    </row>
    <row r="43" ht="16.5" customHeight="1" s="453">
      <c r="B43" s="108" t="inlineStr">
        <is>
          <t>L2480</t>
        </is>
      </c>
    </row>
    <row r="45">
      <c r="B45" t="inlineStr">
        <is>
          <t>L2035</t>
        </is>
      </c>
    </row>
    <row r="46">
      <c r="B46" t="inlineStr">
        <is>
          <t>L2306</t>
        </is>
      </c>
    </row>
    <row r="47">
      <c r="B47" t="inlineStr">
        <is>
          <t>L2222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120" zoomScaleNormal="120" workbookViewId="0">
      <selection activeCell="B11" sqref="B11"/>
    </sheetView>
  </sheetViews>
  <sheetFormatPr baseColWidth="8" defaultColWidth="9" defaultRowHeight="15"/>
  <cols>
    <col width="9" customWidth="1" style="426" min="1" max="1"/>
    <col width="91.7109375" customWidth="1" style="6" min="2" max="2"/>
    <col width="23.42578125" customWidth="1" style="6" min="3" max="3"/>
    <col width="9" customWidth="1" style="6" min="4" max="16384"/>
  </cols>
  <sheetData>
    <row r="1">
      <c r="A1" s="7" t="inlineStr">
        <is>
          <t>NO</t>
        </is>
      </c>
      <c r="B1" s="7" t="inlineStr">
        <is>
          <t>議題</t>
        </is>
      </c>
      <c r="C1" s="7" t="inlineStr">
        <is>
          <t>後續討論會議</t>
        </is>
      </c>
    </row>
    <row r="2">
      <c r="A2" s="426" t="n">
        <v>1</v>
      </c>
      <c r="B2" s="62" t="inlineStr">
        <is>
          <t>於撥款後,於L2154 額度資料維護,修改業績介紹人,房貸專員,協辦人員</t>
        </is>
      </c>
      <c r="C2" s="6" t="inlineStr">
        <is>
          <t>業績討論</t>
        </is>
      </c>
    </row>
    <row r="3">
      <c r="A3" s="426" t="n">
        <v>2</v>
      </c>
      <c r="B3" s="6" t="inlineStr">
        <is>
          <t>撥款後調整[貸款期間(月)][追蹤事項]於「L3701放款內容變更」討論</t>
        </is>
      </c>
      <c r="C3" s="6" t="inlineStr">
        <is>
          <t>L3701</t>
        </is>
      </c>
    </row>
    <row r="4" ht="45" customHeight="1" s="453">
      <c r="A4" s="426" t="n">
        <v>3</v>
      </c>
      <c r="B4" s="62" t="inlineStr">
        <is>
          <t>1.聯貸費用處理
2.取消部份抵押品,核准金額的顯示
3.L2111企金件,商品HELP展示</t>
        </is>
      </c>
      <c r="C4" s="6" t="inlineStr">
        <is>
          <t>俞辛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filterMode="1">
    <outlinePr summaryBelow="1" summaryRight="1"/>
    <pageSetUpPr/>
  </sheetPr>
  <dimension ref="A1:I82"/>
  <sheetViews>
    <sheetView zoomScale="85" zoomScaleNormal="85" workbookViewId="0">
      <pane ySplit="1" topLeftCell="A2" activePane="bottomLeft" state="frozen"/>
      <selection pane="bottomLeft" activeCell="C9" sqref="C9:C77"/>
    </sheetView>
  </sheetViews>
  <sheetFormatPr baseColWidth="8" defaultColWidth="9" defaultRowHeight="16.5"/>
  <cols>
    <col width="14.5703125" bestFit="1" customWidth="1" style="130" min="1" max="1"/>
    <col width="5.5703125" bestFit="1" customWidth="1" style="122" min="2" max="2"/>
    <col width="62.42578125" bestFit="1" customWidth="1" style="118" min="3" max="3"/>
    <col width="14.5703125" bestFit="1" customWidth="1" style="130" min="4" max="4"/>
    <col width="27.42578125" bestFit="1" customWidth="1" style="121" min="5" max="5"/>
    <col width="63.7109375" bestFit="1" customWidth="1" style="122" min="6" max="6"/>
    <col width="15.5703125" bestFit="1" customWidth="1" style="121" min="7" max="7"/>
    <col width="27.42578125" customWidth="1" style="122" min="8" max="8"/>
    <col width="9" customWidth="1" style="122" min="9" max="16384"/>
  </cols>
  <sheetData>
    <row r="1" customFormat="1" s="181">
      <c r="A1" s="178" t="inlineStr">
        <is>
          <t>會議日期</t>
        </is>
      </c>
      <c r="B1" s="179" t="inlineStr">
        <is>
          <t>seq</t>
        </is>
      </c>
      <c r="C1" s="178" t="inlineStr">
        <is>
          <t>待辦事項</t>
        </is>
      </c>
      <c r="D1" s="178" t="inlineStr">
        <is>
          <t>負責人</t>
        </is>
      </c>
      <c r="E1" s="180" t="inlineStr">
        <is>
          <t>預計完工日</t>
        </is>
      </c>
      <c r="F1" s="178" t="inlineStr">
        <is>
          <t>執行狀況</t>
        </is>
      </c>
      <c r="G1" s="180" t="inlineStr">
        <is>
          <t>實際完工日</t>
        </is>
      </c>
      <c r="H1" s="180" t="inlineStr">
        <is>
          <t>預定交付/展示日期</t>
        </is>
      </c>
    </row>
    <row r="2" hidden="1" ht="33" customFormat="1" customHeight="1" s="139">
      <c r="A2" s="121" t="n">
        <v>44399</v>
      </c>
      <c r="B2" s="130" t="n">
        <v>1</v>
      </c>
      <c r="C2" s="118" t="inlineStr">
        <is>
          <t>[企金別]值為"2"(企金自然人)時,是否控制不可為"060000"(個人),待與陳俞辛確認</t>
        </is>
      </c>
      <c r="D2" s="130" t="inlineStr">
        <is>
          <t>張金龍</t>
        </is>
      </c>
      <c r="E2" s="121" t="n">
        <v>44403</v>
      </c>
      <c r="F2" s="120" t="inlineStr">
        <is>
          <t>2021/7/26已確認,並記錄當日會議紀錄</t>
        </is>
      </c>
      <c r="G2" s="121" t="n">
        <v>44403</v>
      </c>
      <c r="H2" s="122" t="n"/>
    </row>
    <row r="3" hidden="1" s="453">
      <c r="A3" s="121" t="n">
        <v>44397</v>
      </c>
      <c r="B3" s="130" t="n">
        <v>1</v>
      </c>
      <c r="C3" s="118" t="inlineStr">
        <is>
          <t>L6083房貸專員所屬業務部室查詢:AS400使用確認</t>
        </is>
      </c>
      <c r="D3" s="130" t="inlineStr">
        <is>
          <t>葛展宇經理</t>
        </is>
      </c>
      <c r="E3" s="121" t="n">
        <v>44407</v>
      </c>
      <c r="F3" s="122" t="inlineStr">
        <is>
          <t>2021/10/5 email</t>
        </is>
      </c>
      <c r="G3" s="121" t="n">
        <v>44474</v>
      </c>
    </row>
    <row r="4" hidden="1" s="453">
      <c r="A4" s="121" t="n">
        <v>44397</v>
      </c>
      <c r="B4" s="130" t="n">
        <v>2</v>
      </c>
      <c r="C4" s="118" t="inlineStr">
        <is>
          <t>L6753房貸專員所屬業務部室維護:AS400使用確認</t>
        </is>
      </c>
      <c r="D4" s="130" t="inlineStr">
        <is>
          <t>葛展宇經理</t>
        </is>
      </c>
      <c r="E4" s="121" t="n">
        <v>44407</v>
      </c>
      <c r="F4" s="122" t="inlineStr">
        <is>
          <t>2021/10/5 email</t>
        </is>
      </c>
      <c r="G4" s="121" t="n">
        <v>44474</v>
      </c>
    </row>
    <row r="5" hidden="1" ht="33" customFormat="1" customHeight="1" s="139">
      <c r="A5" s="121" t="n">
        <v>44398</v>
      </c>
      <c r="B5" s="130" t="n">
        <v>3</v>
      </c>
      <c r="C5" s="140" t="inlineStr">
        <is>
          <t>L6754 業績件數及金額核算標準設定交易, 數字欄位輸入小數位數標準</t>
        </is>
      </c>
      <c r="D5" s="130" t="inlineStr">
        <is>
          <t>張淑遠</t>
        </is>
      </c>
      <c r="E5" s="121" t="n">
        <v>44407</v>
      </c>
      <c r="F5" s="120" t="inlineStr">
        <is>
          <t>2021/7/30 EMAIL:
1. 【介紹單位 / 撥款業績比例】小數點欄位調整為兩位，另增加百分比符號。
2. 【房貸專員 / 撥款業績比例】小數點欄位調整為兩位，另增加百分比符號。</t>
        </is>
      </c>
      <c r="G5" s="121" t="n">
        <v>44407</v>
      </c>
      <c r="H5" s="122" t="inlineStr">
        <is>
          <t>業績討論時</t>
        </is>
      </c>
    </row>
    <row r="6" hidden="1" customFormat="1" s="139">
      <c r="A6" s="121" t="n">
        <v>44399</v>
      </c>
      <c r="B6" s="130" t="n">
        <v>2</v>
      </c>
      <c r="C6" s="118" t="inlineStr">
        <is>
          <t>L1101增加[是否為金控類似準利害關係人]欄位,提供顯示邏輯</t>
        </is>
      </c>
      <c r="D6" s="130" t="inlineStr">
        <is>
          <t>吳承憲</t>
        </is>
      </c>
      <c r="E6" s="121" t="n">
        <v>44407</v>
      </c>
      <c r="F6" s="120" t="inlineStr">
        <is>
          <t>2021/7/23 email 已提供「金控疑似準利害關係人」做法參考附件需求規格</t>
        </is>
      </c>
      <c r="G6" s="121" t="n">
        <v>44400</v>
      </c>
      <c r="H6" s="122" t="inlineStr">
        <is>
          <t>業績討論時說明後交付</t>
        </is>
      </c>
    </row>
    <row r="7" hidden="1" ht="33" customFormat="1" customHeight="1" s="139">
      <c r="A7" s="121" t="n">
        <v>44399</v>
      </c>
      <c r="B7" s="130" t="n">
        <v>3</v>
      </c>
      <c r="C7" s="118" t="inlineStr">
        <is>
          <t>L1101增加[客戶交互運用維護]欄位(同【L1109交互運用輸入】交易機制),提供eLoan輸入控制供設計參考</t>
        </is>
      </c>
      <c r="D7" s="130" t="inlineStr">
        <is>
          <t>吳承憲</t>
        </is>
      </c>
      <c r="E7" s="121" t="n">
        <v>44407</v>
      </c>
      <c r="F7" s="118" t="inlineStr">
        <is>
          <t>2021/7/23 email 已提供</t>
        </is>
      </c>
      <c r="G7" s="121" t="n">
        <v>44400</v>
      </c>
      <c r="H7" s="122" t="n"/>
    </row>
    <row r="8" hidden="1" customFormat="1" s="139">
      <c r="A8" s="121" t="n">
        <v>44400</v>
      </c>
      <c r="B8" s="130" t="n">
        <v>1</v>
      </c>
      <c r="C8" s="118" t="inlineStr">
        <is>
          <t>提供「客戶申請合約」最新範本</t>
        </is>
      </c>
      <c r="D8" s="130" t="inlineStr">
        <is>
          <t>陳政皓經理</t>
        </is>
      </c>
      <c r="E8" s="121" t="n">
        <v>44407</v>
      </c>
      <c r="F8" s="122" t="inlineStr">
        <is>
          <t>110/07/30下午email回覆：貸款借據暨授信合約書</t>
        </is>
      </c>
      <c r="G8" s="121" t="n">
        <v>44407</v>
      </c>
      <c r="H8" s="122" t="n"/>
    </row>
    <row r="9" customFormat="1" s="139">
      <c r="A9" s="121" t="n">
        <v>44403</v>
      </c>
      <c r="B9" s="130" t="n">
        <v>6</v>
      </c>
      <c r="C9" s="118" t="inlineStr">
        <is>
          <t>更新「L2111 案件申請登錄」規格供ELOAN調整程式</t>
        </is>
      </c>
      <c r="D9" s="130" t="inlineStr">
        <is>
          <t>張金龍</t>
        </is>
      </c>
      <c r="E9" s="121" t="n">
        <v>44414</v>
      </c>
      <c r="F9" s="122" t="n"/>
      <c r="G9" s="121" t="n">
        <v>44481</v>
      </c>
      <c r="H9" s="122" t="inlineStr">
        <is>
          <t>業績討論時</t>
        </is>
      </c>
    </row>
    <row r="10" hidden="1" ht="33" customFormat="1" customHeight="1" s="139">
      <c r="A10" s="121" t="n">
        <v>44398</v>
      </c>
      <c r="B10" s="130" t="n">
        <v>1</v>
      </c>
      <c r="C10" s="140" t="inlineStr">
        <is>
          <t>查詢輸出表格，標題二層式顯示(廠商註:因涉及匯出EXCEL功能,待技術評估後,提方案說明)</t>
        </is>
      </c>
      <c r="D10" s="130" t="inlineStr">
        <is>
          <t>張金龍</t>
        </is>
      </c>
      <c r="E10" s="121" t="n">
        <v>44414</v>
      </c>
      <c r="F10" s="118" t="inlineStr">
        <is>
          <t>以多層標題處理
以L6994為例</t>
        </is>
      </c>
      <c r="G10" s="121" t="n">
        <v>44413</v>
      </c>
      <c r="H10" s="122" t="inlineStr">
        <is>
          <t>業績討論時</t>
        </is>
      </c>
    </row>
    <row r="11" hidden="1" ht="33" customFormat="1" customHeight="1" s="139">
      <c r="A11" s="121" t="n">
        <v>44398</v>
      </c>
      <c r="B11" s="130" t="n">
        <v>2</v>
      </c>
      <c r="C11" s="140" t="inlineStr">
        <is>
          <t>依據「放款部業績件數及金額核算標準表-1090327修訂.xls」提供建檔說明範例</t>
        </is>
      </c>
      <c r="D11" s="130" t="inlineStr">
        <is>
          <t>楊智誠</t>
        </is>
      </c>
      <c r="E11" s="121" t="n">
        <v>44414</v>
      </c>
      <c r="F11" s="122" t="inlineStr">
        <is>
          <t>已完成</t>
        </is>
      </c>
      <c r="G11" s="121" t="n">
        <v>44413</v>
      </c>
      <c r="H11" s="122" t="n"/>
    </row>
    <row r="12" customFormat="1" s="139">
      <c r="A12" s="121" t="n">
        <v>44403</v>
      </c>
      <c r="B12" s="130" t="n">
        <v>7</v>
      </c>
      <c r="C12" s="118" t="inlineStr">
        <is>
          <t>更新「L2111 案件申請登錄」調整後畫面供BU確認</t>
        </is>
      </c>
      <c r="D12" s="130" t="inlineStr">
        <is>
          <t>張金龍</t>
        </is>
      </c>
      <c r="E12" s="121" t="n">
        <v>44414</v>
      </c>
      <c r="F12" s="122" t="n"/>
      <c r="G12" s="121" t="n">
        <v>44481</v>
      </c>
      <c r="H12" s="122" t="n"/>
    </row>
    <row r="13" hidden="1" ht="33" customFormat="1" customHeight="1" s="139">
      <c r="A13" s="121" t="n">
        <v>44398</v>
      </c>
      <c r="B13" s="130" t="n">
        <v>5</v>
      </c>
      <c r="C13" s="140" t="inlineStr">
        <is>
          <t>[L5951 房貸介紹人業績明細查詢]和[L5051房貸介紹人業績處理清單]交易整併,廠商另提設計</t>
        </is>
      </c>
      <c r="D13" s="130" t="inlineStr">
        <is>
          <t>張金龍</t>
        </is>
      </c>
      <c r="E13" s="121" t="n">
        <v>44414</v>
      </c>
      <c r="F13" s="122" t="inlineStr">
        <is>
          <t>確定整併,於業績討論時說明</t>
        </is>
      </c>
      <c r="G13" s="121" t="n">
        <v>44413</v>
      </c>
      <c r="H13" s="122" t="n"/>
    </row>
    <row r="14" hidden="1" ht="33" customFormat="1" customHeight="1" s="139">
      <c r="A14" s="121" t="n">
        <v>44398</v>
      </c>
      <c r="B14" s="130" t="n">
        <v>6</v>
      </c>
      <c r="C14" s="140" t="inlineStr">
        <is>
          <t>[L5952 房貸專員業績明細查詢]與[L5052 房貸專員業績處理清單]交易整併,廠商另提設計</t>
        </is>
      </c>
      <c r="D14" s="130" t="inlineStr">
        <is>
          <t>張金龍</t>
        </is>
      </c>
      <c r="E14" s="121" t="n">
        <v>44414</v>
      </c>
      <c r="F14" s="122" t="inlineStr">
        <is>
          <t>確定整併,於業績討論時說明</t>
        </is>
      </c>
      <c r="G14" s="121" t="n">
        <v>44413</v>
      </c>
      <c r="H14" s="122" t="n"/>
    </row>
    <row r="15" hidden="1" ht="21" customFormat="1" customHeight="1" s="139">
      <c r="A15" s="121" t="n">
        <v>44403</v>
      </c>
      <c r="B15" s="130" t="n">
        <v>1</v>
      </c>
      <c r="C15" s="118" t="inlineStr">
        <is>
          <t>客戶資料[企金別]值為"2"(企金自然人)時,申報處理</t>
        </is>
      </c>
      <c r="D15" s="130" t="inlineStr">
        <is>
          <t>陳俞辛</t>
        </is>
      </c>
      <c r="E15" s="121" t="n">
        <v>44414</v>
      </c>
      <c r="F15" s="120" t="inlineStr">
        <is>
          <t>[陳俞辛2021.7.29回覆] [企金別]值為"2"(企金自然人)時，預設值為"060000"(個人),不可修改</t>
        </is>
      </c>
      <c r="G15" s="121" t="n">
        <v>44406</v>
      </c>
      <c r="H15" s="122" t="n"/>
    </row>
    <row r="16" hidden="1" ht="21" customFormat="1" customHeight="1" s="139">
      <c r="A16" s="121" t="n">
        <v>44403</v>
      </c>
      <c r="B16" s="130" t="n">
        <v>2</v>
      </c>
      <c r="C16" s="118" t="inlineStr">
        <is>
          <t>【L1105顧客聯絡電話維護】確認[與借款人關係]選項</t>
        </is>
      </c>
      <c r="D16" s="130" t="inlineStr">
        <is>
          <t>陳俞辛</t>
        </is>
      </c>
      <c r="E16" s="121" t="n">
        <v>44414</v>
      </c>
      <c r="F16" s="137" t="inlineStr">
        <is>
          <t>2021/8/9 email回覆：[與借款人關係]太多職稱，請新增空白欄位，讓企金人員可自由鍵入</t>
        </is>
      </c>
      <c r="G16" s="121" t="n">
        <v>44417</v>
      </c>
      <c r="H16" s="122" t="n"/>
    </row>
    <row r="17" hidden="1" customFormat="1" s="139">
      <c r="A17" s="121" t="n">
        <v>44403</v>
      </c>
      <c r="B17" s="130" t="n">
        <v>3</v>
      </c>
      <c r="C17" s="118" t="inlineStr">
        <is>
          <t>提供「企金業績統計表」現有[放款性質]</t>
        </is>
      </c>
      <c r="D17" s="130" t="inlineStr">
        <is>
          <t>陳俞辛</t>
        </is>
      </c>
      <c r="E17" s="121" t="n">
        <v>44414</v>
      </c>
      <c r="F17" s="138" t="inlineStr">
        <is>
          <t>2021/7/27 (週二) 下午 12:30 已mail 檔案</t>
        </is>
      </c>
      <c r="G17" s="121" t="n">
        <v>44404</v>
      </c>
      <c r="H17" s="122" t="n"/>
    </row>
    <row r="18" hidden="1" s="453">
      <c r="A18" s="121" t="n">
        <v>44403</v>
      </c>
      <c r="B18" s="130" t="n">
        <v>5</v>
      </c>
      <c r="C18" s="118" t="inlineStr">
        <is>
          <t>提供"核決層級"輸入欄位ELOAN作法</t>
        </is>
      </c>
      <c r="D18" s="130" t="inlineStr">
        <is>
          <t>吳承憲</t>
        </is>
      </c>
      <c r="E18" s="121" t="n">
        <v>44414</v>
      </c>
      <c r="F18" s="122" t="inlineStr">
        <is>
          <t>email回覆</t>
        </is>
      </c>
      <c r="G18" s="121" t="n">
        <v>44412</v>
      </c>
    </row>
    <row r="19">
      <c r="A19" s="121" t="n">
        <v>44405</v>
      </c>
      <c r="B19" s="130" t="n">
        <v>3</v>
      </c>
      <c r="C19" s="118" t="inlineStr">
        <is>
          <t>更新「L2801 未齊案件管理」開發規格</t>
        </is>
      </c>
      <c r="D19" s="130" t="inlineStr">
        <is>
          <t>張金龍</t>
        </is>
      </c>
      <c r="E19" s="121" t="n">
        <v>44419</v>
      </c>
      <c r="G19" s="121" t="n">
        <v>44481</v>
      </c>
    </row>
    <row r="20" hidden="1" ht="33" customFormat="1" customHeight="1" s="139">
      <c r="A20" s="121" t="n">
        <v>44405</v>
      </c>
      <c r="B20" s="130" t="n">
        <v>4</v>
      </c>
      <c r="C20" s="118" t="inlineStr">
        <is>
          <t>未齊件代碼維護,目前ELOAN亦需提供經辦維護機制，提供新貸中系統資料格式供ELOAN參考</t>
        </is>
      </c>
      <c r="D20" s="130" t="inlineStr">
        <is>
          <t>張金龍</t>
        </is>
      </c>
      <c r="E20" s="121" t="n">
        <v>44419</v>
      </c>
      <c r="F20" s="122" t="n"/>
      <c r="G20" s="121" t="n">
        <v>44481</v>
      </c>
      <c r="H20" s="122" t="n"/>
    </row>
    <row r="21" hidden="1" customFormat="1" s="139">
      <c r="A21" s="121" t="n">
        <v>44405</v>
      </c>
      <c r="B21" s="130" t="n">
        <v>5</v>
      </c>
      <c r="C21" s="118" t="inlineStr">
        <is>
          <t>提供未齊件資料於[齊件訖日]到期前3工作日,通知EMAIL範例</t>
        </is>
      </c>
      <c r="D21" s="130" t="inlineStr">
        <is>
          <t>張金龍</t>
        </is>
      </c>
      <c r="E21" s="121" t="n">
        <v>44419</v>
      </c>
      <c r="F21" s="122" t="n"/>
      <c r="G21" s="121" t="n"/>
      <c r="H21" s="122" t="n"/>
    </row>
    <row r="22" hidden="1" s="453">
      <c r="A22" s="121" t="n">
        <v>44405</v>
      </c>
      <c r="B22" s="130" t="n">
        <v>1</v>
      </c>
      <c r="C22" s="118" t="inlineStr">
        <is>
          <t>補提供未齊件報表樣張</t>
        </is>
      </c>
      <c r="D22" s="130" t="inlineStr">
        <is>
          <t>陳政皓經理</t>
        </is>
      </c>
      <c r="E22" s="121" t="n">
        <v>44419</v>
      </c>
      <c r="F22" s="122" t="inlineStr">
        <is>
          <t>2021/7/28 EMAIL提供</t>
        </is>
      </c>
      <c r="G22" s="121" t="n">
        <v>44405</v>
      </c>
    </row>
    <row r="23" ht="63" customHeight="1" s="453">
      <c r="A23" s="121" t="n">
        <v>44405</v>
      </c>
      <c r="B23" s="130" t="n">
        <v>2</v>
      </c>
      <c r="C23" s="118" t="inlineStr">
        <is>
          <t>「L2801 未齊案件管理」待確認[齊件代碼]是否可修改</t>
        </is>
      </c>
      <c r="D23" s="130" t="inlineStr">
        <is>
          <t>徐名弘</t>
        </is>
      </c>
      <c r="E23" s="121" t="n">
        <v>44419</v>
      </c>
      <c r="F23" s="137" t="inlineStr">
        <is>
      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      </is>
      </c>
      <c r="G23" s="121" t="n">
        <v>44419</v>
      </c>
    </row>
    <row r="24" hidden="1" ht="33" customFormat="1" customHeight="1" s="139">
      <c r="A24" s="121" t="n">
        <v>44405</v>
      </c>
      <c r="B24" s="130" t="n">
        <v>6</v>
      </c>
      <c r="C24" s="118" t="inlineStr">
        <is>
          <t>提供"貸借款申請書"之"擔保品提供人"填寫資料,並註記必須填寫及不必填寫的項目</t>
        </is>
      </c>
      <c r="D24" s="130" t="inlineStr">
        <is>
          <t>陳政皓經理</t>
        </is>
      </c>
      <c r="E24" s="121" t="n">
        <v>44419</v>
      </c>
      <c r="F24" s="118" t="inlineStr">
        <is>
          <t>110/07/30下午email回覆</t>
        </is>
      </c>
      <c r="G24" s="121" t="n">
        <v>44407</v>
      </c>
      <c r="H24" s="122" t="n"/>
    </row>
    <row r="25" hidden="1" ht="31.5" customFormat="1" customHeight="1" s="139">
      <c r="A25" s="121" t="n">
        <v>44399</v>
      </c>
      <c r="B25" s="130" t="n">
        <v>4</v>
      </c>
      <c r="C25" s="118" t="inlineStr">
        <is>
          <t>L1105增加聯絡電話[異動原因]代碼</t>
        </is>
      </c>
      <c r="D25" s="130" t="inlineStr">
        <is>
          <t>陳政皓經理</t>
        </is>
      </c>
      <c r="E25" s="119" t="n">
        <v>44421</v>
      </c>
      <c r="F25" s="137" t="inlineStr">
        <is>
          <t>[吳承憲2021.7.23回覆] 此項應由服務課跟催收人員那邊統整
[政皓經理2021/08/12回覆]關於增加聯絡電話[異動原因]代碼，除1.客戶提出申請以外，請新增2.催收人員新增。</t>
        </is>
      </c>
      <c r="G25" s="119" t="n">
        <v>44420</v>
      </c>
      <c r="H25" s="122" t="inlineStr">
        <is>
          <t>8/4,</t>
        </is>
      </c>
    </row>
    <row r="26" hidden="1" customFormat="1" s="139">
      <c r="A26" s="121" t="n">
        <v>44404</v>
      </c>
      <c r="B26" s="130" t="n">
        <v>3</v>
      </c>
      <c r="C26" s="118" t="inlineStr">
        <is>
          <t>請企金提供[指標利率種類],供廠商協助建檔參考</t>
        </is>
      </c>
      <c r="D26" s="130" t="inlineStr">
        <is>
          <t>陳俞辛</t>
        </is>
      </c>
      <c r="E26" s="121" t="n">
        <v>44421</v>
      </c>
      <c r="F26" s="138" t="inlineStr">
        <is>
          <t>[陳俞辛2021.7.29回覆]</t>
        </is>
      </c>
      <c r="G26" s="121" t="n">
        <v>44406</v>
      </c>
      <c r="H26" s="122" t="n"/>
    </row>
    <row r="27" hidden="1" ht="178.5" customFormat="1" customHeight="1" s="139">
      <c r="A27" s="119" t="n">
        <v>44404</v>
      </c>
      <c r="B27" s="141" t="n">
        <v>4</v>
      </c>
      <c r="C27" s="142" t="inlineStr">
        <is>
          <t>提供各[未齊件代碼]的[齊件日期計算日]的工作日數，供廠商建檔參考</t>
        </is>
      </c>
      <c r="D27" s="141" t="inlineStr">
        <is>
          <t>徐名弘</t>
        </is>
      </c>
      <c r="E27" s="119" t="n">
        <v>44421</v>
      </c>
      <c r="F27" s="137" t="inlineStr">
        <is>
      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      </is>
      </c>
      <c r="G27" s="119" t="n">
        <v>44419</v>
      </c>
      <c r="H27" s="122" t="n"/>
    </row>
    <row r="28" hidden="1" customFormat="1" s="139">
      <c r="A28" s="121" t="n">
        <v>44400</v>
      </c>
      <c r="B28" s="130" t="n">
        <v>2</v>
      </c>
      <c r="C28" s="118" t="inlineStr">
        <is>
          <t>依據「客戶申請合約」最新範本,說明新客戶建檔相關規劃</t>
        </is>
      </c>
      <c r="D28" s="130" t="inlineStr">
        <is>
          <t>張金龍</t>
        </is>
      </c>
      <c r="E28" s="121" t="n">
        <v>44428</v>
      </c>
      <c r="F28" s="122" t="n"/>
      <c r="G28" s="121" t="n">
        <v>44456</v>
      </c>
      <c r="H28" s="122" t="n"/>
    </row>
    <row r="29" hidden="1" ht="21" customFormat="1" customHeight="1" s="144">
      <c r="A29" s="121" t="n">
        <v>44403</v>
      </c>
      <c r="B29" s="130" t="n">
        <v>9</v>
      </c>
      <c r="C29" s="118" t="inlineStr">
        <is>
          <t>"聯貸案件"於額度查詢顯示,規劃和"共用額度"一起說明</t>
        </is>
      </c>
      <c r="D29" s="130" t="inlineStr">
        <is>
          <t>賴文育</t>
        </is>
      </c>
      <c r="E29" s="119" t="n">
        <v>44428</v>
      </c>
      <c r="F29" s="137" t="inlineStr">
        <is>
          <t>8/4安排說明後仍須調整，預計8/13調整後再安排說明。
2021/8/16 陸續會議中確認。</t>
        </is>
      </c>
      <c r="G29" s="121" t="n">
        <v>44432</v>
      </c>
      <c r="H29" s="143" t="inlineStr">
        <is>
          <t>併共用額度討論</t>
        </is>
      </c>
    </row>
    <row r="30" hidden="1" customFormat="1" s="139">
      <c r="A30" s="121" t="n">
        <v>44396</v>
      </c>
      <c r="B30" s="130" t="n">
        <v>1</v>
      </c>
      <c r="C30" s="118" t="inlineStr">
        <is>
          <t>提供下載"上傳資料最新範本"機制規劃說明</t>
        </is>
      </c>
      <c r="D30" s="130" t="inlineStr">
        <is>
          <t>張金龍</t>
        </is>
      </c>
      <c r="E30" s="121" t="n">
        <v>44438</v>
      </c>
      <c r="F30" s="122" t="n"/>
      <c r="G30" s="121" t="n"/>
      <c r="H30" s="122" t="n"/>
    </row>
    <row r="31" hidden="1" ht="33" customFormat="1" customHeight="1" s="139">
      <c r="A31" s="121" t="n">
        <v>44398</v>
      </c>
      <c r="B31" s="130" t="n">
        <v>4</v>
      </c>
      <c r="C31" s="140" t="inlineStr">
        <is>
          <t>L5500 工作日業績結算,人工啟動時,如何再同步資料上傳內網系統</t>
        </is>
      </c>
      <c r="D31" s="130" t="inlineStr">
        <is>
          <t>葛展宇經理</t>
        </is>
      </c>
      <c r="E31" s="121" t="n">
        <v>44439</v>
      </c>
      <c r="F31" s="122" t="n"/>
      <c r="G31" s="121" t="n"/>
      <c r="H31" s="122" t="n"/>
    </row>
    <row r="32" hidden="1" customFormat="1" s="139">
      <c r="A32" s="121" t="n">
        <v>44403</v>
      </c>
      <c r="B32" s="130" t="n">
        <v>4</v>
      </c>
      <c r="C32" s="118" t="inlineStr">
        <is>
          <t>台北金融業拆款定盤利率匯入利率的流程討論</t>
        </is>
      </c>
      <c r="D32" s="130" t="inlineStr">
        <is>
          <t>賴文育</t>
        </is>
      </c>
      <c r="E32" s="121" t="n">
        <v>44439</v>
      </c>
      <c r="F32" s="122" t="n"/>
      <c r="G32" s="121" t="n"/>
      <c r="H32" s="122" t="n"/>
    </row>
    <row r="33" ht="33" customFormat="1" customHeight="1" s="139">
      <c r="A33" s="121" t="n">
        <v>44403</v>
      </c>
      <c r="B33" s="130" t="n">
        <v>8</v>
      </c>
      <c r="C33" s="118" t="inlineStr">
        <is>
          <t>「L2111 案件申請登錄」確認企金需另設計輸入畫面或共用輸入畫面</t>
        </is>
      </c>
      <c r="D33" s="130" t="inlineStr">
        <is>
          <t>陳俞辛</t>
        </is>
      </c>
      <c r="E33" s="121" t="n">
        <v>44439</v>
      </c>
      <c r="F33" s="137" t="inlineStr">
        <is>
          <t>2021/8/9回覆：此「L2111 案件申請登錄」會另與企金同仁再做討論。</t>
        </is>
      </c>
      <c r="G33" s="121" t="n"/>
      <c r="H33" s="122" t="n"/>
    </row>
    <row r="34" hidden="1" ht="33" customFormat="1" customHeight="1" s="139">
      <c r="A34" s="121" t="n">
        <v>44404</v>
      </c>
      <c r="B34" s="130" t="n">
        <v>2</v>
      </c>
      <c r="C34" s="118" t="inlineStr">
        <is>
          <t>撥款後調整[貸款期間(月)][追蹤事項]於「L3701放款內容變更」討論</t>
        </is>
      </c>
      <c r="D34" s="130" t="inlineStr">
        <is>
          <t>賴文育</t>
        </is>
      </c>
      <c r="E34" s="121" t="n">
        <v>44439</v>
      </c>
      <c r="F34" s="122" t="n"/>
      <c r="G34" s="121" t="n"/>
      <c r="H34" s="122" t="n"/>
    </row>
    <row r="35" ht="33" customFormat="1" customHeight="1" s="139">
      <c r="A35" s="121" t="n">
        <v>44404</v>
      </c>
      <c r="B35" s="130" t="n">
        <v>1</v>
      </c>
      <c r="C35" s="118" t="inlineStr">
        <is>
          <t>於撥款後,於L2154 額度資料維護,修改業績介紹人,房貸專員,協辦人員</t>
        </is>
      </c>
      <c r="D35" s="130" t="inlineStr">
        <is>
          <t>張金龍</t>
        </is>
      </c>
      <c r="E35" s="121" t="inlineStr">
        <is>
          <t>於業績討論時提出</t>
        </is>
      </c>
      <c r="F35" s="122" t="n"/>
      <c r="G35" s="121" t="n"/>
      <c r="H35" s="122" t="n"/>
    </row>
    <row r="36">
      <c r="A36" s="121" t="n">
        <v>44431</v>
      </c>
      <c r="B36" s="108" t="n">
        <v>1</v>
      </c>
      <c r="C36" s="118" t="inlineStr">
        <is>
          <t>廠商提供L2111調整電文供ELOAN開發</t>
        </is>
      </c>
      <c r="D36" s="130" t="inlineStr">
        <is>
          <t>張金龍</t>
        </is>
      </c>
      <c r="E36" s="111" t="n">
        <v>44454</v>
      </c>
    </row>
    <row r="37">
      <c r="A37" s="121" t="n">
        <v>44431</v>
      </c>
      <c r="B37" s="108" t="n">
        <v>2</v>
      </c>
      <c r="C37" s="107" t="inlineStr">
        <is>
          <t>廠商提供L2221電文供ELOAN開發</t>
        </is>
      </c>
      <c r="D37" s="130" t="inlineStr">
        <is>
          <t>張金龍</t>
        </is>
      </c>
      <c r="E37" s="111" t="n">
        <v>44454</v>
      </c>
    </row>
    <row r="38" hidden="1" ht="31.5" customHeight="1" s="453">
      <c r="A38" s="111" t="n">
        <v>44432</v>
      </c>
      <c r="B38" s="108" t="n">
        <v>1</v>
      </c>
      <c r="C38" s="118" t="inlineStr">
        <is>
          <t>提供企金件擔保品EXCEL表,供整批匯入設計參考</t>
        </is>
      </c>
      <c r="D38" s="108" t="inlineStr">
        <is>
          <t>陳政皓經理</t>
        </is>
      </c>
      <c r="E38" s="111" t="n">
        <v>44442</v>
      </c>
      <c r="F38" s="120" t="inlineStr">
        <is>
          <t>2021/08/25 下午3:15 email主旨：OO_新壽擔保品分配表-企金餘屋貸款新壽擔保品分配表-企金餘屋貸款，附件：
OO_新壽擔保品分配表-企金餘屋貸款.xlsx</t>
        </is>
      </c>
      <c r="G38" s="121" t="n">
        <v>44433</v>
      </c>
    </row>
    <row r="39" hidden="1" ht="33" customHeight="1" s="453">
      <c r="A39" s="111" t="n">
        <v>44432</v>
      </c>
      <c r="B39" s="108" t="n">
        <v>2</v>
      </c>
      <c r="C39" s="118" t="inlineStr">
        <is>
          <t>可分配金額(計算公式、轉換作業、應用層面)、塗銷作法、處分作法說明</t>
        </is>
      </c>
      <c r="D39" s="108" t="inlineStr">
        <is>
          <t>賴文育</t>
        </is>
      </c>
      <c r="E39" s="111" t="n">
        <v>44454</v>
      </c>
    </row>
    <row r="40" hidden="1" s="453">
      <c r="A40" s="111" t="n">
        <v>44432</v>
      </c>
      <c r="B40" s="108" t="n">
        <v>3</v>
      </c>
      <c r="C40" s="118" t="inlineStr">
        <is>
          <t>整理參考原AS400主管刷卡原因,供BU確認</t>
        </is>
      </c>
      <c r="D40" s="108" t="inlineStr">
        <is>
          <t>張金龍</t>
        </is>
      </c>
      <c r="E40" s="111" t="n">
        <v>44439</v>
      </c>
    </row>
    <row r="41">
      <c r="A41" s="111" t="n">
        <v>44432</v>
      </c>
      <c r="B41" s="108" t="n">
        <v>4</v>
      </c>
      <c r="C41" s="118" t="inlineStr">
        <is>
          <t>更新L2038 URS輸出說明文件,提供使用者確認</t>
        </is>
      </c>
      <c r="D41" s="108" t="inlineStr">
        <is>
          <t>張金龍</t>
        </is>
      </c>
      <c r="E41" s="111" t="n">
        <v>44435</v>
      </c>
    </row>
    <row r="42" ht="33" customHeight="1" s="453">
      <c r="A42" s="111" t="n">
        <v>44432</v>
      </c>
      <c r="B42" s="108" t="n">
        <v>5</v>
      </c>
      <c r="C42" s="118" t="inlineStr">
        <is>
          <t>L2221 交易關係人維護,廠商提供必須輸入基本資料欄位的整理表格,供BU確認</t>
        </is>
      </c>
      <c r="D42" s="108" t="inlineStr">
        <is>
          <t>張金龍</t>
        </is>
      </c>
      <c r="E42" s="111" t="n">
        <v>44435</v>
      </c>
      <c r="G42" s="121" t="n">
        <v>44456</v>
      </c>
    </row>
    <row r="43" hidden="1" s="453">
      <c r="A43" s="111" t="n">
        <v>44432</v>
      </c>
      <c r="B43" s="108" t="n">
        <v>6</v>
      </c>
      <c r="C43" s="118" t="inlineStr">
        <is>
          <t>廠商提供案件相關人員登錄的交易整理</t>
        </is>
      </c>
      <c r="D43" s="108" t="inlineStr">
        <is>
          <t>張金龍</t>
        </is>
      </c>
      <c r="E43" s="111" t="n">
        <v>44435</v>
      </c>
    </row>
    <row r="44" hidden="1" ht="33" customHeight="1" s="453">
      <c r="A44" s="111" t="n">
        <v>44433</v>
      </c>
      <c r="B44" s="108" t="n">
        <v>1</v>
      </c>
      <c r="C44" s="118" t="inlineStr">
        <is>
          <t>整理目前資料欄位的使用狀態(報表、塗銷證明),調整必須輸入的控制</t>
        </is>
      </c>
      <c r="D44" s="108" t="inlineStr">
        <is>
          <t>張金龍</t>
        </is>
      </c>
      <c r="E44" s="111" t="n">
        <v>44449</v>
      </c>
    </row>
    <row r="45" hidden="1" s="453">
      <c r="A45" s="111" t="n">
        <v>44433</v>
      </c>
      <c r="B45" s="108" t="n">
        <v>2</v>
      </c>
      <c r="C45" s="118" t="inlineStr">
        <is>
          <t>於清償作業討論時，再重新檢視功能是否需調整</t>
        </is>
      </c>
      <c r="D45" s="108" t="inlineStr">
        <is>
          <t>張金龍</t>
        </is>
      </c>
      <c r="E45" s="111" t="n">
        <v>44469</v>
      </c>
    </row>
    <row r="46" hidden="1" ht="33" customHeight="1" s="453">
      <c r="A46" s="111" t="n">
        <v>44438</v>
      </c>
      <c r="B46" s="108" t="n">
        <v>1</v>
      </c>
      <c r="C46" s="114" t="inlineStr">
        <is>
          <t>放款金額是否檢查擔保品"可分配金額</t>
        </is>
      </c>
      <c r="D46" s="185" t="inlineStr">
        <is>
          <t>陳政皓經理
賴文育</t>
        </is>
      </c>
      <c r="E46" s="111" t="n">
        <v>44449</v>
      </c>
      <c r="F46" s="120" t="inlineStr">
        <is>
          <t>2021/9/23 Line回覆：放款金額是否檢查擔保品可分配金額，主要企金多筆擔保品能夠清楚建檔與部分塗銷就可檢查</t>
        </is>
      </c>
      <c r="G46" s="121" t="n">
        <v>44462</v>
      </c>
    </row>
    <row r="47" hidden="1" ht="73.5" customHeight="1" s="453">
      <c r="A47" s="111" t="n">
        <v>44438</v>
      </c>
      <c r="B47" s="108" t="n">
        <v>2</v>
      </c>
      <c r="C47" s="114" t="inlineStr">
        <is>
          <t xml:space="preserve">[計件代碼2]、[計件代碼2金額]新增功能是否保留待議
vs.討論項目2021/7/27-1 </t>
        </is>
      </c>
      <c r="D47" s="185" t="inlineStr">
        <is>
          <t>陳政皓經理
賴文育</t>
        </is>
      </c>
      <c r="E47" s="111" t="n">
        <v>44449</v>
      </c>
      <c r="F47" s="120" t="inlineStr">
        <is>
      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    </is>
      </c>
      <c r="G47" s="121" t="n">
        <v>44462</v>
      </c>
    </row>
    <row r="48" hidden="1" s="453">
      <c r="A48" s="111" t="n">
        <v>44438</v>
      </c>
      <c r="B48" s="108" t="n">
        <v>3</v>
      </c>
      <c r="C48" s="118" t="inlineStr">
        <is>
          <t>待和負責核心IT單位確認[撥款匯款媒體檔]上傳核心系統作法</t>
        </is>
      </c>
      <c r="D48" s="108" t="inlineStr">
        <is>
          <t>葛展宇經理</t>
        </is>
      </c>
      <c r="E48" s="111" t="n">
        <v>44469</v>
      </c>
      <c r="F48" s="120" t="n"/>
      <c r="I48" s="122" t="inlineStr">
        <is>
          <t>Eric：與外部對接測試之一</t>
        </is>
      </c>
    </row>
    <row r="49" hidden="1" s="453">
      <c r="A49" s="111" t="n">
        <v>44438</v>
      </c>
      <c r="B49" s="108" t="n">
        <v>4</v>
      </c>
      <c r="C49" s="114" t="inlineStr">
        <is>
          <t>提供整批匯款單格式及列印樣張</t>
        </is>
      </c>
      <c r="D49" s="108" t="inlineStr">
        <is>
          <t>陳政皓經理</t>
        </is>
      </c>
      <c r="E49" s="111" t="n">
        <v>44449</v>
      </c>
      <c r="F49" s="120" t="inlineStr">
        <is>
          <t>2021/9/23 Line回覆：整批匯款樣張再提供</t>
        </is>
      </c>
    </row>
    <row r="50" hidden="1" s="453">
      <c r="A50" s="111" t="n">
        <v>44439</v>
      </c>
      <c r="B50" s="108" t="n">
        <v>1</v>
      </c>
      <c r="C50" s="118" t="inlineStr">
        <is>
          <t>交易L3005,[暫收抵繳]表示方式,調整後再說明</t>
        </is>
      </c>
      <c r="D50" s="130" t="inlineStr">
        <is>
          <t>賴文育</t>
        </is>
      </c>
      <c r="E50" s="111" t="n">
        <v>44469</v>
      </c>
    </row>
    <row r="51" hidden="1" ht="49.5" customHeight="1" s="453">
      <c r="A51" s="111" t="n">
        <v>44439</v>
      </c>
      <c r="B51" s="108" t="n">
        <v>2</v>
      </c>
      <c r="C51" s="183" t="inlineStr">
        <is>
          <t>「聯貸案訂約登錄」作業流程</t>
        </is>
      </c>
      <c r="D51" s="185" t="inlineStr">
        <is>
          <t xml:space="preserve">企金
陳政皓經理
</t>
        </is>
      </c>
      <c r="E51" s="111" t="n">
        <v>44449</v>
      </c>
      <c r="F51" s="120" t="inlineStr">
        <is>
          <t>​Susan 2021/08/27上午10:19 email主旨：放款帳務系統-需求審查確認會議 會議記錄 2021/8/24-補充-擔保品現行輸行"聯貸案"</t>
        </is>
      </c>
      <c r="G51" s="121" t="n">
        <v>44435</v>
      </c>
    </row>
    <row r="52" hidden="1" s="453">
      <c r="A52" s="121" t="n">
        <v>44452</v>
      </c>
      <c r="B52" s="130" t="n">
        <v>1</v>
      </c>
      <c r="C52" s="118" t="inlineStr">
        <is>
          <t>[L3220 暫收款退還]退票時,需列印會計傳票,廠商另提設計</t>
        </is>
      </c>
      <c r="D52" s="130" t="inlineStr">
        <is>
          <t>賴文育</t>
        </is>
      </c>
      <c r="E52" s="111" t="n">
        <v>44469</v>
      </c>
    </row>
    <row r="53" hidden="1" ht="49.5" customHeight="1" s="453">
      <c r="A53" s="121" t="n">
        <v>44452</v>
      </c>
      <c r="B53" s="130" t="n">
        <v>2</v>
      </c>
      <c r="C53" s="118" t="inlineStr">
        <is>
          <t>暫收款退還及整批撥款的整批匯款作業，與如何連結核心匯款系統機制有關，請IT了解並與放款部順過作業流程後，再行討論</t>
        </is>
      </c>
      <c r="D53" s="130" t="inlineStr">
        <is>
          <t>賴文育</t>
        </is>
      </c>
      <c r="E53" s="111" t="n">
        <v>44469</v>
      </c>
    </row>
    <row r="54" hidden="1" ht="33" customHeight="1" s="453">
      <c r="A54" s="121" t="n">
        <v>44455</v>
      </c>
      <c r="B54" s="130" t="n">
        <v>1</v>
      </c>
      <c r="C54" s="118" t="inlineStr">
        <is>
          <t>[應處理清單]火險續保簡訊檔內容待確認</t>
        </is>
      </c>
      <c r="D54" s="242" t="inlineStr">
        <is>
          <t>邵淑微
林清河</t>
        </is>
      </c>
      <c r="E54" s="111" t="n">
        <v>44466</v>
      </c>
    </row>
    <row r="55" hidden="1" ht="33" customHeight="1" s="453">
      <c r="A55" s="121" t="n">
        <v>44455</v>
      </c>
      <c r="B55" s="130" t="n">
        <v>2</v>
      </c>
      <c r="C55" s="118" t="inlineStr">
        <is>
          <t>待淑微提供火險續保通知單email之樣張</t>
        </is>
      </c>
      <c r="D55" s="130" t="inlineStr">
        <is>
          <t>邵淑微</t>
        </is>
      </c>
      <c r="E55" s="111" t="n">
        <v>44466</v>
      </c>
      <c r="F55" s="118" t="inlineStr">
        <is>
          <t>1.9/24 email (火險通知單相關範本) 已提供
2.範本中第一頁寄送地址頁面不需提供</t>
        </is>
      </c>
      <c r="G55" s="121" t="n">
        <v>44463</v>
      </c>
    </row>
    <row r="56" hidden="1" s="453">
      <c r="A56" s="121" t="n">
        <v>44455</v>
      </c>
      <c r="B56" s="130" t="n">
        <v>3</v>
      </c>
      <c r="C56" s="118" t="inlineStr">
        <is>
          <t>[保單險種不足明細表]計算公式</t>
        </is>
      </c>
      <c r="D56" s="108" t="inlineStr">
        <is>
          <t>吳承憲</t>
        </is>
      </c>
      <c r="E56" s="111" t="n">
        <v>44466</v>
      </c>
      <c r="F56" s="122" t="inlineStr">
        <is>
          <t>2021/9/29已提供</t>
        </is>
      </c>
      <c r="G56" s="121" t="n">
        <v>44468</v>
      </c>
    </row>
    <row r="57" hidden="1" s="453">
      <c r="A57" s="121" t="n">
        <v>44455</v>
      </c>
      <c r="B57" s="130" t="n">
        <v>4</v>
      </c>
      <c r="C57" s="118" t="inlineStr">
        <is>
          <t>[保單險種不足明細表]待提供樣張</t>
        </is>
      </c>
      <c r="D57" s="108" t="inlineStr">
        <is>
          <t>邵淑微</t>
        </is>
      </c>
      <c r="E57" s="111" t="n">
        <v>44474</v>
      </c>
    </row>
    <row r="58" hidden="1" ht="33" customHeight="1" s="453">
      <c r="A58" s="121" t="n">
        <v>44462</v>
      </c>
      <c r="B58" s="130" t="n">
        <v>1</v>
      </c>
      <c r="C58" s="118" t="inlineStr">
        <is>
          <t>L5075債務協商滯繳/應繳明細查詢:未曾繳款時繳息迄日值為何?</t>
        </is>
      </c>
      <c r="D58" s="130" t="inlineStr">
        <is>
          <t>邱怡婷</t>
        </is>
      </c>
      <c r="E58" s="121" t="n">
        <v>44467</v>
      </c>
      <c r="F58" s="122" t="inlineStr">
        <is>
          <t>2021/9/24會議中確認：其值為[協商申請日]</t>
        </is>
      </c>
      <c r="G58" s="121" t="n">
        <v>44463</v>
      </c>
    </row>
    <row r="59" hidden="1" s="453">
      <c r="A59" s="121" t="n">
        <v>44463</v>
      </c>
      <c r="B59" s="130" t="n">
        <v>1</v>
      </c>
      <c r="C59" s="118" t="inlineStr">
        <is>
          <t>新壽內部討論後再決定L597A的整批入帳方式</t>
        </is>
      </c>
      <c r="D59" s="130" t="inlineStr">
        <is>
          <t>邱怡婷</t>
        </is>
      </c>
      <c r="E59" s="121" t="n">
        <v>44469</v>
      </c>
      <c r="F59" s="122" t="inlineStr">
        <is>
          <t>2021/9/30清河提供資訊</t>
        </is>
      </c>
      <c r="G59" s="121" t="n">
        <v>44469</v>
      </c>
    </row>
    <row r="60" hidden="1" s="453">
      <c r="A60" s="121" t="n">
        <v>44463</v>
      </c>
      <c r="B60" s="130" t="n">
        <v>2</v>
      </c>
      <c r="C60" s="118" t="inlineStr">
        <is>
          <t>一般債權匯款檔</t>
        </is>
      </c>
      <c r="D60" s="130" t="inlineStr">
        <is>
          <t>林清河</t>
        </is>
      </c>
      <c r="E60" s="121" t="n">
        <v>44469</v>
      </c>
      <c r="F60" s="122" t="inlineStr">
        <is>
          <t>2021/9/30清河提供資訊</t>
        </is>
      </c>
      <c r="G60" s="121" t="n">
        <v>44469</v>
      </c>
    </row>
    <row r="61" hidden="1" ht="32.45" customHeight="1" s="453">
      <c r="A61" s="111" t="n">
        <v>44467</v>
      </c>
      <c r="B61" s="108" t="n">
        <v>1</v>
      </c>
      <c r="C61" s="118" t="inlineStr">
        <is>
          <t>確認AS400/ L6605逾期新增減少原因維護資料,使用狀況</t>
        </is>
      </c>
      <c r="D61" s="108" t="inlineStr">
        <is>
          <t>李珮琪</t>
        </is>
      </c>
      <c r="E61" s="111" t="n">
        <v>44477</v>
      </c>
    </row>
    <row r="62" hidden="1" ht="49.5" customHeight="1" s="453">
      <c r="A62" s="111" t="n">
        <v>44468</v>
      </c>
      <c r="B62" s="108" t="n">
        <v>1</v>
      </c>
      <c r="C62" s="118" t="inlineStr">
        <is>
          <t>逾期時併入員工扣薪作業處理，請清河確認有關逾期處理及應扣金額計算方式</t>
        </is>
      </c>
      <c r="D62" s="185" t="inlineStr">
        <is>
          <t xml:space="preserve">邵淑微
林清河
</t>
        </is>
      </c>
      <c r="E62" s="111" t="n">
        <v>44475</v>
      </c>
    </row>
    <row r="63" hidden="1" ht="33" customHeight="1" s="453">
      <c r="A63" s="111" t="n">
        <v>44481</v>
      </c>
      <c r="B63" s="108" t="n">
        <v>1</v>
      </c>
      <c r="C63" s="118" t="inlineStr">
        <is>
          <t>L4703滯繳通知單及L4702繳息通知單依用途列印不同字樣，待提供</t>
        </is>
      </c>
      <c r="D63" s="185" t="inlineStr">
        <is>
          <t>宋郁宏</t>
        </is>
      </c>
      <c r="E63" s="121" t="n">
        <v>44487</v>
      </c>
      <c r="F63" s="122" t="inlineStr">
        <is>
          <t>2021/10/14已取得</t>
        </is>
      </c>
      <c r="G63" s="121" t="n">
        <v>44483</v>
      </c>
    </row>
    <row r="64" hidden="1" ht="148.5" customHeight="1" s="453">
      <c r="A64" s="111" t="n">
        <v>44484</v>
      </c>
      <c r="B64" s="108" t="n">
        <v>1</v>
      </c>
      <c r="C64" s="118" t="inlineStr">
        <is>
      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      </is>
      </c>
      <c r="D64" s="185" t="inlineStr">
        <is>
          <t>許慧玉</t>
        </is>
      </c>
      <c r="E64" s="111" t="n">
        <v>44498</v>
      </c>
      <c r="F64" s="142" t="inlineStr">
        <is>
      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      </is>
      </c>
    </row>
    <row r="65" hidden="1" ht="71.25" customHeight="1" s="453">
      <c r="A65" s="111" t="n">
        <v>44487</v>
      </c>
      <c r="B65" s="108" t="n">
        <v>1</v>
      </c>
      <c r="C65" s="118" t="inlineStr">
        <is>
          <t xml:space="preserve"> L3731是否新增[核決層級]</t>
        </is>
      </c>
      <c r="D65" s="130" t="inlineStr">
        <is>
          <t>張舜雯</t>
        </is>
      </c>
      <c r="E65" s="121" t="n">
        <v>44487</v>
      </c>
      <c r="F65" s="384" t="inlineStr">
        <is>
      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      </is>
      </c>
      <c r="G65" s="121" t="n">
        <v>44494</v>
      </c>
    </row>
    <row r="66" hidden="1" ht="66" customFormat="1" customHeight="1" s="108">
      <c r="A66" s="111" t="n">
        <v>44488</v>
      </c>
      <c r="B66" s="108" t="n">
        <v>1</v>
      </c>
      <c r="C66" s="140" t="inlineStr">
        <is>
          <t>L4605火險最終保單上傳作業：
檔案上傳後之錯誤保單，待淑微提供錯誤清單後核對</t>
        </is>
      </c>
      <c r="D66" s="108" t="inlineStr">
        <is>
          <t>邵淑微</t>
        </is>
      </c>
      <c r="E66" s="111" t="n">
        <v>44491</v>
      </c>
      <c r="F66" s="118" t="inlineStr">
        <is>
          <t xml:space="preserve">2021/10/21已回覆：
請確認我們上傳檔案的佣金負數資料是否有處理，目前我們系統會判斷txt內為負數的資料並排除寫入LN$CMTP
</t>
        </is>
      </c>
      <c r="G66" s="111" t="n">
        <v>44490</v>
      </c>
    </row>
    <row r="67" hidden="1" ht="33" customHeight="1" s="453">
      <c r="A67" s="111" t="n">
        <v>44488</v>
      </c>
      <c r="B67" s="108" t="n">
        <v>2</v>
      </c>
      <c r="C67" s="118" t="inlineStr">
        <is>
          <t>火險佣金未發明細表/火險佣金發放明細表：
是否以[戶名]取代[火險服務ID]欄位，待淑微確認。</t>
        </is>
      </c>
      <c r="D67" s="108" t="inlineStr">
        <is>
          <t>邵淑微</t>
        </is>
      </c>
      <c r="E67" s="111" t="n">
        <v>44491</v>
      </c>
      <c r="F67" s="118" t="inlineStr">
        <is>
          <t>2021/10/21已回覆：
保經回覆可移除電腦編號但需保留火險服務人ID</t>
        </is>
      </c>
      <c r="G67" s="111" t="n">
        <v>44490</v>
      </c>
    </row>
    <row r="68" hidden="1" ht="49.5" customHeight="1" s="453">
      <c r="A68" s="111" t="n">
        <v>44488</v>
      </c>
      <c r="B68" s="108" t="n">
        <v>3</v>
      </c>
      <c r="C68" s="118" t="inlineStr">
        <is>
          <t>[AS400]4-96-2佣金換算作業：
原系統功能待珮琪提供</t>
        </is>
      </c>
      <c r="D68" s="130" t="inlineStr">
        <is>
          <t>李珮琪</t>
        </is>
      </c>
      <c r="E68" s="111" t="n">
        <v>44491</v>
      </c>
      <c r="F68" s="118" t="inlineStr">
        <is>
          <t>2021/10/21已回覆：
依據《LN$CMTP火險佣金媒體檔》選資料出來，算出《LN$CMDP火險佣金發放檔》的【應領金額】</t>
        </is>
      </c>
      <c r="G68" s="111" t="n">
        <v>44490</v>
      </c>
    </row>
    <row r="69" hidden="1" ht="49.5" customHeight="1" s="453">
      <c r="A69" s="111" t="n">
        <v>44488</v>
      </c>
      <c r="B69" s="108" t="n">
        <v>4</v>
      </c>
      <c r="C69" s="118" t="inlineStr">
        <is>
          <t>新增火險佣金查詢交易，內容待淑微提供</t>
        </is>
      </c>
      <c r="D69" s="130" t="inlineStr">
        <is>
          <t>邵淑微</t>
        </is>
      </c>
      <c r="E69" s="111" t="n">
        <v>44491</v>
      </c>
      <c r="F69" s="118" t="inlineStr">
        <is>
          <t>2021/10/21已回覆：
查詢條件需可依據借款人ID、戶號及業務員統編、員編進行查詢，且查詢內容須增加顯示借款人姓名</t>
        </is>
      </c>
      <c r="G69" s="111" t="n">
        <v>44490</v>
      </c>
    </row>
    <row r="70" hidden="1" ht="33" customHeight="1" s="453">
      <c r="A70" s="111" t="n">
        <v>44488</v>
      </c>
      <c r="B70" s="108" t="n">
        <v>5</v>
      </c>
      <c r="C70" s="118" t="inlineStr">
        <is>
          <t>[AS400]4-96-2佣金換算作業：
待提供[應領金額]計算公式</t>
        </is>
      </c>
      <c r="D70" s="130" t="inlineStr">
        <is>
          <t>李珮琪</t>
        </is>
      </c>
      <c r="E70" s="111" t="n">
        <v>44496</v>
      </c>
    </row>
    <row r="71" hidden="1" ht="42.75" customHeight="1" s="453">
      <c r="A71" s="111" t="n">
        <v>44488</v>
      </c>
      <c r="B71" s="108" t="n">
        <v>6</v>
      </c>
      <c r="C71" s="118" t="inlineStr">
        <is>
          <t>作業項目[08.收回呆帳]時是否新增核決層級:待回覆</t>
        </is>
      </c>
      <c r="D71" s="130" t="inlineStr">
        <is>
          <t>張舜雯</t>
        </is>
      </c>
      <c r="E71" s="121" t="n">
        <v>44495</v>
      </c>
      <c r="F71" s="384" t="inlineStr">
        <is>
          <t>2021/10/26張舜雯已回覆:
(如遇董事會核決，輸入轄最高主管，備註董事會)
不新增核決層級</t>
        </is>
      </c>
      <c r="G71" s="111" t="n">
        <v>44495</v>
      </c>
    </row>
    <row r="72" hidden="1" ht="66" customHeight="1" s="453">
      <c r="A72" s="111" t="n">
        <v>44490</v>
      </c>
      <c r="B72" s="108" t="n">
        <v>1</v>
      </c>
      <c r="C72" s="118" t="inlineStr">
        <is>
          <t>L4030調整員工利率作業
挑選條件待與IT確認：
1.員工利率產品比對不符清單
2.客戶檔客戶別與員工檔比對不符清單</t>
        </is>
      </c>
      <c r="D72" s="108" t="inlineStr">
        <is>
          <t>林清河</t>
        </is>
      </c>
      <c r="E72" s="111" t="n">
        <v>44498</v>
      </c>
    </row>
    <row r="73" hidden="1" ht="33" customHeight="1" s="453">
      <c r="A73" s="111" t="n">
        <v>44491</v>
      </c>
      <c r="B73" s="108" t="n">
        <v>1</v>
      </c>
      <c r="C73" s="118" t="inlineStr">
        <is>
          <t>L6042交易控制檔:提供清單給SKL填寫 交易控制檔 結清戶個資控管及顧客控管警訊</t>
        </is>
      </c>
      <c r="D73" s="108" t="inlineStr">
        <is>
          <t>余家興</t>
        </is>
      </c>
      <c r="E73" s="111" t="n">
        <v>44498</v>
      </c>
    </row>
    <row r="74" hidden="1" ht="313.5" customHeight="1" s="453">
      <c r="A74" s="111" t="n">
        <v>44491</v>
      </c>
      <c r="B74" s="108" t="n">
        <v>2</v>
      </c>
      <c r="C74" s="118" t="inlineStr">
        <is>
          <t>L1905:確認簡訊抓取模式</t>
        </is>
      </c>
      <c r="D74" s="108" t="inlineStr">
        <is>
          <t>賴文育</t>
        </is>
      </c>
      <c r="E74" s="111" t="n">
        <v>44494</v>
      </c>
      <c r="F74" s="118" t="inlineStr">
        <is>
      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      </is>
      </c>
    </row>
    <row r="75" hidden="1" ht="33" customHeight="1" s="453">
      <c r="A75" s="111" t="n">
        <v>44494</v>
      </c>
      <c r="B75" s="108" t="n">
        <v>1</v>
      </c>
      <c r="C75" s="118" t="inlineStr">
        <is>
          <t>透過Informatica將"借款戶關係人/關係企業"資料,由eloan匯入新貸中系統</t>
        </is>
      </c>
      <c r="D75" s="108" t="inlineStr">
        <is>
          <t>張金龍</t>
        </is>
      </c>
      <c r="E75" s="111" t="n">
        <v>44498</v>
      </c>
      <c r="F75" s="118" t="n"/>
    </row>
    <row r="76">
      <c r="A76" s="111" t="n">
        <v>44494</v>
      </c>
      <c r="B76" s="108" t="n">
        <v>2</v>
      </c>
      <c r="C76" s="118" t="inlineStr">
        <is>
          <t>L2222 與授信戶關係登錄交易權限確認</t>
        </is>
      </c>
      <c r="D76" s="108" t="inlineStr">
        <is>
          <t>張金龍</t>
        </is>
      </c>
      <c r="E76" s="111" t="n">
        <v>44620</v>
      </c>
      <c r="F76" s="118" t="n"/>
    </row>
    <row r="77">
      <c r="A77" s="111" t="n">
        <v>44494</v>
      </c>
      <c r="B77" s="108" t="n">
        <v>1</v>
      </c>
      <c r="C77" s="118" t="inlineStr">
        <is>
          <t>L2480 擔保品重評資料登錄.重評原因代碼,請放款部提供</t>
        </is>
      </c>
      <c r="D77" s="108" t="inlineStr">
        <is>
          <t>放款部</t>
        </is>
      </c>
      <c r="E77" s="111" t="n">
        <v>44530</v>
      </c>
      <c r="F77" s="118" t="n"/>
    </row>
    <row r="78" hidden="1" s="453">
      <c r="A78" s="111" t="n">
        <v>44496</v>
      </c>
      <c r="B78" s="130" t="n">
        <v>1</v>
      </c>
      <c r="C78" s="118" t="inlineStr">
        <is>
          <t>存證信函底稿版本,前置協商逾期繳款通知函繳款期限</t>
        </is>
      </c>
      <c r="D78" s="130" t="inlineStr">
        <is>
          <t>邱怡婷</t>
        </is>
      </c>
      <c r="E78" s="121" t="inlineStr">
        <is>
          <t>請盡速與負責人確認</t>
        </is>
      </c>
    </row>
    <row r="79" hidden="1" s="453">
      <c r="A79" s="111" t="n">
        <v>44496</v>
      </c>
      <c r="B79" s="130" t="n">
        <v>2</v>
      </c>
      <c r="C79" s="118" t="inlineStr">
        <is>
          <t>法定代理人與地址</t>
        </is>
      </c>
      <c r="D79" s="130" t="inlineStr">
        <is>
          <t>林清河</t>
        </is>
      </c>
      <c r="E79" s="121" t="inlineStr">
        <is>
          <t>請盡速與負責人確認</t>
        </is>
      </c>
    </row>
    <row r="80" hidden="1" ht="144.75" customHeight="1" s="453">
      <c r="A80" s="121" t="n">
        <v>44503</v>
      </c>
      <c r="B80" s="130" t="n">
        <v>1</v>
      </c>
      <c r="C80" s="118" t="inlineStr">
        <is>
          <t>[戶別]欄位名稱變更，待使用者提供</t>
        </is>
      </c>
      <c r="D80" s="130" t="inlineStr">
        <is>
          <t>施美娟</t>
        </is>
      </c>
      <c r="E80" s="121" t="n">
        <v>44505</v>
      </c>
      <c r="F80" s="118" t="inlineStr">
        <is>
          <t>2021/11/5施美娟回覆：
戶別改為事項
1- 授信案件-董事會
2- 授信案件-董事長
3- 授信案件-總經理
4- 內部規章-董事會
5- 內部規章-董事長
6- 內部規章-總經理
7- 逾放報告
9-其他</t>
        </is>
      </c>
    </row>
    <row r="81" hidden="1" ht="33" customHeight="1" s="453">
      <c r="A81" s="121" t="n">
        <v>44503</v>
      </c>
      <c r="B81" s="130" t="n">
        <v>2</v>
      </c>
      <c r="C81" s="118" t="inlineStr">
        <is>
          <t>[當日累積件數]欄位，待使用者提供</t>
        </is>
      </c>
      <c r="D81" s="130" t="inlineStr">
        <is>
          <t>施美娟</t>
        </is>
      </c>
      <c r="E81" s="121" t="n">
        <v>44505</v>
      </c>
      <c r="F81" s="118" t="inlineStr">
        <is>
          <t>2021/11/5施美娟回覆：
改為項次，欄位改置最左邊(下載及系統相同)</t>
        </is>
      </c>
    </row>
    <row r="82" hidden="1" s="453">
      <c r="A82" s="121" t="n">
        <v>44503</v>
      </c>
      <c r="B82" s="130" t="n">
        <v>3</v>
      </c>
      <c r="C82" s="118" t="inlineStr">
        <is>
          <t>附件上傳功能</t>
        </is>
      </c>
      <c r="D82" s="130" t="inlineStr">
        <is>
          <t>張嘉榮</t>
        </is>
      </c>
      <c r="F82" s="122" t="inlineStr">
        <is>
          <t>2021/11/5施美娟回覆：**可上傳多筆** (之後提供)</t>
        </is>
      </c>
    </row>
  </sheetData>
  <autoFilter ref="A1:H82">
    <filterColumn colId="2">
      <filters>
        <filter val="「L2111 案件申請登錄」確認企金需另設計輸入畫面或共用輸入畫面"/>
        <filter val="「L2801 未齊案件管理」待確認[齊件代碼]是否可修改"/>
        <filter val="L2221 交易關係人維護,廠商提供必須輸入基本資料欄位的整理表格,供BU確認"/>
        <filter val="L2222 與授信戶關係登錄交易權限確認"/>
        <filter val="L2480 擔保品重評資料登錄.重評原因代碼,請放款部提供"/>
        <filter val="更新「L2111 案件申請登錄」規格供ELOAN調整程式"/>
        <filter val="更新「L2111 案件申請登錄」調整後畫面供BU確認"/>
        <filter val="更新「L2801 未齊案件管理」開發規格"/>
        <filter val="更新L2038 URS輸出說明文件,提供使用者確認"/>
        <filter val="於撥款後,於L2154 額度資料維護,修改業績介紹人,房貸專員,協辦人員"/>
        <filter val="廠商提供L2111調整電文供ELOAN開發"/>
        <filter val="廠商提供L2221電文供ELOAN開發"/>
      </filters>
    </filterColumn>
  </autoFilter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2" sqref="C2"/>
    </sheetView>
  </sheetViews>
  <sheetFormatPr baseColWidth="8" defaultColWidth="9" defaultRowHeight="15.75"/>
  <cols>
    <col width="12.42578125" bestFit="1" customWidth="1" style="249" min="1" max="1"/>
    <col width="12.42578125" customWidth="1" style="249" min="2" max="2"/>
    <col width="15.7109375" bestFit="1" customWidth="1" style="249" min="3" max="3"/>
    <col width="3.7109375" bestFit="1" customWidth="1" style="249" min="4" max="4"/>
    <col width="30.42578125" bestFit="1" customWidth="1" style="249" min="5" max="5"/>
    <col width="9.5703125" bestFit="1" customWidth="1" style="249" min="6" max="6"/>
    <col width="9" customWidth="1" style="249" min="7" max="16384"/>
  </cols>
  <sheetData>
    <row r="1" ht="16.5" customFormat="1" customHeight="1" s="181">
      <c r="A1" s="178" t="inlineStr">
        <is>
          <t>會議日期</t>
        </is>
      </c>
      <c r="B1" s="178" t="inlineStr">
        <is>
          <t>交易</t>
        </is>
      </c>
      <c r="C1" s="178" t="inlineStr">
        <is>
          <t>交易說明</t>
        </is>
      </c>
      <c r="D1" s="179" t="inlineStr">
        <is>
          <t>序號</t>
        </is>
      </c>
      <c r="E1" s="178" t="inlineStr">
        <is>
          <t>待辦事項</t>
        </is>
      </c>
      <c r="F1" s="178" t="inlineStr">
        <is>
          <t>負責人</t>
        </is>
      </c>
    </row>
    <row r="2">
      <c r="A2" s="247" t="n">
        <v>44467</v>
      </c>
      <c r="B2" s="250" t="inlineStr">
        <is>
          <t>L6701</t>
        </is>
      </c>
      <c r="C2" s="247">
        <f>VLOOKUP(B2,URS確認!$E:$F,2,FALSE)</f>
        <v/>
      </c>
      <c r="D2" s="248" t="n">
        <v>1</v>
      </c>
      <c r="E2" s="249" t="inlineStr">
        <is>
          <t>上線前需轉入最新行庫資料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85" zoomScaleNormal="85" workbookViewId="0">
      <selection activeCell="C35" sqref="C35"/>
    </sheetView>
  </sheetViews>
  <sheetFormatPr baseColWidth="8" defaultColWidth="9" defaultRowHeight="15.75"/>
  <cols>
    <col width="9" customWidth="1" style="10" min="1" max="1"/>
    <col width="26.42578125" customWidth="1" style="9" min="2" max="2"/>
    <col width="106.28515625" customWidth="1" style="9" min="3" max="3"/>
    <col width="9" customWidth="1" style="9" min="4" max="16384"/>
  </cols>
  <sheetData>
    <row r="1" customFormat="1" s="10">
      <c r="A1" s="46" t="inlineStr">
        <is>
          <t>項目</t>
        </is>
      </c>
      <c r="B1" s="46" t="inlineStr">
        <is>
          <t>議題</t>
        </is>
      </c>
      <c r="C1" s="46" t="inlineStr">
        <is>
          <t>說明</t>
        </is>
      </c>
    </row>
    <row r="2" ht="126" customHeight="1" s="453">
      <c r="A2" s="12" t="n">
        <v>1</v>
      </c>
      <c r="B2" s="11" t="inlineStr">
        <is>
          <t>資料轉換</t>
        </is>
      </c>
      <c r="C2" s="45" t="inlineStr">
        <is>
      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      </is>
      </c>
    </row>
    <row r="3">
      <c r="A3" s="10" t="n">
        <v>2</v>
      </c>
      <c r="B3" s="9" t="inlineStr">
        <is>
          <t>主管授權理申報表</t>
        </is>
      </c>
      <c r="C3" s="9" t="inlineStr">
        <is>
          <t>格式討論</t>
        </is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zoomScale="130" zoomScaleNormal="130" workbookViewId="0">
      <selection activeCell="A3" sqref="A3"/>
    </sheetView>
  </sheetViews>
  <sheetFormatPr baseColWidth="8" defaultRowHeight="15.75"/>
  <cols>
    <col width="122.42578125" customWidth="1" style="453" min="1" max="1"/>
  </cols>
  <sheetData>
    <row r="1" ht="110.25" customHeight="1" s="453">
      <c r="A1" s="5" t="inlineStr">
        <is>
          <t>[經辦等級]
B: 所有交易主管及經辦皆可執行該交易
S: 僅主管可執行該交易
T: 僅經辦可執行該交易
[主管核可] 
V: 該交易須主管核可
O: 該交易選擇性的須主管核可，詳細內容請參閱該交易之交易說明</t>
        </is>
      </c>
    </row>
    <row r="3">
      <c r="A3" s="13" t="inlineStr">
        <is>
          <t>https://skl.webex.com/skl/j.php?MTID=m4cad926e26e65b979305fb669cef7280</t>
        </is>
      </c>
    </row>
  </sheetData>
  <hyperlinks>
    <hyperlink ref="A3" r:id="rId1"/>
  </hyperlinks>
  <pageMargins left="0.7" right="0.7" top="0.75" bottom="0.75" header="0.3" footer="0.3"/>
  <pageSetup orientation="portrait" paperSize="9" horizontalDpi="0" verticalDpi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8"/>
  <sheetViews>
    <sheetView topLeftCell="A8" zoomScaleNormal="100" workbookViewId="0">
      <selection activeCell="B37" sqref="B37"/>
    </sheetView>
  </sheetViews>
  <sheetFormatPr baseColWidth="8" defaultRowHeight="15.75"/>
  <cols>
    <col width="10.5703125" bestFit="1" customWidth="1" style="453" min="1" max="1"/>
    <col width="32.7109375" customWidth="1" style="453" min="2" max="3"/>
    <col width="12.7109375" customWidth="1" style="453" min="4" max="4"/>
    <col width="18.140625" customWidth="1" style="453" min="5" max="5"/>
    <col width="12.28515625" customWidth="1" style="453" min="6" max="6"/>
    <col width="15.85546875" bestFit="1" customWidth="1" style="453" min="7" max="7"/>
    <col width="22.7109375" customWidth="1" style="453" min="8" max="8"/>
  </cols>
  <sheetData>
    <row r="1" ht="37.5" customHeight="1" s="453" thickBot="1">
      <c r="A1" s="14" t="inlineStr">
        <is>
          <t>放款部人員聯絡電話</t>
        </is>
      </c>
      <c r="B1" s="15" t="n"/>
      <c r="C1" s="129" t="n">
        <v>44393</v>
      </c>
      <c r="D1" s="15" t="n"/>
      <c r="E1" s="15" t="n"/>
      <c r="G1" s="14" t="n"/>
      <c r="H1" s="15" t="n"/>
    </row>
    <row r="2" ht="24" customHeight="1" s="453">
      <c r="A2" s="18" t="inlineStr">
        <is>
          <t>梁健福</t>
        </is>
      </c>
      <c r="B2" s="18" t="inlineStr">
        <is>
          <t>放款部協理</t>
        </is>
      </c>
      <c r="C2" s="18" t="inlineStr">
        <is>
          <t>skcx9340@skl.com.tw</t>
        </is>
      </c>
      <c r="D2" s="18" t="n">
        <v>7001</v>
      </c>
      <c r="E2" s="18" t="inlineStr">
        <is>
          <t>摩天 18樓</t>
        </is>
      </c>
      <c r="F2" s="16" t="inlineStr">
        <is>
          <t>放款部</t>
        </is>
      </c>
      <c r="G2" s="17" t="n"/>
      <c r="H2" s="19" t="n"/>
    </row>
    <row r="3" ht="24" customHeight="1" s="453">
      <c r="A3" s="21" t="inlineStr">
        <is>
          <t>劉師尹</t>
        </is>
      </c>
      <c r="B3" s="21" t="inlineStr">
        <is>
          <t>專案協理</t>
        </is>
      </c>
      <c r="C3" s="21" t="inlineStr">
        <is>
          <t>skeq9875@skl.com.tw</t>
        </is>
      </c>
      <c r="D3" s="21" t="n">
        <v>7180</v>
      </c>
      <c r="E3" s="21" t="inlineStr">
        <is>
          <t>摩天 18樓</t>
        </is>
      </c>
      <c r="F3" s="20" t="inlineStr">
        <is>
          <t>放款部</t>
        </is>
      </c>
      <c r="G3" s="39" t="inlineStr">
        <is>
          <t>企金</t>
        </is>
      </c>
      <c r="H3" s="22" t="n"/>
    </row>
    <row r="4" ht="24" customHeight="1" s="453">
      <c r="A4" s="25" t="inlineStr">
        <is>
          <t>宋郁宏</t>
        </is>
      </c>
      <c r="B4" s="25" t="inlineStr">
        <is>
          <t>放款帳務專員</t>
        </is>
      </c>
      <c r="C4" s="25" t="inlineStr">
        <is>
          <t>skfb9368@skl.com.tw</t>
        </is>
      </c>
      <c r="D4" s="25" t="n">
        <v>7083</v>
      </c>
      <c r="E4" s="25" t="inlineStr">
        <is>
          <t>摩天 18樓</t>
        </is>
      </c>
      <c r="F4" s="23" t="inlineStr">
        <is>
          <t>放款部</t>
        </is>
      </c>
      <c r="G4" s="24" t="inlineStr">
        <is>
          <t>放款服務課</t>
        </is>
      </c>
      <c r="H4" s="26" t="n"/>
    </row>
    <row r="5" ht="24" customHeight="1" s="453">
      <c r="A5" s="25" t="inlineStr">
        <is>
          <t>許慧玉</t>
        </is>
      </c>
      <c r="B5" s="25" t="inlineStr">
        <is>
          <t>放款帳務專員</t>
        </is>
      </c>
      <c r="C5" s="25" t="inlineStr">
        <is>
          <t>skem8461@skl.com.tw</t>
        </is>
      </c>
      <c r="D5" s="25" t="n">
        <v>7084</v>
      </c>
      <c r="E5" s="25" t="inlineStr">
        <is>
          <t>摩天 18樓</t>
        </is>
      </c>
      <c r="F5" s="23" t="inlineStr">
        <is>
          <t>放款部</t>
        </is>
      </c>
      <c r="G5" s="24" t="inlineStr">
        <is>
          <t>放款服務課</t>
        </is>
      </c>
      <c r="H5" s="26" t="n"/>
    </row>
    <row r="6" ht="24" customHeight="1" s="453">
      <c r="A6" s="25" t="inlineStr">
        <is>
          <t>蔡珮瑜</t>
        </is>
      </c>
      <c r="B6" s="25" t="inlineStr">
        <is>
          <t>放款帳務專員</t>
        </is>
      </c>
      <c r="C6" s="25" t="inlineStr">
        <is>
          <t>skba3883@skl.com.tw</t>
        </is>
      </c>
      <c r="D6" s="25" t="n">
        <v>7085</v>
      </c>
      <c r="E6" s="25" t="inlineStr">
        <is>
          <t>摩天 18樓</t>
        </is>
      </c>
      <c r="F6" s="23" t="inlineStr">
        <is>
          <t>放款部</t>
        </is>
      </c>
      <c r="G6" s="24" t="inlineStr">
        <is>
          <t>放款服務課</t>
        </is>
      </c>
      <c r="H6" s="26" t="n"/>
    </row>
    <row r="7" ht="24" customHeight="1" s="453">
      <c r="A7" s="25" t="inlineStr">
        <is>
          <t>邵淑微</t>
        </is>
      </c>
      <c r="B7" s="25" t="inlineStr">
        <is>
          <t>放款帳務專員</t>
        </is>
      </c>
      <c r="C7" s="25" t="inlineStr">
        <is>
          <t>skat2658@skl.com.tw</t>
        </is>
      </c>
      <c r="D7" s="25" t="n">
        <v>7086</v>
      </c>
      <c r="E7" s="25" t="inlineStr">
        <is>
          <t>摩天 18樓</t>
        </is>
      </c>
      <c r="F7" s="23" t="inlineStr">
        <is>
          <t>放款部</t>
        </is>
      </c>
      <c r="G7" s="24" t="inlineStr">
        <is>
          <t>放款服務課</t>
        </is>
      </c>
      <c r="H7" s="26" t="n"/>
    </row>
    <row r="8" ht="24" customHeight="1" s="453">
      <c r="A8" s="25" t="inlineStr">
        <is>
          <t>尹少玄</t>
        </is>
      </c>
      <c r="B8" s="25" t="inlineStr">
        <is>
          <t>放款帳務專員</t>
        </is>
      </c>
      <c r="C8" s="25" t="inlineStr">
        <is>
          <t>skct5927@skl.com.tw</t>
        </is>
      </c>
      <c r="D8" s="25" t="n">
        <v>7088</v>
      </c>
      <c r="E8" s="25" t="inlineStr">
        <is>
          <t>摩天 18樓</t>
        </is>
      </c>
      <c r="F8" s="23" t="inlineStr">
        <is>
          <t>放款部</t>
        </is>
      </c>
      <c r="G8" s="24" t="inlineStr">
        <is>
          <t>放款服務課</t>
        </is>
      </c>
      <c r="H8" s="26" t="n"/>
    </row>
    <row r="9" ht="24" customHeight="1" s="453">
      <c r="A9" s="96" t="inlineStr">
        <is>
          <t>陳政皓</t>
        </is>
      </c>
      <c r="B9" s="25" t="inlineStr">
        <is>
          <t>放款服務課經理</t>
        </is>
      </c>
      <c r="C9" s="25" t="inlineStr">
        <is>
          <t>chchen@skl.com.tw</t>
        </is>
      </c>
      <c r="D9" s="25" t="n">
        <v>7090</v>
      </c>
      <c r="E9" s="25" t="inlineStr">
        <is>
          <t>摩天 18樓</t>
        </is>
      </c>
      <c r="F9" s="23" t="inlineStr">
        <is>
          <t>放款部</t>
        </is>
      </c>
      <c r="G9" s="24" t="inlineStr">
        <is>
          <t>放款服務課</t>
        </is>
      </c>
      <c r="H9" s="26" t="n"/>
    </row>
    <row r="10" ht="24" customHeight="1" s="453">
      <c r="A10" s="29" t="inlineStr">
        <is>
          <t>張淑遠</t>
        </is>
      </c>
      <c r="B10" s="29" t="inlineStr">
        <is>
          <t>房貸推展業務專員</t>
        </is>
      </c>
      <c r="C10" s="29" t="inlineStr">
        <is>
          <t>bettychang@skl.com.tw</t>
        </is>
      </c>
      <c r="D10" s="29" t="n">
        <v>7051</v>
      </c>
      <c r="E10" s="29" t="inlineStr">
        <is>
          <t>摩天 18樓</t>
        </is>
      </c>
      <c r="F10" s="27" t="inlineStr">
        <is>
          <t>放款部</t>
        </is>
      </c>
      <c r="G10" s="28" t="inlineStr">
        <is>
          <t>放款推展課</t>
        </is>
      </c>
      <c r="H10" s="30" t="n"/>
    </row>
    <row r="11" ht="24" customHeight="1" s="453">
      <c r="A11" s="29" t="inlineStr">
        <is>
          <t>李珮君</t>
        </is>
      </c>
      <c r="B11" s="29" t="inlineStr">
        <is>
          <t>資深放款推展企劃專員</t>
        </is>
      </c>
      <c r="C11" s="29" t="inlineStr">
        <is>
          <t>snoopy@skl.com.tw</t>
        </is>
      </c>
      <c r="D11" s="29" t="n">
        <v>7052</v>
      </c>
      <c r="E11" s="29" t="inlineStr">
        <is>
          <t>摩天 18樓</t>
        </is>
      </c>
      <c r="F11" s="27" t="inlineStr">
        <is>
          <t>放款部</t>
        </is>
      </c>
      <c r="G11" s="28" t="inlineStr">
        <is>
          <t>放款推展課</t>
        </is>
      </c>
      <c r="H11" s="30" t="n"/>
    </row>
    <row r="12" ht="24" customHeight="1" s="453">
      <c r="A12" s="29" t="inlineStr">
        <is>
          <t>蔡進健</t>
        </is>
      </c>
      <c r="B12" s="29" t="inlineStr">
        <is>
          <t>專案經理</t>
        </is>
      </c>
      <c r="C12" s="29" t="inlineStr">
        <is>
          <t>skey5613@skl.com.tw</t>
        </is>
      </c>
      <c r="D12" s="29" t="n">
        <v>7181</v>
      </c>
      <c r="E12" s="29" t="inlineStr">
        <is>
          <t>摩天 18樓</t>
        </is>
      </c>
      <c r="F12" s="27" t="inlineStr">
        <is>
          <t>放款部</t>
        </is>
      </c>
      <c r="G12" s="28" t="inlineStr">
        <is>
          <t>放款推展課</t>
        </is>
      </c>
      <c r="H12" s="30" t="n"/>
    </row>
    <row r="13" ht="24" customHeight="1" s="453">
      <c r="A13" s="29" t="inlineStr">
        <is>
          <t>李穎</t>
        </is>
      </c>
      <c r="B13" s="29" t="inlineStr">
        <is>
          <t>專案經理</t>
        </is>
      </c>
      <c r="C13" s="29" t="inlineStr">
        <is>
          <t>skes8696@skl.com.tw</t>
        </is>
      </c>
      <c r="D13" s="29" t="n">
        <v>7182</v>
      </c>
      <c r="E13" s="29" t="inlineStr">
        <is>
          <t>摩天 18樓</t>
        </is>
      </c>
      <c r="F13" s="27" t="inlineStr">
        <is>
          <t>放款部</t>
        </is>
      </c>
      <c r="G13" s="28" t="inlineStr">
        <is>
          <t>放款推展課</t>
        </is>
      </c>
      <c r="H13" s="30" t="n"/>
    </row>
    <row r="14" ht="24" customHeight="1" s="453">
      <c r="A14" s="29" t="inlineStr">
        <is>
          <t>陳俞辛</t>
        </is>
      </c>
      <c r="B14" s="29" t="inlineStr">
        <is>
          <t>企金推展專員</t>
        </is>
      </c>
      <c r="C14" s="29" t="inlineStr">
        <is>
          <t>skcq3559@skl.com.tw</t>
        </is>
      </c>
      <c r="D14" s="29" t="n">
        <v>7183</v>
      </c>
      <c r="E14" s="29" t="inlineStr">
        <is>
          <t>摩天 18樓</t>
        </is>
      </c>
      <c r="F14" s="27" t="inlineStr">
        <is>
          <t>放款部</t>
        </is>
      </c>
      <c r="G14" s="28" t="inlineStr">
        <is>
          <t>放款推展課</t>
        </is>
      </c>
      <c r="H14" s="30" t="n"/>
    </row>
    <row r="15" hidden="1" ht="24" customHeight="1" s="453">
      <c r="A15" s="29" t="inlineStr">
        <is>
          <t>黃國安</t>
        </is>
      </c>
      <c r="B15" s="29" t="inlineStr">
        <is>
          <t>房貸部專</t>
        </is>
      </c>
      <c r="C15" s="29" t="e">
        <v>#N/A</v>
      </c>
      <c r="D15" s="29" t="n">
        <v>7301</v>
      </c>
      <c r="E15" s="29" t="inlineStr">
        <is>
          <t>摩天 18樓</t>
        </is>
      </c>
      <c r="F15" s="27" t="inlineStr">
        <is>
          <t>放款部</t>
        </is>
      </c>
      <c r="G15" s="28" t="inlineStr">
        <is>
          <t>放款推展課</t>
        </is>
      </c>
      <c r="H15" s="30" t="inlineStr">
        <is>
          <t>營管部</t>
        </is>
      </c>
    </row>
    <row r="16" hidden="1" ht="24" customHeight="1" s="453">
      <c r="A16" s="29" t="inlineStr">
        <is>
          <t>張建昌</t>
        </is>
      </c>
      <c r="B16" s="29" t="inlineStr">
        <is>
          <t>房貸專員</t>
        </is>
      </c>
      <c r="C16" s="29" t="e">
        <v>#N/A</v>
      </c>
      <c r="D16" s="29" t="n">
        <v>7305</v>
      </c>
      <c r="E16" s="29" t="inlineStr">
        <is>
          <t>摩天 18樓</t>
        </is>
      </c>
      <c r="F16" s="27" t="inlineStr">
        <is>
          <t>放款部</t>
        </is>
      </c>
      <c r="G16" s="28" t="inlineStr">
        <is>
          <t>放款推展課</t>
        </is>
      </c>
      <c r="H16" s="30" t="inlineStr">
        <is>
          <t>營管部(松信區部)</t>
        </is>
      </c>
    </row>
    <row r="17" hidden="1" ht="24" customHeight="1" s="453">
      <c r="A17" s="29" t="inlineStr">
        <is>
          <t>黃豐益</t>
        </is>
      </c>
      <c r="B17" s="29" t="inlineStr">
        <is>
          <t>房貸專員</t>
        </is>
      </c>
      <c r="C17" s="29" t="e">
        <v>#N/A</v>
      </c>
      <c r="D17" s="29" t="n">
        <v>7306</v>
      </c>
      <c r="E17" s="29" t="inlineStr">
        <is>
          <t>摩天 18樓</t>
        </is>
      </c>
      <c r="F17" s="27" t="inlineStr">
        <is>
          <t>放款部</t>
        </is>
      </c>
      <c r="G17" s="28" t="inlineStr">
        <is>
          <t>放款推展課</t>
        </is>
      </c>
      <c r="H17" s="30" t="inlineStr">
        <is>
          <t>營管部(建國區部)</t>
        </is>
      </c>
    </row>
    <row r="18" hidden="1" ht="24" customHeight="1" s="453">
      <c r="A18" s="29" t="inlineStr">
        <is>
          <t>傅子榮</t>
        </is>
      </c>
      <c r="B18" s="29" t="inlineStr">
        <is>
          <t>房貸部專</t>
        </is>
      </c>
      <c r="C18" s="29" t="e">
        <v>#N/A</v>
      </c>
      <c r="D18" s="29" t="n">
        <v>7311</v>
      </c>
      <c r="E18" s="29" t="inlineStr">
        <is>
          <t>摩天 18樓</t>
        </is>
      </c>
      <c r="F18" s="27" t="inlineStr">
        <is>
          <t>放款部</t>
        </is>
      </c>
      <c r="G18" s="28" t="inlineStr">
        <is>
          <t>放款推展課</t>
        </is>
      </c>
      <c r="H18" s="30" t="inlineStr">
        <is>
          <t>營推部</t>
        </is>
      </c>
    </row>
    <row r="19" hidden="1" ht="24" customHeight="1" s="453">
      <c r="A19" s="29" t="inlineStr">
        <is>
          <t>梁裕祥</t>
        </is>
      </c>
      <c r="B19" s="29" t="inlineStr">
        <is>
          <t>房貸專員</t>
        </is>
      </c>
      <c r="C19" s="29" t="e">
        <v>#N/A</v>
      </c>
      <c r="D19" s="29" t="n">
        <v>7312</v>
      </c>
      <c r="E19" s="29" t="inlineStr">
        <is>
          <t>摩天 18樓</t>
        </is>
      </c>
      <c r="F19" s="27" t="inlineStr">
        <is>
          <t>放款部</t>
        </is>
      </c>
      <c r="G19" s="28" t="inlineStr">
        <is>
          <t>放款推展課</t>
        </is>
      </c>
      <c r="H19" s="30" t="inlineStr">
        <is>
          <t>營推部(板橋區部)</t>
        </is>
      </c>
    </row>
    <row r="20" hidden="1" ht="24" customHeight="1" s="453">
      <c r="A20" s="29" t="inlineStr">
        <is>
          <t>唐孝芳</t>
        </is>
      </c>
      <c r="B20" s="29" t="inlineStr">
        <is>
          <t>資深房貸專員</t>
        </is>
      </c>
      <c r="C20" s="29" t="e">
        <v>#N/A</v>
      </c>
      <c r="D20" s="29" t="inlineStr">
        <is>
          <t>(03)337-2564</t>
        </is>
      </c>
      <c r="E20" s="29" t="n"/>
      <c r="F20" s="27" t="inlineStr">
        <is>
          <t>放款部</t>
        </is>
      </c>
      <c r="G20" s="28" t="inlineStr">
        <is>
          <t>放款推展課</t>
        </is>
      </c>
      <c r="H20" s="30" t="inlineStr">
        <is>
          <t>營推部(桃園區部)</t>
        </is>
      </c>
    </row>
    <row r="21" hidden="1" ht="24" customHeight="1" s="453">
      <c r="A21" s="29" t="inlineStr">
        <is>
          <t>陳育誠</t>
        </is>
      </c>
      <c r="B21" s="29" t="inlineStr">
        <is>
          <t>企金推展專案襄理</t>
        </is>
      </c>
      <c r="C21" s="29" t="e">
        <v>#N/A</v>
      </c>
      <c r="D21" s="29" t="inlineStr">
        <is>
          <t>(07)9741985</t>
        </is>
      </c>
      <c r="E21" s="29" t="n"/>
      <c r="F21" s="27" t="inlineStr">
        <is>
          <t>放款部</t>
        </is>
      </c>
      <c r="G21" s="28" t="inlineStr">
        <is>
          <t>放款推展課</t>
        </is>
      </c>
      <c r="H21" s="30" t="inlineStr">
        <is>
          <t>駐：高雄</t>
        </is>
      </c>
    </row>
    <row r="22" hidden="1" ht="24" customHeight="1" s="453">
      <c r="A22" s="29" t="inlineStr">
        <is>
          <t>林瑶洲</t>
        </is>
      </c>
      <c r="B22" s="29" t="inlineStr">
        <is>
          <t>企金推展專案襄理</t>
        </is>
      </c>
      <c r="C22" s="29" t="e">
        <v>#N/A</v>
      </c>
      <c r="D22" s="29" t="inlineStr">
        <is>
          <t>(04)22282125</t>
        </is>
      </c>
      <c r="E22" s="29" t="n"/>
      <c r="F22" s="27" t="inlineStr">
        <is>
          <t>放款部</t>
        </is>
      </c>
      <c r="G22" s="28" t="inlineStr">
        <is>
          <t>放款推展課</t>
        </is>
      </c>
      <c r="H22" s="30" t="inlineStr">
        <is>
          <t>駐：台中</t>
        </is>
      </c>
    </row>
    <row r="23" hidden="1" ht="24" customHeight="1" s="453">
      <c r="A23" s="29" t="inlineStr">
        <is>
          <t>林洺漳</t>
        </is>
      </c>
      <c r="B23" s="29" t="inlineStr">
        <is>
          <t>資深房貸專員</t>
        </is>
      </c>
      <c r="C23" s="29" t="e">
        <v>#N/A</v>
      </c>
      <c r="D23" s="29" t="inlineStr">
        <is>
          <t>(04)2228-2125</t>
        </is>
      </c>
      <c r="E23" s="29" t="n"/>
      <c r="F23" s="27" t="inlineStr">
        <is>
          <t>放款部</t>
        </is>
      </c>
      <c r="G23" s="28" t="inlineStr">
        <is>
          <t>放款推展課</t>
        </is>
      </c>
      <c r="H23" s="30" t="inlineStr">
        <is>
          <t>業推部(復興、南投區部)</t>
        </is>
      </c>
    </row>
    <row r="24" hidden="1" ht="24" customHeight="1" s="453">
      <c r="A24" s="29" t="inlineStr">
        <is>
          <t>涂國祥</t>
        </is>
      </c>
      <c r="B24" s="29" t="inlineStr">
        <is>
          <t>房貸部專</t>
        </is>
      </c>
      <c r="C24" s="29" t="e">
        <v>#N/A</v>
      </c>
      <c r="D24" s="29" t="inlineStr">
        <is>
          <t>(04)2228-2125</t>
        </is>
      </c>
      <c r="E24" s="29" t="n"/>
      <c r="F24" s="27" t="inlineStr">
        <is>
          <t>放款部</t>
        </is>
      </c>
      <c r="G24" s="28" t="inlineStr">
        <is>
          <t>放款推展課</t>
        </is>
      </c>
      <c r="H24" s="30" t="inlineStr">
        <is>
          <t>業推部</t>
        </is>
      </c>
    </row>
    <row r="25" hidden="1" ht="24" customHeight="1" s="453">
      <c r="A25" s="29" t="inlineStr">
        <is>
          <t>薛太郎</t>
        </is>
      </c>
      <c r="B25" s="29" t="inlineStr">
        <is>
          <t>資深房貸專員</t>
        </is>
      </c>
      <c r="C25" s="29" t="e">
        <v>#N/A</v>
      </c>
      <c r="D25" s="29" t="inlineStr">
        <is>
          <t>(04)37076074#14</t>
        </is>
      </c>
      <c r="E25" s="29" t="n"/>
      <c r="F25" s="27" t="inlineStr">
        <is>
          <t>放款部</t>
        </is>
      </c>
      <c r="G25" s="28" t="inlineStr">
        <is>
          <t>放款推展課</t>
        </is>
      </c>
      <c r="H25" s="30" t="inlineStr">
        <is>
          <t>業推部(惠國區部)</t>
        </is>
      </c>
    </row>
    <row r="26" hidden="1" ht="24" customHeight="1" s="453">
      <c r="A26" s="29" t="inlineStr">
        <is>
          <t>陳聖仁</t>
        </is>
      </c>
      <c r="B26" s="29" t="inlineStr">
        <is>
          <t>資深房貸專員</t>
        </is>
      </c>
      <c r="C26" s="29" t="e">
        <v>#N/A</v>
      </c>
      <c r="D26" s="29" t="inlineStr">
        <is>
          <t>(06)223-8413</t>
        </is>
      </c>
      <c r="E26" s="29" t="n"/>
      <c r="F26" s="27" t="inlineStr">
        <is>
          <t>放款部</t>
        </is>
      </c>
      <c r="G26" s="28" t="inlineStr">
        <is>
          <t>放款推展課</t>
        </is>
      </c>
      <c r="H26" s="30" t="inlineStr">
        <is>
          <t>業開部(南市區部)</t>
        </is>
      </c>
    </row>
    <row r="27" hidden="1" ht="24" customHeight="1" s="453">
      <c r="A27" s="29" t="inlineStr">
        <is>
          <t>呂玫絨</t>
        </is>
      </c>
      <c r="B27" s="29" t="inlineStr">
        <is>
          <t>資深房貸專員</t>
        </is>
      </c>
      <c r="C27" s="29" t="e">
        <v>#N/A</v>
      </c>
      <c r="D27" s="29" t="inlineStr">
        <is>
          <t>(07)974-1985</t>
        </is>
      </c>
      <c r="E27" s="29" t="n"/>
      <c r="F27" s="27" t="inlineStr">
        <is>
          <t>放款部</t>
        </is>
      </c>
      <c r="G27" s="28" t="inlineStr">
        <is>
          <t>放款推展課</t>
        </is>
      </c>
      <c r="H27" s="30" t="inlineStr">
        <is>
          <t>業開部(雄南區部)</t>
        </is>
      </c>
    </row>
    <row r="28" hidden="1" ht="24" customHeight="1" s="453">
      <c r="A28" s="29" t="inlineStr">
        <is>
          <t>蔡丞耿</t>
        </is>
      </c>
      <c r="B28" s="29" t="inlineStr">
        <is>
          <t>房貸部專</t>
        </is>
      </c>
      <c r="C28" s="29" t="e">
        <v>#N/A</v>
      </c>
      <c r="D28" s="29" t="inlineStr">
        <is>
          <t>(07)974-1985</t>
        </is>
      </c>
      <c r="E28" s="29" t="n"/>
      <c r="F28" s="27" t="inlineStr">
        <is>
          <t>放款部</t>
        </is>
      </c>
      <c r="G28" s="28" t="inlineStr">
        <is>
          <t>放款推展課</t>
        </is>
      </c>
      <c r="H28" s="30" t="inlineStr">
        <is>
          <t>業開部</t>
        </is>
      </c>
    </row>
    <row r="29" hidden="1" ht="24" customHeight="1" s="453">
      <c r="A29" s="29" t="inlineStr">
        <is>
          <t>莊世清</t>
        </is>
      </c>
      <c r="B29" s="29" t="inlineStr">
        <is>
          <t>資深房貸專員</t>
        </is>
      </c>
      <c r="C29" s="29" t="e">
        <v>#N/A</v>
      </c>
      <c r="D29" s="29" t="inlineStr">
        <is>
          <t>(04)2622-3535</t>
        </is>
      </c>
      <c r="E29" s="29" t="n"/>
      <c r="F29" s="27" t="inlineStr">
        <is>
          <t>放款部</t>
        </is>
      </c>
      <c r="G29" s="28" t="inlineStr">
        <is>
          <t>放款推展課</t>
        </is>
      </c>
      <c r="H29" s="30" t="inlineStr">
        <is>
          <t>業推部(清水區部)</t>
        </is>
      </c>
    </row>
    <row r="30" hidden="1" ht="24" customHeight="1" s="453">
      <c r="A30" s="29" t="inlineStr">
        <is>
          <t>鄂雅玲</t>
        </is>
      </c>
      <c r="B30" s="29" t="inlineStr">
        <is>
          <t>房貸專員</t>
        </is>
      </c>
      <c r="C30" s="29" t="e">
        <v>#N/A</v>
      </c>
      <c r="D30" s="29" t="inlineStr">
        <is>
          <t>(07)974-1985</t>
        </is>
      </c>
      <c r="E30" s="29" t="n"/>
      <c r="F30" s="27" t="inlineStr">
        <is>
          <t>放款部</t>
        </is>
      </c>
      <c r="G30" s="28" t="inlineStr">
        <is>
          <t>放款推展課</t>
        </is>
      </c>
      <c r="H30" s="30" t="inlineStr">
        <is>
          <t>業開部(鳳山區部)</t>
        </is>
      </c>
    </row>
    <row r="31" ht="24" customHeight="1" s="453">
      <c r="A31" s="25" t="inlineStr">
        <is>
          <t>詹貯麟</t>
        </is>
      </c>
      <c r="B31" s="25" t="inlineStr">
        <is>
          <t>放款管理課主管</t>
        </is>
      </c>
      <c r="C31" s="25" t="inlineStr">
        <is>
          <t>jeffjan@skl.com.tw</t>
        </is>
      </c>
      <c r="D31" s="25" t="n">
        <v>7070</v>
      </c>
      <c r="E31" s="25" t="inlineStr">
        <is>
          <t>摩天 18樓</t>
        </is>
      </c>
      <c r="F31" s="23" t="inlineStr">
        <is>
          <t>放款部</t>
        </is>
      </c>
      <c r="G31" s="24" t="inlineStr">
        <is>
          <t>放款管理課</t>
        </is>
      </c>
      <c r="H31" s="26" t="n"/>
    </row>
    <row r="32" ht="24" customHeight="1" s="453">
      <c r="A32" s="25" t="inlineStr">
        <is>
          <t>程慧娟</t>
        </is>
      </c>
      <c r="B32" s="25" t="inlineStr">
        <is>
          <t>授信覆審專案襄理</t>
        </is>
      </c>
      <c r="C32" s="25" t="inlineStr">
        <is>
          <t>sherrycheng@skl.com.tw</t>
        </is>
      </c>
      <c r="D32" s="25" t="n">
        <v>7075</v>
      </c>
      <c r="E32" s="25" t="inlineStr">
        <is>
          <t>摩天 18樓</t>
        </is>
      </c>
      <c r="F32" s="23" t="inlineStr">
        <is>
          <t>放款部</t>
        </is>
      </c>
      <c r="G32" s="24" t="inlineStr">
        <is>
          <t>放款管理課</t>
        </is>
      </c>
      <c r="H32" s="26" t="n"/>
    </row>
    <row r="33" ht="24" customHeight="1" s="453">
      <c r="A33" s="25" t="inlineStr">
        <is>
          <t>邱怡婷</t>
        </is>
      </c>
      <c r="B33" s="25" t="inlineStr">
        <is>
          <t>放款法務專員</t>
        </is>
      </c>
      <c r="C33" s="25" t="inlineStr">
        <is>
          <t>skcb7541@skl.com.tw</t>
        </is>
      </c>
      <c r="D33" s="25" t="n">
        <v>7076</v>
      </c>
      <c r="E33" s="25" t="inlineStr">
        <is>
          <t>摩天 18樓</t>
        </is>
      </c>
      <c r="F33" s="23" t="inlineStr">
        <is>
          <t>放款部</t>
        </is>
      </c>
      <c r="G33" s="24" t="inlineStr">
        <is>
          <t>放款管理課</t>
        </is>
      </c>
      <c r="H33" s="26" t="n"/>
    </row>
    <row r="34" ht="24" customHeight="1" s="453">
      <c r="A34" s="25" t="inlineStr">
        <is>
          <t>張舜雯</t>
        </is>
      </c>
      <c r="B34" s="25" t="inlineStr">
        <is>
          <t>放款資產評估專案襄理</t>
        </is>
      </c>
      <c r="C34" s="25" t="inlineStr">
        <is>
          <t>anniechang@skl.com.tw</t>
        </is>
      </c>
      <c r="D34" s="25" t="n">
        <v>7077</v>
      </c>
      <c r="E34" s="25" t="inlineStr">
        <is>
          <t>摩天 18樓</t>
        </is>
      </c>
      <c r="F34" s="23" t="inlineStr">
        <is>
          <t>放款部</t>
        </is>
      </c>
      <c r="G34" s="24" t="inlineStr">
        <is>
          <t>放款管理課</t>
        </is>
      </c>
      <c r="H34" s="26" t="n"/>
    </row>
    <row r="35" hidden="1" ht="24" customHeight="1" s="453">
      <c r="A35" s="25" t="inlineStr">
        <is>
          <t>陳念生</t>
        </is>
      </c>
      <c r="B35" s="25" t="inlineStr">
        <is>
          <t>放款法務專員</t>
        </is>
      </c>
      <c r="C35" s="25" t="e">
        <v>#N/A</v>
      </c>
      <c r="D35" s="25" t="inlineStr">
        <is>
          <t>(04)22298330</t>
        </is>
      </c>
      <c r="E35" s="25" t="n"/>
      <c r="F35" s="23" t="inlineStr">
        <is>
          <t>放款部</t>
        </is>
      </c>
      <c r="G35" s="24" t="inlineStr">
        <is>
          <t>放款管理課</t>
        </is>
      </c>
      <c r="H35" s="26" t="inlineStr">
        <is>
          <t>駐：台中</t>
        </is>
      </c>
    </row>
    <row r="36" hidden="1" ht="24" customHeight="1" s="453">
      <c r="A36" s="25" t="inlineStr">
        <is>
          <t>陳義仁</t>
        </is>
      </c>
      <c r="B36" s="25" t="inlineStr">
        <is>
          <t>放款法務專員</t>
        </is>
      </c>
      <c r="C36" s="25" t="e">
        <v>#N/A</v>
      </c>
      <c r="D36" s="25" t="inlineStr">
        <is>
          <t>(06)2228985</t>
        </is>
      </c>
      <c r="E36" s="25" t="n"/>
      <c r="F36" s="23" t="inlineStr">
        <is>
          <t>放款部</t>
        </is>
      </c>
      <c r="G36" s="24" t="inlineStr">
        <is>
          <t>放款管理課</t>
        </is>
      </c>
      <c r="H36" s="26" t="inlineStr">
        <is>
          <t>駐：台南</t>
        </is>
      </c>
    </row>
    <row r="37" ht="24" customHeight="1" s="453">
      <c r="A37" s="33" t="inlineStr">
        <is>
          <t>呂家富</t>
        </is>
      </c>
      <c r="B37" s="33" t="inlineStr">
        <is>
          <t>放款審查課主管</t>
        </is>
      </c>
      <c r="C37" s="33" t="inlineStr">
        <is>
          <t>jeffleu@skl.com.tw</t>
        </is>
      </c>
      <c r="D37" s="33" t="n">
        <v>7060</v>
      </c>
      <c r="E37" s="33" t="inlineStr">
        <is>
          <t>摩天 18樓</t>
        </is>
      </c>
      <c r="F37" s="31" t="inlineStr">
        <is>
          <t>放款部</t>
        </is>
      </c>
      <c r="G37" s="32" t="inlineStr">
        <is>
          <t>放款審查課</t>
        </is>
      </c>
      <c r="H37" s="34" t="n"/>
    </row>
    <row r="38" ht="24" customHeight="1" s="453">
      <c r="A38" s="33" t="inlineStr">
        <is>
          <t>徐名弘</t>
        </is>
      </c>
      <c r="B38" s="33" t="inlineStr">
        <is>
          <t>資深授信審核專員</t>
        </is>
      </c>
      <c r="C38" s="33" t="inlineStr">
        <is>
          <t>skcs8468@skl.com.tw</t>
        </is>
      </c>
      <c r="D38" s="33" t="n">
        <v>7062</v>
      </c>
      <c r="E38" s="33" t="inlineStr">
        <is>
          <t>摩天 18樓</t>
        </is>
      </c>
      <c r="F38" s="31" t="inlineStr">
        <is>
          <t>放款部</t>
        </is>
      </c>
      <c r="G38" s="32" t="inlineStr">
        <is>
          <t>放款審查課</t>
        </is>
      </c>
      <c r="H38" s="34" t="n"/>
    </row>
    <row r="39" hidden="1" ht="24" customHeight="1" s="453">
      <c r="A39" s="33" t="inlineStr">
        <is>
          <t>李光輝</t>
        </is>
      </c>
      <c r="B39" s="33" t="inlineStr">
        <is>
          <t>授信審核專案襄理</t>
        </is>
      </c>
      <c r="C39" s="33" t="e">
        <v>#N/A</v>
      </c>
      <c r="D39" s="33" t="n">
        <v>7065</v>
      </c>
      <c r="E39" s="33" t="inlineStr">
        <is>
          <t>摩天 18樓</t>
        </is>
      </c>
      <c r="F39" s="31" t="inlineStr">
        <is>
          <t>放款部</t>
        </is>
      </c>
      <c r="G39" s="32" t="inlineStr">
        <is>
          <t>放款審查課</t>
        </is>
      </c>
      <c r="H39" s="34" t="n"/>
    </row>
    <row r="40" ht="24" customHeight="1" s="453">
      <c r="A40" s="33" t="inlineStr">
        <is>
          <t>施美娟</t>
        </is>
      </c>
      <c r="B40" s="33" t="inlineStr">
        <is>
          <t>授信審核專案襄理</t>
        </is>
      </c>
      <c r="C40" s="33" t="inlineStr">
        <is>
          <t>alenshih@skl.com.tw</t>
        </is>
      </c>
      <c r="D40" s="33" t="n">
        <v>7066</v>
      </c>
      <c r="E40" s="33" t="inlineStr">
        <is>
          <t>摩天 18樓</t>
        </is>
      </c>
      <c r="F40" s="31" t="inlineStr">
        <is>
          <t>放款部</t>
        </is>
      </c>
      <c r="G40" s="32" t="inlineStr">
        <is>
          <t>放款審查課</t>
        </is>
      </c>
      <c r="H40" s="34" t="n"/>
    </row>
    <row r="41" ht="24" customHeight="1" s="453">
      <c r="A41" s="33" t="inlineStr">
        <is>
          <t>李秋燕</t>
        </is>
      </c>
      <c r="B41" s="33" t="inlineStr">
        <is>
          <t>授信審核專員</t>
        </is>
      </c>
      <c r="C41" s="33" t="inlineStr">
        <is>
          <t>gracelee@skl.com.tw</t>
        </is>
      </c>
      <c r="D41" s="33" t="n">
        <v>7067</v>
      </c>
      <c r="E41" s="33" t="inlineStr">
        <is>
          <t>摩天 18樓</t>
        </is>
      </c>
      <c r="F41" s="31" t="inlineStr">
        <is>
          <t>放款部</t>
        </is>
      </c>
      <c r="G41" s="32" t="inlineStr">
        <is>
          <t>放款審查課</t>
        </is>
      </c>
      <c r="H41" s="34" t="n"/>
    </row>
    <row r="42" hidden="1" ht="24" customHeight="1" s="453">
      <c r="A42" s="33" t="inlineStr">
        <is>
          <t>劉在明</t>
        </is>
      </c>
      <c r="B42" s="33" t="inlineStr">
        <is>
          <t>專案經理</t>
        </is>
      </c>
      <c r="C42" s="33" t="e">
        <v>#N/A</v>
      </c>
      <c r="D42" s="33" t="n">
        <v>7270</v>
      </c>
      <c r="E42" s="33" t="inlineStr">
        <is>
          <t>摩天 18樓</t>
        </is>
      </c>
      <c r="F42" s="31" t="inlineStr">
        <is>
          <t>放款部</t>
        </is>
      </c>
      <c r="G42" s="32" t="inlineStr">
        <is>
          <t>放款審查課</t>
        </is>
      </c>
      <c r="H42" s="34" t="n"/>
    </row>
    <row r="43" hidden="1" ht="24" customHeight="1" s="453">
      <c r="A43" s="33" t="inlineStr">
        <is>
          <t>黎萬柱</t>
        </is>
      </c>
      <c r="B43" s="33" t="inlineStr">
        <is>
          <t>資深審核專員</t>
        </is>
      </c>
      <c r="C43" s="33" t="e">
        <v>#N/A</v>
      </c>
      <c r="D43" s="33" t="n">
        <v>7271</v>
      </c>
      <c r="E43" s="33" t="inlineStr">
        <is>
          <t>摩天 18樓</t>
        </is>
      </c>
      <c r="F43" s="31" t="inlineStr">
        <is>
          <t>放款部</t>
        </is>
      </c>
      <c r="G43" s="32" t="inlineStr">
        <is>
          <t>放款審查課</t>
        </is>
      </c>
      <c r="H43" s="34" t="n"/>
    </row>
    <row r="44" hidden="1" ht="24" customHeight="1" s="453">
      <c r="A44" s="33" t="inlineStr">
        <is>
          <t>鄭峰彰</t>
        </is>
      </c>
      <c r="B44" s="33" t="inlineStr">
        <is>
          <t>徵信專員</t>
        </is>
      </c>
      <c r="C44" s="33" t="e">
        <v>#N/A</v>
      </c>
      <c r="D44" s="33" t="n">
        <v>7273</v>
      </c>
      <c r="E44" s="33" t="inlineStr">
        <is>
          <t>摩天 18樓</t>
        </is>
      </c>
      <c r="F44" s="31" t="inlineStr">
        <is>
          <t>放款部</t>
        </is>
      </c>
      <c r="G44" s="32" t="inlineStr">
        <is>
          <t>放款審查課</t>
        </is>
      </c>
      <c r="H44" s="34" t="n"/>
    </row>
    <row r="45" hidden="1" ht="24" customHeight="1" s="453">
      <c r="A45" s="33" t="inlineStr">
        <is>
          <t>林昱英</t>
        </is>
      </c>
      <c r="B45" s="33" t="inlineStr">
        <is>
          <t>鑑價專員</t>
        </is>
      </c>
      <c r="C45" s="33" t="e">
        <v>#N/A</v>
      </c>
      <c r="D45" s="33" t="n">
        <v>7275</v>
      </c>
      <c r="E45" s="33" t="inlineStr">
        <is>
          <t>摩天 18樓</t>
        </is>
      </c>
      <c r="F45" s="31" t="inlineStr">
        <is>
          <t>放款部</t>
        </is>
      </c>
      <c r="G45" s="32" t="inlineStr">
        <is>
          <t>放款審查課</t>
        </is>
      </c>
      <c r="H45" s="34" t="n"/>
    </row>
    <row r="46" hidden="1" ht="24" customHeight="1" s="453">
      <c r="A46" s="33" t="inlineStr">
        <is>
          <t>王薏涵</t>
        </is>
      </c>
      <c r="B46" s="33" t="inlineStr">
        <is>
          <t>授信審核專員</t>
        </is>
      </c>
      <c r="C46" s="33" t="e">
        <v>#N/A</v>
      </c>
      <c r="D46" s="33" t="n">
        <v>7276</v>
      </c>
      <c r="E46" s="33" t="inlineStr">
        <is>
          <t>摩天 18樓</t>
        </is>
      </c>
      <c r="F46" s="31" t="inlineStr">
        <is>
          <t>放款部</t>
        </is>
      </c>
      <c r="G46" s="32" t="inlineStr">
        <is>
          <t>放款審查課</t>
        </is>
      </c>
      <c r="H46" s="34" t="n"/>
    </row>
    <row r="47" hidden="1" ht="24" customHeight="1" s="453">
      <c r="A47" s="33" t="inlineStr">
        <is>
          <t>侯守華</t>
        </is>
      </c>
      <c r="B47" s="33" t="inlineStr">
        <is>
          <t>資深鑑價專員</t>
        </is>
      </c>
      <c r="C47" s="33" t="e">
        <v>#N/A</v>
      </c>
      <c r="D47" s="33" t="n">
        <v>7277</v>
      </c>
      <c r="E47" s="33" t="inlineStr">
        <is>
          <t>摩天 18樓</t>
        </is>
      </c>
      <c r="F47" s="31" t="inlineStr">
        <is>
          <t>放款部</t>
        </is>
      </c>
      <c r="G47" s="32" t="inlineStr">
        <is>
          <t>放款審查課</t>
        </is>
      </c>
      <c r="H47" s="34" t="n"/>
    </row>
    <row r="48" hidden="1" ht="24" customHeight="1" s="453">
      <c r="A48" s="33" t="inlineStr">
        <is>
          <t>鄧雪美</t>
        </is>
      </c>
      <c r="B48" s="33" t="inlineStr">
        <is>
          <t>資深徵信專員</t>
        </is>
      </c>
      <c r="C48" s="33" t="e">
        <v>#N/A</v>
      </c>
      <c r="D48" s="33" t="n">
        <v>7279</v>
      </c>
      <c r="E48" s="33" t="inlineStr">
        <is>
          <t>摩天 18樓</t>
        </is>
      </c>
      <c r="F48" s="31" t="inlineStr">
        <is>
          <t>放款部</t>
        </is>
      </c>
      <c r="G48" s="32" t="inlineStr">
        <is>
          <t>放款審查課</t>
        </is>
      </c>
      <c r="H48" s="34" t="n"/>
    </row>
    <row r="49" hidden="1" ht="24" customHeight="1" s="453">
      <c r="A49" s="33" t="inlineStr">
        <is>
          <t>羅元隆</t>
        </is>
      </c>
      <c r="B49" s="33" t="inlineStr">
        <is>
          <t>資深鑑價專員</t>
        </is>
      </c>
      <c r="C49" s="33" t="e">
        <v>#N/A</v>
      </c>
      <c r="D49" s="33" t="inlineStr">
        <is>
          <t>(03)496-6016</t>
        </is>
      </c>
      <c r="E49" s="33" t="n"/>
      <c r="F49" s="31" t="inlineStr">
        <is>
          <t>放款部</t>
        </is>
      </c>
      <c r="G49" s="32" t="inlineStr">
        <is>
          <t>放款審查課</t>
        </is>
      </c>
      <c r="H49" s="34" t="inlineStr">
        <is>
          <t>駐：中壢</t>
        </is>
      </c>
    </row>
    <row r="50" hidden="1" ht="24" customHeight="1" s="453">
      <c r="A50" s="33" t="inlineStr">
        <is>
          <t>黃財政</t>
        </is>
      </c>
      <c r="B50" s="33" t="inlineStr">
        <is>
          <t>審核專員</t>
        </is>
      </c>
      <c r="C50" s="33" t="e">
        <v>#N/A</v>
      </c>
      <c r="D50" s="33" t="inlineStr">
        <is>
          <t>(07)2387181</t>
        </is>
      </c>
      <c r="E50" s="33" t="n"/>
      <c r="F50" s="31" t="inlineStr">
        <is>
          <t>放款部</t>
        </is>
      </c>
      <c r="G50" s="32" t="inlineStr">
        <is>
          <t>放款審查課</t>
        </is>
      </c>
      <c r="H50" s="34" t="inlineStr">
        <is>
          <t>駐：高雄</t>
        </is>
      </c>
    </row>
    <row r="51" hidden="1" ht="24" customHeight="1" s="453">
      <c r="A51" s="33" t="inlineStr">
        <is>
          <t>蔡忠志</t>
        </is>
      </c>
      <c r="B51" s="33" t="inlineStr">
        <is>
          <t>資深審核專員</t>
        </is>
      </c>
      <c r="C51" s="33" t="e">
        <v>#N/A</v>
      </c>
      <c r="D51" s="33" t="inlineStr">
        <is>
          <t>(04)22290301</t>
        </is>
      </c>
      <c r="E51" s="33" t="n"/>
      <c r="F51" s="31" t="inlineStr">
        <is>
          <t>放款部</t>
        </is>
      </c>
      <c r="G51" s="32" t="inlineStr">
        <is>
          <t>放款審查課</t>
        </is>
      </c>
      <c r="H51" s="34" t="inlineStr">
        <is>
          <t>駐：台中</t>
        </is>
      </c>
    </row>
    <row r="52" hidden="1" ht="24" customHeight="1" s="453">
      <c r="A52" s="33" t="inlineStr">
        <is>
          <t>邱應忠</t>
        </is>
      </c>
      <c r="B52" s="33" t="inlineStr">
        <is>
          <t>徵信專員</t>
        </is>
      </c>
      <c r="C52" s="33" t="e">
        <v>#N/A</v>
      </c>
      <c r="D52" s="33" t="inlineStr">
        <is>
          <t>(07)2387181</t>
        </is>
      </c>
      <c r="E52" s="33" t="n"/>
      <c r="F52" s="31" t="inlineStr">
        <is>
          <t>放款部</t>
        </is>
      </c>
      <c r="G52" s="32" t="inlineStr">
        <is>
          <t>放款審查課</t>
        </is>
      </c>
      <c r="H52" s="34" t="inlineStr">
        <is>
          <t>駐：高雄</t>
        </is>
      </c>
    </row>
    <row r="53" hidden="1" ht="24" customHeight="1" s="453">
      <c r="A53" s="33" t="inlineStr">
        <is>
          <t>黃連青</t>
        </is>
      </c>
      <c r="B53" s="33" t="inlineStr">
        <is>
          <t>鑑價專員</t>
        </is>
      </c>
      <c r="C53" s="33" t="e">
        <v>#N/A</v>
      </c>
      <c r="D53" s="33" t="inlineStr">
        <is>
          <t>(05)5326531</t>
        </is>
      </c>
      <c r="E53" s="33" t="n"/>
      <c r="F53" s="31" t="inlineStr">
        <is>
          <t>放款部</t>
        </is>
      </c>
      <c r="G53" s="32" t="inlineStr">
        <is>
          <t>放款審查課</t>
        </is>
      </c>
      <c r="H53" s="34" t="inlineStr">
        <is>
          <t>駐：雲林</t>
        </is>
      </c>
    </row>
    <row r="54" hidden="1" ht="24" customHeight="1" s="453">
      <c r="A54" s="33" t="inlineStr">
        <is>
          <t>李紹綺</t>
        </is>
      </c>
      <c r="B54" s="33" t="inlineStr">
        <is>
          <t>鑑價專員</t>
        </is>
      </c>
      <c r="C54" s="33" t="e">
        <v>#N/A</v>
      </c>
      <c r="D54" s="33" t="inlineStr">
        <is>
          <t>(04)22290301</t>
        </is>
      </c>
      <c r="E54" s="33" t="n"/>
      <c r="F54" s="31" t="inlineStr">
        <is>
          <t>放款部</t>
        </is>
      </c>
      <c r="G54" s="32" t="inlineStr">
        <is>
          <t>放款審查課</t>
        </is>
      </c>
      <c r="H54" s="34" t="inlineStr">
        <is>
          <t>駐：台中</t>
        </is>
      </c>
    </row>
    <row r="55" hidden="1" ht="24" customHeight="1" s="453">
      <c r="A55" s="33" t="inlineStr">
        <is>
          <t>張文旭</t>
        </is>
      </c>
      <c r="B55" s="33" t="inlineStr">
        <is>
          <t>鑑價專員</t>
        </is>
      </c>
      <c r="C55" s="33" t="e">
        <v>#N/A</v>
      </c>
      <c r="D55" s="33" t="inlineStr">
        <is>
          <t>(07)2387181</t>
        </is>
      </c>
      <c r="E55" s="33" t="n"/>
      <c r="F55" s="31" t="inlineStr">
        <is>
          <t>放款部</t>
        </is>
      </c>
      <c r="G55" s="32" t="inlineStr">
        <is>
          <t>放款審查課</t>
        </is>
      </c>
      <c r="H55" s="34" t="inlineStr">
        <is>
          <t>駐：高雄</t>
        </is>
      </c>
    </row>
    <row r="56" hidden="1" ht="24" customHeight="1" s="453">
      <c r="A56" s="33" t="inlineStr">
        <is>
          <t>蘇承鴻</t>
        </is>
      </c>
      <c r="B56" s="33" t="inlineStr">
        <is>
          <t>專案經理</t>
        </is>
      </c>
      <c r="C56" s="33" t="e">
        <v>#N/A</v>
      </c>
      <c r="D56" s="33" t="inlineStr">
        <is>
          <t>(07)2387181</t>
        </is>
      </c>
      <c r="E56" s="33" t="n"/>
      <c r="F56" s="31" t="inlineStr">
        <is>
          <t>放款部</t>
        </is>
      </c>
      <c r="G56" s="32" t="inlineStr">
        <is>
          <t>放款審查課</t>
        </is>
      </c>
      <c r="H56" s="34" t="inlineStr">
        <is>
          <t>駐：高雄</t>
        </is>
      </c>
    </row>
    <row r="57" hidden="1" ht="24" customHeight="1" s="453" thickBot="1">
      <c r="A57" s="37" t="inlineStr">
        <is>
          <t>蔡惠足</t>
        </is>
      </c>
      <c r="B57" s="37" t="inlineStr">
        <is>
          <t>鑑價專員</t>
        </is>
      </c>
      <c r="C57" s="37" t="e">
        <v>#N/A</v>
      </c>
      <c r="D57" s="37" t="inlineStr">
        <is>
          <t>(06)2238413</t>
        </is>
      </c>
      <c r="E57" s="37" t="n"/>
      <c r="F57" s="35" t="inlineStr">
        <is>
          <t>放款部</t>
        </is>
      </c>
      <c r="G57" s="36" t="inlineStr">
        <is>
          <t>放款審查課</t>
        </is>
      </c>
      <c r="H57" s="38" t="inlineStr">
        <is>
          <t>駐：台南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</sheetData>
  <printOptions horizontalCentered="1"/>
  <pageMargins left="0.3149606299212598" right="0.3149606299212598" top="0.7480314960629921" bottom="0.7480314960629921" header="0.3149606299212598" footer="0.3149606299212598"/>
  <pageSetup orientation="portrait" paperSize="9" scale="81" horizontalDpi="429496729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I50"/>
  <sheetViews>
    <sheetView workbookViewId="0">
      <selection activeCell="F15" sqref="F15"/>
    </sheetView>
  </sheetViews>
  <sheetFormatPr baseColWidth="8" defaultColWidth="8.7109375" defaultRowHeight="15"/>
  <cols>
    <col width="17" bestFit="1" customWidth="1" style="174" min="1" max="1"/>
    <col width="9" bestFit="1" customWidth="1" style="174" min="2" max="2"/>
    <col width="5.7109375" bestFit="1" customWidth="1" style="174" min="3" max="3"/>
    <col width="9.140625" bestFit="1" customWidth="1" style="174" min="4" max="4"/>
    <col width="5.7109375" bestFit="1" customWidth="1" style="174" min="5" max="5"/>
    <col width="8.85546875" bestFit="1" customWidth="1" style="174" min="6" max="6"/>
    <col width="5.7109375" bestFit="1" customWidth="1" style="174" min="7" max="7"/>
    <col width="9.140625" bestFit="1" customWidth="1" style="174" min="8" max="8"/>
    <col width="5.7109375" bestFit="1" customWidth="1" style="174" min="9" max="9"/>
    <col width="9.28515625" bestFit="1" customWidth="1" style="174" min="10" max="10"/>
    <col width="5.7109375" bestFit="1" customWidth="1" style="174" min="11" max="11"/>
    <col width="9.140625" bestFit="1" customWidth="1" style="174" min="12" max="12"/>
    <col width="5.7109375" bestFit="1" customWidth="1" style="174" min="13" max="13"/>
    <col width="9.28515625" bestFit="1" customWidth="1" style="174" min="14" max="14"/>
    <col width="5.7109375" bestFit="1" customWidth="1" style="174" min="15" max="15"/>
    <col width="9.140625" bestFit="1" customWidth="1" style="174" min="16" max="16"/>
    <col width="5.7109375" bestFit="1" customWidth="1" style="174" min="17" max="17"/>
    <col width="9.28515625" bestFit="1" customWidth="1" style="174" min="18" max="18"/>
    <col width="5.7109375" bestFit="1" customWidth="1" style="174" min="19" max="19"/>
    <col width="8.7109375" bestFit="1" customWidth="1" style="174" min="20" max="20"/>
    <col width="5.7109375" bestFit="1" customWidth="1" style="174" min="21" max="21"/>
    <col width="7.7109375" bestFit="1" customWidth="1" style="174" min="22" max="22"/>
    <col width="5.7109375" bestFit="1" customWidth="1" style="174" min="23" max="23"/>
    <col width="8.140625" bestFit="1" customWidth="1" style="174" min="24" max="24"/>
    <col width="5.7109375" bestFit="1" customWidth="1" style="174" min="25" max="25"/>
    <col width="8" bestFit="1" customWidth="1" style="174" min="26" max="26"/>
    <col width="5.7109375" bestFit="1" customWidth="1" style="174" min="27" max="27"/>
    <col width="10.28515625" bestFit="1" customWidth="1" style="174" min="28" max="28"/>
    <col width="5.7109375" bestFit="1" customWidth="1" style="174" min="29" max="29"/>
    <col width="13.28515625" bestFit="1" customWidth="1" style="174" min="30" max="31"/>
    <col width="8.42578125" bestFit="1" customWidth="1" style="174" min="32" max="32"/>
    <col width="5.7109375" bestFit="1" customWidth="1" style="174" min="33" max="33"/>
    <col width="8.7109375" bestFit="1" customWidth="1" style="174" min="34" max="34"/>
    <col width="5.7109375" bestFit="1" customWidth="1" style="174" min="35" max="35"/>
    <col width="8.7109375" bestFit="1" customWidth="1" style="174" min="36" max="36"/>
    <col width="5.7109375" bestFit="1" customWidth="1" style="174" min="37" max="37"/>
    <col width="8.85546875" bestFit="1" customWidth="1" style="174" min="38" max="38"/>
    <col width="5.7109375" bestFit="1" customWidth="1" style="174" min="39" max="39"/>
    <col width="8.7109375" bestFit="1" customWidth="1" style="174" min="40" max="40"/>
    <col width="5.7109375" bestFit="1" customWidth="1" style="174" min="41" max="41"/>
    <col width="8.85546875" bestFit="1" customWidth="1" style="174" min="42" max="42"/>
    <col width="5.7109375" bestFit="1" customWidth="1" style="174" min="43" max="43"/>
    <col width="8.85546875" bestFit="1" customWidth="1" style="174" min="44" max="44"/>
    <col width="5.7109375" bestFit="1" customWidth="1" style="174" min="45" max="45"/>
    <col width="9.28515625" bestFit="1" customWidth="1" style="174" min="46" max="46"/>
    <col width="5.7109375" bestFit="1" customWidth="1" style="174" min="47" max="47"/>
    <col width="9.140625" bestFit="1" customWidth="1" style="174" min="48" max="48"/>
    <col width="5.7109375" bestFit="1" customWidth="1" style="174" min="49" max="49"/>
    <col width="9.28515625" bestFit="1" customWidth="1" style="174" min="50" max="50"/>
    <col width="5.7109375" bestFit="1" customWidth="1" style="174" min="51" max="51"/>
    <col width="9.140625" bestFit="1" customWidth="1" style="174" min="52" max="52"/>
    <col width="5.7109375" bestFit="1" customWidth="1" style="174" min="53" max="53"/>
    <col width="9.28515625" bestFit="1" customWidth="1" style="174" min="54" max="54"/>
    <col width="5.7109375" bestFit="1" customWidth="1" style="174" min="55" max="55"/>
    <col width="9.140625" bestFit="1" customWidth="1" style="174" min="56" max="56"/>
    <col width="5.7109375" bestFit="1" customWidth="1" style="174" min="57" max="57"/>
    <col width="13.28515625" bestFit="1" customWidth="1" style="174" min="58" max="61"/>
    <col width="8.7109375" customWidth="1" style="174" min="62" max="16384"/>
  </cols>
  <sheetData>
    <row r="1">
      <c r="A1" s="526" t="inlineStr">
        <is>
          <t>日</t>
        </is>
      </c>
      <c r="B1" s="85" t="n"/>
      <c r="C1" s="85" t="n"/>
      <c r="D1" s="85" t="n"/>
      <c r="E1" s="85" t="n"/>
      <c r="F1" s="42">
        <f>B39</f>
        <v/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2" t="n"/>
      <c r="AD1" s="42" t="n"/>
      <c r="AE1" s="42" t="n"/>
      <c r="AF1" s="42" t="n"/>
      <c r="AG1" s="42" t="n"/>
      <c r="AH1" s="42" t="n"/>
      <c r="AI1" s="42" t="n"/>
      <c r="AJ1" s="42" t="n"/>
      <c r="AK1" s="42" t="n"/>
      <c r="AL1" s="42" t="n"/>
      <c r="AM1" s="42" t="n"/>
      <c r="AN1" s="42" t="n"/>
      <c r="AO1" s="42" t="n"/>
      <c r="AP1" s="42" t="n"/>
      <c r="AQ1" s="42" t="n"/>
      <c r="AR1" s="42" t="n"/>
      <c r="AS1" s="42" t="n"/>
      <c r="AT1" s="42" t="n"/>
      <c r="AU1" s="42" t="n"/>
      <c r="AV1" s="42" t="n"/>
      <c r="AW1" s="42" t="n"/>
      <c r="AX1" s="42" t="n"/>
      <c r="AY1" s="42" t="n"/>
      <c r="AZ1" s="42" t="n"/>
      <c r="BA1" s="42" t="n"/>
      <c r="BB1" s="42" t="n"/>
      <c r="BC1" s="42" t="n"/>
      <c r="BD1" s="42" t="n"/>
      <c r="BE1" s="42" t="n"/>
      <c r="BF1" s="42" t="n"/>
      <c r="BG1" s="42" t="n"/>
      <c r="BH1" s="42" t="n"/>
      <c r="BI1" s="42" t="n"/>
    </row>
    <row r="2" customFormat="1" s="527">
      <c r="A2" s="528" t="inlineStr">
        <is>
          <t>URS審查會議</t>
        </is>
      </c>
      <c r="B2" s="529" t="inlineStr">
        <is>
          <t>加總</t>
        </is>
      </c>
      <c r="C2" s="530" t="n"/>
      <c r="D2" s="531" t="n"/>
      <c r="E2" s="531" t="n"/>
      <c r="F2" s="532" t="n">
        <v>44396</v>
      </c>
      <c r="G2" s="532" t="n"/>
      <c r="H2" s="532">
        <f>D40</f>
        <v/>
      </c>
      <c r="I2" s="532" t="n"/>
      <c r="J2" s="532">
        <f>F40</f>
        <v/>
      </c>
      <c r="K2" s="532" t="n"/>
      <c r="L2" s="532">
        <f>H40</f>
        <v/>
      </c>
      <c r="M2" s="532" t="n"/>
      <c r="N2" s="532">
        <f>J40</f>
        <v/>
      </c>
      <c r="O2" s="532" t="n"/>
      <c r="P2" s="532">
        <f>L40</f>
        <v/>
      </c>
      <c r="Q2" s="532" t="n"/>
      <c r="R2" s="532">
        <f>N40</f>
        <v/>
      </c>
      <c r="S2" s="532" t="n"/>
      <c r="T2" s="532">
        <f>P40</f>
        <v/>
      </c>
      <c r="U2" s="532" t="n"/>
      <c r="V2" s="532">
        <f>R40</f>
        <v/>
      </c>
      <c r="W2" s="532" t="n"/>
      <c r="X2" s="532">
        <f>T40</f>
        <v/>
      </c>
      <c r="Y2" s="532" t="n"/>
      <c r="Z2" s="532">
        <f>V40</f>
        <v/>
      </c>
      <c r="AA2" s="532" t="n"/>
      <c r="AB2" s="532">
        <f>X40</f>
        <v/>
      </c>
      <c r="AC2" s="532" t="n"/>
      <c r="AD2" s="532">
        <f>Z40</f>
        <v/>
      </c>
      <c r="AE2" s="532" t="n"/>
      <c r="AF2" s="532">
        <f>AB40</f>
        <v/>
      </c>
      <c r="AG2" s="532" t="n"/>
      <c r="AH2" s="532">
        <f>AD40</f>
        <v/>
      </c>
      <c r="AI2" s="532" t="n"/>
      <c r="AJ2" s="532">
        <f>AF40</f>
        <v/>
      </c>
      <c r="AK2" s="532" t="n"/>
      <c r="AL2" s="532">
        <f>AH40</f>
        <v/>
      </c>
      <c r="AM2" s="532" t="n"/>
      <c r="AN2" s="532">
        <f>AJ40</f>
        <v/>
      </c>
      <c r="AO2" s="532" t="n"/>
      <c r="AP2" s="532">
        <f>AL40</f>
        <v/>
      </c>
      <c r="AQ2" s="532" t="n"/>
      <c r="AR2" s="532">
        <f>AN40</f>
        <v/>
      </c>
      <c r="AS2" s="532" t="n"/>
      <c r="AT2" s="532">
        <f>AP40</f>
        <v/>
      </c>
      <c r="AU2" s="532" t="n"/>
      <c r="AV2" s="532">
        <f>AR40</f>
        <v/>
      </c>
      <c r="AW2" s="532" t="n"/>
      <c r="AX2" s="532">
        <f>AT40</f>
        <v/>
      </c>
      <c r="AY2" s="532" t="n"/>
      <c r="AZ2" s="532">
        <f>AV40</f>
        <v/>
      </c>
      <c r="BA2" s="532" t="n"/>
      <c r="BB2" s="532">
        <f>AX40</f>
        <v/>
      </c>
      <c r="BC2" s="532" t="n"/>
      <c r="BD2" s="532">
        <f>AZ40</f>
        <v/>
      </c>
      <c r="BE2" s="532" t="n"/>
      <c r="BF2" s="532">
        <f>BB40</f>
        <v/>
      </c>
      <c r="BG2" s="532" t="n"/>
      <c r="BH2" s="532">
        <f>BD40</f>
        <v/>
      </c>
      <c r="BI2" s="532" t="n"/>
    </row>
    <row r="3">
      <c r="A3" s="84">
        <f>A41</f>
        <v/>
      </c>
      <c r="B3" s="84" t="inlineStr">
        <is>
          <t>預計</t>
        </is>
      </c>
      <c r="C3" s="84" t="inlineStr">
        <is>
          <t>進度</t>
        </is>
      </c>
      <c r="D3" s="84" t="inlineStr">
        <is>
          <t>實際</t>
        </is>
      </c>
      <c r="E3" s="84" t="inlineStr">
        <is>
          <t>完成比</t>
        </is>
      </c>
      <c r="F3" s="42">
        <f>B41</f>
        <v/>
      </c>
      <c r="G3" s="42">
        <f>C41</f>
        <v/>
      </c>
      <c r="H3" s="42">
        <f>D41</f>
        <v/>
      </c>
      <c r="I3" s="42">
        <f>E41</f>
        <v/>
      </c>
      <c r="J3" s="42">
        <f>F41</f>
        <v/>
      </c>
      <c r="K3" s="42">
        <f>G41</f>
        <v/>
      </c>
      <c r="L3" s="42">
        <f>H41</f>
        <v/>
      </c>
      <c r="M3" s="42">
        <f>I41</f>
        <v/>
      </c>
      <c r="N3" s="42">
        <f>J41</f>
        <v/>
      </c>
      <c r="O3" s="42">
        <f>K41</f>
        <v/>
      </c>
      <c r="P3" s="42">
        <f>L41</f>
        <v/>
      </c>
      <c r="Q3" s="42">
        <f>M41</f>
        <v/>
      </c>
      <c r="R3" s="42">
        <f>N41</f>
        <v/>
      </c>
      <c r="S3" s="42">
        <f>O41</f>
        <v/>
      </c>
      <c r="T3" s="42">
        <f>P41</f>
        <v/>
      </c>
      <c r="U3" s="42">
        <f>Q41</f>
        <v/>
      </c>
      <c r="V3" s="42">
        <f>R41</f>
        <v/>
      </c>
      <c r="W3" s="42">
        <f>S41</f>
        <v/>
      </c>
      <c r="X3" s="42">
        <f>T41</f>
        <v/>
      </c>
      <c r="Y3" s="42">
        <f>U41</f>
        <v/>
      </c>
      <c r="Z3" s="42">
        <f>V41</f>
        <v/>
      </c>
      <c r="AA3" s="42">
        <f>W41</f>
        <v/>
      </c>
      <c r="AB3" s="42">
        <f>X41</f>
        <v/>
      </c>
      <c r="AC3" s="42">
        <f>Y41</f>
        <v/>
      </c>
      <c r="AD3" s="42">
        <f>Z41</f>
        <v/>
      </c>
      <c r="AE3" s="42">
        <f>AA41</f>
        <v/>
      </c>
      <c r="AF3" s="42">
        <f>AB41</f>
        <v/>
      </c>
      <c r="AG3" s="42">
        <f>AC41</f>
        <v/>
      </c>
      <c r="AH3" s="42">
        <f>AD41</f>
        <v/>
      </c>
      <c r="AI3" s="42">
        <f>AE41</f>
        <v/>
      </c>
      <c r="AJ3" s="42">
        <f>AF41</f>
        <v/>
      </c>
      <c r="AK3" s="42">
        <f>AG41</f>
        <v/>
      </c>
      <c r="AL3" s="42">
        <f>AH41</f>
        <v/>
      </c>
      <c r="AM3" s="42">
        <f>AI41</f>
        <v/>
      </c>
      <c r="AN3" s="42">
        <f>AJ41</f>
        <v/>
      </c>
      <c r="AO3" s="42">
        <f>AK41</f>
        <v/>
      </c>
      <c r="AP3" s="42">
        <f>AL41</f>
        <v/>
      </c>
      <c r="AQ3" s="42">
        <f>AM41</f>
        <v/>
      </c>
      <c r="AR3" s="42">
        <f>AN41</f>
        <v/>
      </c>
      <c r="AS3" s="42">
        <f>AO41</f>
        <v/>
      </c>
      <c r="AT3" s="42">
        <f>AP41</f>
        <v/>
      </c>
      <c r="AU3" s="42">
        <f>AQ41</f>
        <v/>
      </c>
      <c r="AV3" s="42">
        <f>AR41</f>
        <v/>
      </c>
      <c r="AW3" s="42">
        <f>AS41</f>
        <v/>
      </c>
      <c r="AX3" s="42">
        <f>AT41</f>
        <v/>
      </c>
      <c r="AY3" s="42">
        <f>AU41</f>
        <v/>
      </c>
      <c r="AZ3" s="42">
        <f>AV41</f>
        <v/>
      </c>
      <c r="BA3" s="42">
        <f>AW41</f>
        <v/>
      </c>
      <c r="BB3" s="42">
        <f>AX41</f>
        <v/>
      </c>
      <c r="BC3" s="42">
        <f>AY41</f>
        <v/>
      </c>
      <c r="BD3" s="42">
        <f>AZ41</f>
        <v/>
      </c>
      <c r="BE3" s="42">
        <f>BA41</f>
        <v/>
      </c>
      <c r="BF3" s="42">
        <f>BB41</f>
        <v/>
      </c>
      <c r="BG3" s="42">
        <f>BC41</f>
        <v/>
      </c>
      <c r="BH3" s="42">
        <f>BD41</f>
        <v/>
      </c>
      <c r="BI3" s="42">
        <f>BE41</f>
        <v/>
      </c>
    </row>
    <row r="4">
      <c r="A4" s="85">
        <f>A42</f>
        <v/>
      </c>
      <c r="B4" s="85">
        <f>BF42</f>
        <v/>
      </c>
      <c r="C4" s="85">
        <f>SUM(F4,H4,J4,L4,N4,P4,R4,T4,V4,X4,Z4,AB4,AD4,AF4,AH4,AJ4,AL4,AN4,AP4,AR4,AT4,AV4,AX4,AZ4,BB4)</f>
        <v/>
      </c>
      <c r="D4" s="85">
        <f>SUM(G4,I4,K4,M4,O4,Q4,S4,U4,W4,Y4,AA4,AC4,AE4,AG4,AI4,AK4,AM4,AO4,AQ4,AS4,AU4,AW4,AY4,BA4,BC4)</f>
        <v/>
      </c>
      <c r="E4" s="41">
        <f>D4/B4</f>
        <v/>
      </c>
      <c r="F4" s="174">
        <f>B42</f>
        <v/>
      </c>
      <c r="G4" s="174">
        <f>C42</f>
        <v/>
      </c>
      <c r="H4" s="174">
        <f>D42</f>
        <v/>
      </c>
      <c r="I4" s="174">
        <f>E42</f>
        <v/>
      </c>
      <c r="J4" s="174">
        <f>F42</f>
        <v/>
      </c>
      <c r="K4" s="174">
        <f>G42</f>
        <v/>
      </c>
      <c r="L4" s="174">
        <f>H42</f>
        <v/>
      </c>
      <c r="M4" s="174">
        <f>I42</f>
        <v/>
      </c>
      <c r="N4" s="174">
        <f>J42</f>
        <v/>
      </c>
      <c r="O4" s="174">
        <f>K42</f>
        <v/>
      </c>
      <c r="P4" s="174">
        <f>L42</f>
        <v/>
      </c>
      <c r="Q4" s="174">
        <f>M42</f>
        <v/>
      </c>
      <c r="R4" s="174">
        <f>N42</f>
        <v/>
      </c>
      <c r="S4" s="174">
        <f>O42</f>
        <v/>
      </c>
      <c r="T4" s="174">
        <f>P42</f>
        <v/>
      </c>
      <c r="U4" s="174">
        <f>Q42</f>
        <v/>
      </c>
      <c r="V4" s="174">
        <f>R42</f>
        <v/>
      </c>
      <c r="W4" s="174">
        <f>S42</f>
        <v/>
      </c>
      <c r="X4" s="174">
        <f>T42</f>
        <v/>
      </c>
      <c r="Y4" s="174">
        <f>U42</f>
        <v/>
      </c>
      <c r="Z4" s="174">
        <f>V42</f>
        <v/>
      </c>
      <c r="AA4" s="174">
        <f>W42</f>
        <v/>
      </c>
      <c r="AB4" s="174">
        <f>X42</f>
        <v/>
      </c>
      <c r="AC4" s="174">
        <f>Y42</f>
        <v/>
      </c>
      <c r="AD4" s="174">
        <f>Z42</f>
        <v/>
      </c>
      <c r="AE4" s="174">
        <f>AA42</f>
        <v/>
      </c>
      <c r="AF4" s="174">
        <f>AB42</f>
        <v/>
      </c>
      <c r="AG4" s="174">
        <f>AC42</f>
        <v/>
      </c>
      <c r="AH4" s="174">
        <f>AD42</f>
        <v/>
      </c>
      <c r="AI4" s="174">
        <f>AE42</f>
        <v/>
      </c>
      <c r="AJ4" s="174">
        <f>AF42</f>
        <v/>
      </c>
      <c r="AK4" s="174">
        <f>AG42</f>
        <v/>
      </c>
      <c r="AL4" s="174">
        <f>AH42</f>
        <v/>
      </c>
      <c r="AM4" s="174">
        <f>AI42</f>
        <v/>
      </c>
      <c r="AN4" s="174">
        <f>AJ42</f>
        <v/>
      </c>
      <c r="AO4" s="174">
        <f>AK42</f>
        <v/>
      </c>
      <c r="AP4" s="174">
        <f>AL42</f>
        <v/>
      </c>
      <c r="AQ4" s="174">
        <f>AM42</f>
        <v/>
      </c>
      <c r="AR4" s="174">
        <f>AN42</f>
        <v/>
      </c>
      <c r="AS4" s="174">
        <f>AO42</f>
        <v/>
      </c>
      <c r="AT4" s="174">
        <f>AP42</f>
        <v/>
      </c>
      <c r="AU4" s="174">
        <f>AQ42</f>
        <v/>
      </c>
      <c r="AV4" s="174">
        <f>AR42</f>
        <v/>
      </c>
      <c r="AW4" s="174">
        <f>AS42</f>
        <v/>
      </c>
      <c r="AX4" s="174">
        <f>AT42</f>
        <v/>
      </c>
      <c r="AY4" s="174">
        <f>AU42</f>
        <v/>
      </c>
      <c r="AZ4" s="174">
        <f>AV42</f>
        <v/>
      </c>
      <c r="BA4" s="174">
        <f>AW42</f>
        <v/>
      </c>
      <c r="BB4" s="174">
        <f>AX42</f>
        <v/>
      </c>
      <c r="BC4" s="174">
        <f>AY42</f>
        <v/>
      </c>
      <c r="BD4" s="174">
        <f>AZ42</f>
        <v/>
      </c>
      <c r="BE4" s="174">
        <f>BA42</f>
        <v/>
      </c>
      <c r="BF4" s="174">
        <f>BB42</f>
        <v/>
      </c>
      <c r="BG4" s="174">
        <f>BC42</f>
        <v/>
      </c>
      <c r="BH4" s="174">
        <f>BD42</f>
        <v/>
      </c>
      <c r="BI4" s="174">
        <f>BE42</f>
        <v/>
      </c>
    </row>
    <row r="5">
      <c r="A5" s="85">
        <f>A43</f>
        <v/>
      </c>
      <c r="B5" s="85">
        <f>BF43</f>
        <v/>
      </c>
      <c r="C5" s="85">
        <f>SUM(F5,H5,J5,L5,N5,P5,R5,T5,V5,X5,Z5,AB5,AD5,AF5,AH5,AJ5,AL5,AN5,AP5,AR5,AT5,AV5,AX5,AZ5,BB5)</f>
        <v/>
      </c>
      <c r="D5" s="85">
        <f>SUM(G5,I5,K5,M5,O5,Q5,S5,U5,W5,Y5,AA5,AC5,AE5,AG5,AI5,AK5,AM5,AO5,AQ5,AS5,AU5,AW5,AY5,BA5,BC5)</f>
        <v/>
      </c>
      <c r="E5" s="41">
        <f>D5/B5</f>
        <v/>
      </c>
      <c r="F5" s="174">
        <f>B43</f>
        <v/>
      </c>
      <c r="G5" s="174">
        <f>C43</f>
        <v/>
      </c>
      <c r="H5" s="174">
        <f>D43</f>
        <v/>
      </c>
      <c r="I5" s="174">
        <f>E43</f>
        <v/>
      </c>
      <c r="J5" s="174">
        <f>F43</f>
        <v/>
      </c>
      <c r="K5" s="174">
        <f>G43</f>
        <v/>
      </c>
      <c r="L5" s="174">
        <f>H43</f>
        <v/>
      </c>
      <c r="M5" s="174">
        <f>I43</f>
        <v/>
      </c>
      <c r="N5" s="174">
        <f>J43</f>
        <v/>
      </c>
      <c r="O5" s="174">
        <f>K43</f>
        <v/>
      </c>
      <c r="P5" s="174">
        <f>L43</f>
        <v/>
      </c>
      <c r="Q5" s="174">
        <f>M43</f>
        <v/>
      </c>
      <c r="R5" s="174">
        <f>N43</f>
        <v/>
      </c>
      <c r="S5" s="174">
        <f>O43</f>
        <v/>
      </c>
      <c r="T5" s="174">
        <f>P43</f>
        <v/>
      </c>
      <c r="U5" s="174">
        <f>Q43</f>
        <v/>
      </c>
      <c r="V5" s="174">
        <f>R43</f>
        <v/>
      </c>
      <c r="W5" s="174">
        <f>S43</f>
        <v/>
      </c>
      <c r="X5" s="174">
        <f>T43</f>
        <v/>
      </c>
      <c r="Y5" s="174">
        <f>U43</f>
        <v/>
      </c>
      <c r="Z5" s="174">
        <f>V43</f>
        <v/>
      </c>
      <c r="AA5" s="174">
        <f>W43</f>
        <v/>
      </c>
      <c r="AB5" s="174">
        <f>X43</f>
        <v/>
      </c>
      <c r="AC5" s="174">
        <f>Y43</f>
        <v/>
      </c>
      <c r="AD5" s="174">
        <f>Z43</f>
        <v/>
      </c>
      <c r="AE5" s="174">
        <f>AA43</f>
        <v/>
      </c>
      <c r="AF5" s="174">
        <f>AB43</f>
        <v/>
      </c>
      <c r="AG5" s="174">
        <f>AC43</f>
        <v/>
      </c>
      <c r="AH5" s="174">
        <f>AD43</f>
        <v/>
      </c>
      <c r="AI5" s="174">
        <f>AE43</f>
        <v/>
      </c>
      <c r="AJ5" s="174">
        <f>AF43</f>
        <v/>
      </c>
      <c r="AK5" s="174">
        <f>AG43</f>
        <v/>
      </c>
      <c r="AL5" s="174">
        <f>AH43</f>
        <v/>
      </c>
      <c r="AM5" s="174">
        <f>AI43</f>
        <v/>
      </c>
      <c r="AN5" s="174">
        <f>AJ43</f>
        <v/>
      </c>
      <c r="AO5" s="174">
        <f>AK43</f>
        <v/>
      </c>
      <c r="AP5" s="174">
        <f>AL43</f>
        <v/>
      </c>
      <c r="AQ5" s="174">
        <f>AM43</f>
        <v/>
      </c>
      <c r="AR5" s="174">
        <f>AN43</f>
        <v/>
      </c>
      <c r="AS5" s="174">
        <f>AO43</f>
        <v/>
      </c>
      <c r="AT5" s="174">
        <f>AP43</f>
        <v/>
      </c>
      <c r="AU5" s="174">
        <f>AQ43</f>
        <v/>
      </c>
      <c r="AV5" s="174">
        <f>AR43</f>
        <v/>
      </c>
      <c r="AW5" s="174">
        <f>AS43</f>
        <v/>
      </c>
      <c r="AX5" s="174">
        <f>AT43</f>
        <v/>
      </c>
      <c r="AY5" s="174">
        <f>AU43</f>
        <v/>
      </c>
      <c r="AZ5" s="174">
        <f>AV43</f>
        <v/>
      </c>
      <c r="BA5" s="174">
        <f>AW43</f>
        <v/>
      </c>
      <c r="BB5" s="174">
        <f>AX43</f>
        <v/>
      </c>
      <c r="BC5" s="174">
        <f>AY43</f>
        <v/>
      </c>
      <c r="BD5" s="174">
        <f>AZ43</f>
        <v/>
      </c>
      <c r="BE5" s="174">
        <f>BA43</f>
        <v/>
      </c>
      <c r="BF5" s="174">
        <f>BB43</f>
        <v/>
      </c>
      <c r="BG5" s="174">
        <f>BC43</f>
        <v/>
      </c>
      <c r="BH5" s="174">
        <f>BD43</f>
        <v/>
      </c>
      <c r="BI5" s="174">
        <f>BE43</f>
        <v/>
      </c>
    </row>
    <row r="6">
      <c r="A6" s="85">
        <f>A44</f>
        <v/>
      </c>
      <c r="B6" s="85">
        <f>BF44</f>
        <v/>
      </c>
      <c r="C6" s="85">
        <f>SUM(F6,H6,J6,L6,N6,P6,R6,T6,V6,X6,Z6,AB6,AD6,AF6,AH6,AJ6,AL6,AN6,AP6,AR6,AT6,AV6,AX6,AZ6,BB6)</f>
        <v/>
      </c>
      <c r="D6" s="85">
        <f>SUM(G6,I6,K6,M6,O6,Q6,S6,U6,W6,Y6,AA6,AC6,AE6,AG6,AI6,AK6,AM6,AO6,AQ6,AS6,AU6,AW6,AY6,BA6,BC6)</f>
        <v/>
      </c>
      <c r="E6" s="41">
        <f>D6/B6</f>
        <v/>
      </c>
      <c r="F6" s="174">
        <f>B44</f>
        <v/>
      </c>
      <c r="G6" s="174">
        <f>C44</f>
        <v/>
      </c>
      <c r="H6" s="174">
        <f>D44</f>
        <v/>
      </c>
      <c r="I6" s="174">
        <f>E44</f>
        <v/>
      </c>
      <c r="J6" s="174">
        <f>F44</f>
        <v/>
      </c>
      <c r="K6" s="174">
        <f>G44</f>
        <v/>
      </c>
      <c r="L6" s="174">
        <f>H44</f>
        <v/>
      </c>
      <c r="M6" s="174">
        <f>I44</f>
        <v/>
      </c>
      <c r="N6" s="174">
        <f>J44</f>
        <v/>
      </c>
      <c r="O6" s="174">
        <f>K44</f>
        <v/>
      </c>
      <c r="P6" s="174">
        <f>L44</f>
        <v/>
      </c>
      <c r="Q6" s="174">
        <f>M44</f>
        <v/>
      </c>
      <c r="R6" s="174">
        <f>N44</f>
        <v/>
      </c>
      <c r="S6" s="174">
        <f>O44</f>
        <v/>
      </c>
      <c r="T6" s="174">
        <f>P44</f>
        <v/>
      </c>
      <c r="U6" s="174">
        <f>Q44</f>
        <v/>
      </c>
      <c r="V6" s="174">
        <f>R44</f>
        <v/>
      </c>
      <c r="W6" s="174">
        <f>S44</f>
        <v/>
      </c>
      <c r="X6" s="174">
        <f>T44</f>
        <v/>
      </c>
      <c r="Y6" s="174">
        <f>U44</f>
        <v/>
      </c>
      <c r="Z6" s="174">
        <f>V44</f>
        <v/>
      </c>
      <c r="AA6" s="174">
        <f>W44</f>
        <v/>
      </c>
      <c r="AB6" s="174">
        <f>X44</f>
        <v/>
      </c>
      <c r="AC6" s="174">
        <f>Y44</f>
        <v/>
      </c>
      <c r="AD6" s="174">
        <f>Z44</f>
        <v/>
      </c>
      <c r="AE6" s="174">
        <f>AA44</f>
        <v/>
      </c>
      <c r="AF6" s="174">
        <f>AB44</f>
        <v/>
      </c>
      <c r="AG6" s="174">
        <f>AC44</f>
        <v/>
      </c>
      <c r="AH6" s="174">
        <f>AD44</f>
        <v/>
      </c>
      <c r="AI6" s="174">
        <f>AE44</f>
        <v/>
      </c>
      <c r="AJ6" s="174">
        <f>AF44</f>
        <v/>
      </c>
      <c r="AK6" s="174">
        <f>AG44</f>
        <v/>
      </c>
      <c r="AL6" s="174">
        <f>AH44</f>
        <v/>
      </c>
      <c r="AM6" s="174">
        <f>AI44</f>
        <v/>
      </c>
      <c r="AN6" s="174">
        <f>AJ44</f>
        <v/>
      </c>
      <c r="AO6" s="174">
        <f>AK44</f>
        <v/>
      </c>
      <c r="AP6" s="174">
        <f>AL44</f>
        <v/>
      </c>
      <c r="AQ6" s="174">
        <f>AM44</f>
        <v/>
      </c>
      <c r="AR6" s="174">
        <f>AN44</f>
        <v/>
      </c>
      <c r="AS6" s="174">
        <f>AO44</f>
        <v/>
      </c>
      <c r="AT6" s="174">
        <f>AP44</f>
        <v/>
      </c>
      <c r="AU6" s="174">
        <f>AQ44</f>
        <v/>
      </c>
      <c r="AV6" s="174">
        <f>AR44</f>
        <v/>
      </c>
      <c r="AW6" s="174">
        <f>AS44</f>
        <v/>
      </c>
      <c r="AX6" s="174">
        <f>AT44</f>
        <v/>
      </c>
      <c r="AY6" s="174">
        <f>AU44</f>
        <v/>
      </c>
      <c r="AZ6" s="174">
        <f>AV44</f>
        <v/>
      </c>
      <c r="BA6" s="174">
        <f>AW44</f>
        <v/>
      </c>
      <c r="BB6" s="174">
        <f>AX44</f>
        <v/>
      </c>
      <c r="BC6" s="174">
        <f>AY44</f>
        <v/>
      </c>
      <c r="BD6" s="174">
        <f>AZ44</f>
        <v/>
      </c>
      <c r="BE6" s="174">
        <f>BA44</f>
        <v/>
      </c>
      <c r="BF6" s="174">
        <f>BB44</f>
        <v/>
      </c>
      <c r="BG6" s="174">
        <f>BC44</f>
        <v/>
      </c>
      <c r="BH6" s="174">
        <f>BD44</f>
        <v/>
      </c>
      <c r="BI6" s="174">
        <f>BE44</f>
        <v/>
      </c>
    </row>
    <row r="7">
      <c r="A7" s="85">
        <f>A45</f>
        <v/>
      </c>
      <c r="B7" s="85">
        <f>BF45</f>
        <v/>
      </c>
      <c r="C7" s="85">
        <f>SUM(F7,H7,J7,L7,N7,P7,R7,T7,V7,X7,Z7,AB7,AD7,AF7,AH7,AJ7,AL7,AN7,AP7,AR7,AT7,AV7,AX7,AZ7,BB7)</f>
        <v/>
      </c>
      <c r="D7" s="85">
        <f>SUM(G7,I7,K7,M7,O7,Q7,S7,U7,W7,Y7,AA7,AC7,AE7,AG7,AI7,AK7,AM7,AO7,AQ7,AS7,AU7,AW7,AY7,BA7,BC7)</f>
        <v/>
      </c>
      <c r="E7" s="41">
        <f>D7/B7</f>
        <v/>
      </c>
      <c r="F7" s="174">
        <f>B45</f>
        <v/>
      </c>
      <c r="G7" s="174">
        <f>C45</f>
        <v/>
      </c>
      <c r="H7" s="174">
        <f>D45</f>
        <v/>
      </c>
      <c r="I7" s="174">
        <f>E45</f>
        <v/>
      </c>
      <c r="J7" s="174">
        <f>F45</f>
        <v/>
      </c>
      <c r="K7" s="174">
        <f>G45</f>
        <v/>
      </c>
      <c r="L7" s="174">
        <f>H45</f>
        <v/>
      </c>
      <c r="M7" s="174">
        <f>I45</f>
        <v/>
      </c>
      <c r="N7" s="174">
        <f>J45</f>
        <v/>
      </c>
      <c r="O7" s="174">
        <f>K45</f>
        <v/>
      </c>
      <c r="P7" s="174">
        <f>L45</f>
        <v/>
      </c>
      <c r="Q7" s="174">
        <f>M45</f>
        <v/>
      </c>
      <c r="R7" s="174">
        <f>N45</f>
        <v/>
      </c>
      <c r="S7" s="174">
        <f>O45</f>
        <v/>
      </c>
      <c r="T7" s="174">
        <f>P45</f>
        <v/>
      </c>
      <c r="U7" s="174">
        <f>Q45</f>
        <v/>
      </c>
      <c r="V7" s="174">
        <f>R45</f>
        <v/>
      </c>
      <c r="W7" s="174">
        <f>S45</f>
        <v/>
      </c>
      <c r="X7" s="174">
        <f>T45</f>
        <v/>
      </c>
      <c r="Y7" s="174">
        <f>U45</f>
        <v/>
      </c>
      <c r="Z7" s="174">
        <f>V45</f>
        <v/>
      </c>
      <c r="AA7" s="174">
        <f>W45</f>
        <v/>
      </c>
      <c r="AB7" s="174">
        <f>X45</f>
        <v/>
      </c>
      <c r="AC7" s="174">
        <f>Y45</f>
        <v/>
      </c>
      <c r="AD7" s="174">
        <f>Z45</f>
        <v/>
      </c>
      <c r="AE7" s="174">
        <f>AA45</f>
        <v/>
      </c>
      <c r="AF7" s="174">
        <f>AB45</f>
        <v/>
      </c>
      <c r="AG7" s="174">
        <f>AC45</f>
        <v/>
      </c>
      <c r="AH7" s="174">
        <f>AD45</f>
        <v/>
      </c>
      <c r="AI7" s="174">
        <f>AE45</f>
        <v/>
      </c>
      <c r="AJ7" s="174">
        <f>AF45</f>
        <v/>
      </c>
      <c r="AK7" s="174">
        <f>AG45</f>
        <v/>
      </c>
      <c r="AL7" s="174">
        <f>AH45</f>
        <v/>
      </c>
      <c r="AM7" s="174">
        <f>AI45</f>
        <v/>
      </c>
      <c r="AN7" s="174">
        <f>AJ45</f>
        <v/>
      </c>
      <c r="AO7" s="174">
        <f>AK45</f>
        <v/>
      </c>
      <c r="AP7" s="174">
        <f>AL45</f>
        <v/>
      </c>
      <c r="AQ7" s="174">
        <f>AM45</f>
        <v/>
      </c>
      <c r="AR7" s="174">
        <f>AN45</f>
        <v/>
      </c>
      <c r="AS7" s="174">
        <f>AO45</f>
        <v/>
      </c>
      <c r="AT7" s="174">
        <f>AP45</f>
        <v/>
      </c>
      <c r="AU7" s="174">
        <f>AQ45</f>
        <v/>
      </c>
      <c r="AV7" s="174">
        <f>AR45</f>
        <v/>
      </c>
      <c r="AW7" s="174">
        <f>AS45</f>
        <v/>
      </c>
      <c r="AX7" s="174">
        <f>AT45</f>
        <v/>
      </c>
      <c r="AY7" s="174">
        <f>AU45</f>
        <v/>
      </c>
      <c r="AZ7" s="174">
        <f>AV45</f>
        <v/>
      </c>
      <c r="BA7" s="174">
        <f>AW45</f>
        <v/>
      </c>
      <c r="BB7" s="174">
        <f>AX45</f>
        <v/>
      </c>
      <c r="BC7" s="174">
        <f>AY45</f>
        <v/>
      </c>
      <c r="BD7" s="174">
        <f>AZ45</f>
        <v/>
      </c>
      <c r="BE7" s="174">
        <f>BA45</f>
        <v/>
      </c>
      <c r="BF7" s="174">
        <f>BB45</f>
        <v/>
      </c>
      <c r="BG7" s="174">
        <f>BC45</f>
        <v/>
      </c>
      <c r="BH7" s="174">
        <f>BD45</f>
        <v/>
      </c>
      <c r="BI7" s="174">
        <f>BE45</f>
        <v/>
      </c>
    </row>
    <row r="8">
      <c r="A8" s="85">
        <f>A46</f>
        <v/>
      </c>
      <c r="B8" s="85">
        <f>BF46</f>
        <v/>
      </c>
      <c r="C8" s="85">
        <f>SUM(F8,H8,J8,L8,N8,P8,R8,T8,V8,X8,Z8,AB8,AD8,AF8,AH8,AJ8,AL8,AN8,AP8,AR8,AT8,AV8,AX8,AZ8,BB8)</f>
        <v/>
      </c>
      <c r="D8" s="85">
        <f>SUM(G8,I8,K8,M8,O8,Q8,S8,U8,W8,Y8,AA8,AC8,AE8,AG8,AI8,AK8,AM8,AO8,AQ8,AS8,AU8,AW8,AY8,BA8,BC8)</f>
        <v/>
      </c>
      <c r="E8" s="41">
        <f>D8/B8</f>
        <v/>
      </c>
      <c r="F8" s="174">
        <f>B46</f>
        <v/>
      </c>
      <c r="G8" s="174">
        <f>C46</f>
        <v/>
      </c>
      <c r="H8" s="174">
        <f>D46</f>
        <v/>
      </c>
      <c r="I8" s="174">
        <f>E46</f>
        <v/>
      </c>
      <c r="J8" s="174">
        <f>F46</f>
        <v/>
      </c>
      <c r="K8" s="174">
        <f>G46</f>
        <v/>
      </c>
      <c r="L8" s="174">
        <f>H46</f>
        <v/>
      </c>
      <c r="M8" s="174">
        <f>I46</f>
        <v/>
      </c>
      <c r="N8" s="174">
        <f>J46</f>
        <v/>
      </c>
      <c r="O8" s="174">
        <f>K46</f>
        <v/>
      </c>
      <c r="P8" s="174">
        <f>L46</f>
        <v/>
      </c>
      <c r="Q8" s="174">
        <f>M46</f>
        <v/>
      </c>
      <c r="R8" s="174">
        <f>N46</f>
        <v/>
      </c>
      <c r="S8" s="174">
        <f>O46</f>
        <v/>
      </c>
      <c r="T8" s="174">
        <f>P46</f>
        <v/>
      </c>
      <c r="U8" s="174">
        <f>Q46</f>
        <v/>
      </c>
      <c r="V8" s="174">
        <f>R46</f>
        <v/>
      </c>
      <c r="W8" s="174">
        <f>S46</f>
        <v/>
      </c>
      <c r="X8" s="174">
        <f>T46</f>
        <v/>
      </c>
      <c r="Y8" s="174">
        <f>U46</f>
        <v/>
      </c>
      <c r="Z8" s="174">
        <f>V46</f>
        <v/>
      </c>
      <c r="AA8" s="174">
        <f>W46</f>
        <v/>
      </c>
      <c r="AB8" s="174">
        <f>X46</f>
        <v/>
      </c>
      <c r="AC8" s="174">
        <f>Y46</f>
        <v/>
      </c>
      <c r="AD8" s="174">
        <f>Z46</f>
        <v/>
      </c>
      <c r="AE8" s="174">
        <f>AA46</f>
        <v/>
      </c>
      <c r="AF8" s="174">
        <f>AB46</f>
        <v/>
      </c>
      <c r="AG8" s="174">
        <f>AC46</f>
        <v/>
      </c>
      <c r="AH8" s="174">
        <f>AD46</f>
        <v/>
      </c>
      <c r="AI8" s="174">
        <f>AE46</f>
        <v/>
      </c>
      <c r="AJ8" s="174">
        <f>AF46</f>
        <v/>
      </c>
      <c r="AK8" s="174">
        <f>AG46</f>
        <v/>
      </c>
      <c r="AL8" s="174">
        <f>AH46</f>
        <v/>
      </c>
      <c r="AM8" s="174">
        <f>AI46</f>
        <v/>
      </c>
      <c r="AN8" s="174">
        <f>AJ46</f>
        <v/>
      </c>
      <c r="AO8" s="174">
        <f>AK46</f>
        <v/>
      </c>
      <c r="AP8" s="174">
        <f>AL46</f>
        <v/>
      </c>
      <c r="AQ8" s="174">
        <f>AM46</f>
        <v/>
      </c>
      <c r="AR8" s="174">
        <f>AN46</f>
        <v/>
      </c>
      <c r="AS8" s="174">
        <f>AO46</f>
        <v/>
      </c>
      <c r="AT8" s="174">
        <f>AP46</f>
        <v/>
      </c>
      <c r="AU8" s="174">
        <f>AQ46</f>
        <v/>
      </c>
      <c r="AV8" s="174">
        <f>AR46</f>
        <v/>
      </c>
      <c r="AW8" s="174">
        <f>AS46</f>
        <v/>
      </c>
      <c r="AX8" s="174">
        <f>AT46</f>
        <v/>
      </c>
      <c r="AY8" s="174">
        <f>AU46</f>
        <v/>
      </c>
      <c r="AZ8" s="174">
        <f>AV46</f>
        <v/>
      </c>
      <c r="BA8" s="174">
        <f>AW46</f>
        <v/>
      </c>
      <c r="BB8" s="174">
        <f>AX46</f>
        <v/>
      </c>
      <c r="BC8" s="174">
        <f>AY46</f>
        <v/>
      </c>
      <c r="BD8" s="174">
        <f>AZ46</f>
        <v/>
      </c>
      <c r="BE8" s="174">
        <f>BA46</f>
        <v/>
      </c>
      <c r="BF8" s="174">
        <f>BB46</f>
        <v/>
      </c>
      <c r="BG8" s="174">
        <f>BC46</f>
        <v/>
      </c>
      <c r="BH8" s="174">
        <f>BD46</f>
        <v/>
      </c>
      <c r="BI8" s="174">
        <f>BE46</f>
        <v/>
      </c>
    </row>
    <row r="9">
      <c r="A9" s="85">
        <f>A47</f>
        <v/>
      </c>
      <c r="B9" s="85">
        <f>BF47</f>
        <v/>
      </c>
      <c r="C9" s="85">
        <f>SUM(F9,H9,J9,L9,N9,P9,R9,T9,V9,X9,Z9,AB9,AD9,AF9,AH9,AJ9,AL9,AN9,AP9,AR9,AT9,AV9,AX9,AZ9,BB9)</f>
        <v/>
      </c>
      <c r="D9" s="85">
        <f>SUM(G9,I9,K9,M9,O9,Q9,S9,U9,W9,Y9,AA9,AC9,AE9,AG9,AI9,AK9,AM9,AO9,AQ9,AS9,AU9,AW9,AY9,BA9,BC9)</f>
        <v/>
      </c>
      <c r="E9" s="41">
        <f>D9/B9</f>
        <v/>
      </c>
      <c r="F9" s="174">
        <f>B47</f>
        <v/>
      </c>
      <c r="G9" s="174">
        <f>C47</f>
        <v/>
      </c>
      <c r="H9" s="174">
        <f>D47</f>
        <v/>
      </c>
      <c r="I9" s="174">
        <f>E47</f>
        <v/>
      </c>
      <c r="J9" s="174">
        <f>F47</f>
        <v/>
      </c>
      <c r="K9" s="174">
        <f>G47</f>
        <v/>
      </c>
      <c r="L9" s="174">
        <f>H47</f>
        <v/>
      </c>
      <c r="M9" s="174">
        <f>I47</f>
        <v/>
      </c>
      <c r="N9" s="174">
        <f>J47</f>
        <v/>
      </c>
      <c r="O9" s="174">
        <f>K47</f>
        <v/>
      </c>
      <c r="P9" s="174">
        <f>L47</f>
        <v/>
      </c>
      <c r="Q9" s="174">
        <f>M47</f>
        <v/>
      </c>
      <c r="R9" s="174">
        <f>N47</f>
        <v/>
      </c>
      <c r="S9" s="174">
        <f>O47</f>
        <v/>
      </c>
      <c r="T9" s="174">
        <f>P47</f>
        <v/>
      </c>
      <c r="U9" s="174">
        <f>Q47</f>
        <v/>
      </c>
      <c r="V9" s="174">
        <f>R47</f>
        <v/>
      </c>
      <c r="W9" s="174">
        <f>S47</f>
        <v/>
      </c>
      <c r="X9" s="174">
        <f>T47</f>
        <v/>
      </c>
      <c r="Y9" s="174">
        <f>U47</f>
        <v/>
      </c>
      <c r="Z9" s="174">
        <f>V47</f>
        <v/>
      </c>
      <c r="AA9" s="174">
        <f>W47</f>
        <v/>
      </c>
      <c r="AB9" s="174">
        <f>X47</f>
        <v/>
      </c>
      <c r="AC9" s="174">
        <f>Y47</f>
        <v/>
      </c>
      <c r="AD9" s="174">
        <f>Z47</f>
        <v/>
      </c>
      <c r="AE9" s="174">
        <f>AA47</f>
        <v/>
      </c>
      <c r="AF9" s="174">
        <f>AB47</f>
        <v/>
      </c>
      <c r="AG9" s="174">
        <f>AC47</f>
        <v/>
      </c>
      <c r="AH9" s="174">
        <f>AD47</f>
        <v/>
      </c>
      <c r="AI9" s="174">
        <f>AE47</f>
        <v/>
      </c>
      <c r="AJ9" s="174">
        <f>AF47</f>
        <v/>
      </c>
      <c r="AK9" s="174">
        <f>AG47</f>
        <v/>
      </c>
      <c r="AL9" s="174">
        <f>AH47</f>
        <v/>
      </c>
      <c r="AM9" s="174">
        <f>AI47</f>
        <v/>
      </c>
      <c r="AN9" s="174">
        <f>AJ47</f>
        <v/>
      </c>
      <c r="AO9" s="174">
        <f>AK47</f>
        <v/>
      </c>
      <c r="AP9" s="174">
        <f>AL47</f>
        <v/>
      </c>
      <c r="AQ9" s="174">
        <f>AM47</f>
        <v/>
      </c>
      <c r="AR9" s="174">
        <f>AN47</f>
        <v/>
      </c>
      <c r="AS9" s="174">
        <f>AO47</f>
        <v/>
      </c>
      <c r="AT9" s="174">
        <f>AP47</f>
        <v/>
      </c>
      <c r="AU9" s="174">
        <f>AQ47</f>
        <v/>
      </c>
      <c r="AV9" s="174">
        <f>AR47</f>
        <v/>
      </c>
      <c r="AW9" s="174">
        <f>AS47</f>
        <v/>
      </c>
      <c r="AX9" s="174">
        <f>AT47</f>
        <v/>
      </c>
      <c r="AY9" s="174">
        <f>AU47</f>
        <v/>
      </c>
      <c r="AZ9" s="174">
        <f>AV47</f>
        <v/>
      </c>
      <c r="BA9" s="174">
        <f>AW47</f>
        <v/>
      </c>
      <c r="BB9" s="174">
        <f>AX47</f>
        <v/>
      </c>
      <c r="BC9" s="174">
        <f>AY47</f>
        <v/>
      </c>
      <c r="BD9" s="174">
        <f>AZ47</f>
        <v/>
      </c>
      <c r="BE9" s="174">
        <f>BA47</f>
        <v/>
      </c>
      <c r="BF9" s="174">
        <f>BB47</f>
        <v/>
      </c>
      <c r="BG9" s="174">
        <f>BC47</f>
        <v/>
      </c>
      <c r="BH9" s="174">
        <f>BD47</f>
        <v/>
      </c>
      <c r="BI9" s="174">
        <f>BE47</f>
        <v/>
      </c>
    </row>
    <row r="10">
      <c r="A10" s="85">
        <f>A48</f>
        <v/>
      </c>
      <c r="B10" s="85">
        <f>BF48</f>
        <v/>
      </c>
      <c r="C10" s="85">
        <f>SUM(F10,H10,J10,L10,N10,P10,R10,T10,V10,X10,Z10,AB10,AD10,AF10,AH10,AJ10,AL10,AN10,AP10,AR10,AT10,AV10,AX10,AZ10,BB10)</f>
        <v/>
      </c>
      <c r="D10" s="85">
        <f>SUM(G10,I10,K10,M10,O10,Q10,S10,U10,W10,Y10,AA10,AC10,AE10,AG10,AI10,AK10,AM10,AO10,AQ10,AS10,AU10,AW10,AY10,BA10,BC10)</f>
        <v/>
      </c>
      <c r="E10" s="41">
        <f>D10/B10</f>
        <v/>
      </c>
      <c r="F10" s="174">
        <f>B48</f>
        <v/>
      </c>
      <c r="G10" s="174">
        <f>C48</f>
        <v/>
      </c>
      <c r="H10" s="174">
        <f>D48</f>
        <v/>
      </c>
      <c r="I10" s="174">
        <f>E48</f>
        <v/>
      </c>
      <c r="J10" s="174">
        <f>F48</f>
        <v/>
      </c>
      <c r="K10" s="174">
        <f>G48</f>
        <v/>
      </c>
      <c r="L10" s="174">
        <f>H48</f>
        <v/>
      </c>
      <c r="M10" s="174">
        <f>I48</f>
        <v/>
      </c>
      <c r="N10" s="174">
        <f>J48</f>
        <v/>
      </c>
      <c r="O10" s="174">
        <f>K48</f>
        <v/>
      </c>
      <c r="P10" s="174">
        <f>L48</f>
        <v/>
      </c>
      <c r="Q10" s="174">
        <f>M48</f>
        <v/>
      </c>
      <c r="R10" s="174">
        <f>N48</f>
        <v/>
      </c>
      <c r="S10" s="174">
        <f>O48</f>
        <v/>
      </c>
      <c r="T10" s="174">
        <f>P48</f>
        <v/>
      </c>
      <c r="U10" s="174">
        <f>Q48</f>
        <v/>
      </c>
      <c r="V10" s="174">
        <f>R48</f>
        <v/>
      </c>
      <c r="W10" s="174">
        <f>S48</f>
        <v/>
      </c>
      <c r="X10" s="174">
        <f>T48</f>
        <v/>
      </c>
      <c r="Y10" s="174">
        <f>U48</f>
        <v/>
      </c>
      <c r="Z10" s="174">
        <f>V48</f>
        <v/>
      </c>
      <c r="AA10" s="174">
        <f>W48</f>
        <v/>
      </c>
      <c r="AB10" s="174">
        <f>X48</f>
        <v/>
      </c>
      <c r="AC10" s="174">
        <f>Y48</f>
        <v/>
      </c>
      <c r="AD10" s="174">
        <f>Z48</f>
        <v/>
      </c>
      <c r="AE10" s="174">
        <f>AA48</f>
        <v/>
      </c>
      <c r="AF10" s="174">
        <f>AB48</f>
        <v/>
      </c>
      <c r="AG10" s="174">
        <f>AC48</f>
        <v/>
      </c>
      <c r="AH10" s="174">
        <f>AD48</f>
        <v/>
      </c>
      <c r="AI10" s="174">
        <f>AE48</f>
        <v/>
      </c>
      <c r="AJ10" s="174">
        <f>AF48</f>
        <v/>
      </c>
      <c r="AK10" s="174">
        <f>AG48</f>
        <v/>
      </c>
      <c r="AL10" s="174">
        <f>AH48</f>
        <v/>
      </c>
      <c r="AM10" s="174">
        <f>AI48</f>
        <v/>
      </c>
      <c r="AN10" s="174">
        <f>AJ48</f>
        <v/>
      </c>
      <c r="AO10" s="174">
        <f>AK48</f>
        <v/>
      </c>
      <c r="AP10" s="174">
        <f>AL48</f>
        <v/>
      </c>
      <c r="AQ10" s="174">
        <f>AM48</f>
        <v/>
      </c>
      <c r="AR10" s="174">
        <f>AN48</f>
        <v/>
      </c>
      <c r="AS10" s="174">
        <f>AO48</f>
        <v/>
      </c>
      <c r="AT10" s="174">
        <f>AP48</f>
        <v/>
      </c>
      <c r="AU10" s="174">
        <f>AQ48</f>
        <v/>
      </c>
      <c r="AV10" s="174">
        <f>AR48</f>
        <v/>
      </c>
      <c r="AW10" s="174">
        <f>AS48</f>
        <v/>
      </c>
      <c r="AX10" s="174">
        <f>AT48</f>
        <v/>
      </c>
      <c r="AY10" s="174">
        <f>AU48</f>
        <v/>
      </c>
      <c r="AZ10" s="174">
        <f>AV48</f>
        <v/>
      </c>
      <c r="BA10" s="174">
        <f>AW48</f>
        <v/>
      </c>
      <c r="BB10" s="174">
        <f>AX48</f>
        <v/>
      </c>
      <c r="BC10" s="174">
        <f>AY48</f>
        <v/>
      </c>
      <c r="BD10" s="174">
        <f>AZ48</f>
        <v/>
      </c>
      <c r="BE10" s="174">
        <f>BA48</f>
        <v/>
      </c>
      <c r="BF10" s="174">
        <f>BB48</f>
        <v/>
      </c>
      <c r="BG10" s="174">
        <f>BC48</f>
        <v/>
      </c>
      <c r="BH10" s="174">
        <f>BD48</f>
        <v/>
      </c>
      <c r="BI10" s="174">
        <f>BE48</f>
        <v/>
      </c>
    </row>
    <row r="11">
      <c r="A11" s="85">
        <f>A49</f>
        <v/>
      </c>
      <c r="B11" s="85">
        <f>BF49</f>
        <v/>
      </c>
      <c r="C11" s="85">
        <f>SUM(F11,H11,J11,L11,N11,P11,R11,T11,V11,X11,Z11,AB11,AD11,AF11,AH11,AJ11,AL11,AN11,AP11,AR11,AT11,AV11,AX11,AZ11,BB11)</f>
        <v/>
      </c>
      <c r="D11" s="85">
        <f>SUM(G11,I11,K11,M11,O11,Q11,S11,U11,W11,Y11,AA11,AC11,AE11,AG11,AI11,AK11,AM11,AO11,AQ11,AS11,AU11,AW11,AY11,BA11,BC11)</f>
        <v/>
      </c>
      <c r="E11" s="41">
        <f>D11/B11</f>
        <v/>
      </c>
      <c r="F11" s="174">
        <f>B49</f>
        <v/>
      </c>
      <c r="G11" s="174">
        <f>C49</f>
        <v/>
      </c>
      <c r="H11" s="174">
        <f>D49</f>
        <v/>
      </c>
      <c r="I11" s="174">
        <f>E49</f>
        <v/>
      </c>
      <c r="J11" s="174">
        <f>F49</f>
        <v/>
      </c>
      <c r="K11" s="174">
        <f>G49</f>
        <v/>
      </c>
      <c r="L11" s="174">
        <f>H49</f>
        <v/>
      </c>
      <c r="M11" s="174">
        <f>I49</f>
        <v/>
      </c>
      <c r="N11" s="174">
        <f>J49</f>
        <v/>
      </c>
      <c r="O11" s="174">
        <f>K49</f>
        <v/>
      </c>
      <c r="P11" s="174">
        <f>L49</f>
        <v/>
      </c>
      <c r="Q11" s="174">
        <f>M49</f>
        <v/>
      </c>
      <c r="R11" s="174">
        <f>N49</f>
        <v/>
      </c>
      <c r="S11" s="174">
        <f>O49</f>
        <v/>
      </c>
      <c r="T11" s="174">
        <f>P49</f>
        <v/>
      </c>
      <c r="U11" s="174">
        <f>Q49</f>
        <v/>
      </c>
      <c r="V11" s="174">
        <f>R49</f>
        <v/>
      </c>
      <c r="W11" s="174">
        <f>S49</f>
        <v/>
      </c>
      <c r="X11" s="174">
        <f>T49</f>
        <v/>
      </c>
      <c r="Y11" s="174">
        <f>U49</f>
        <v/>
      </c>
      <c r="Z11" s="174">
        <f>V49</f>
        <v/>
      </c>
      <c r="AA11" s="174">
        <f>W49</f>
        <v/>
      </c>
      <c r="AB11" s="174">
        <f>X49</f>
        <v/>
      </c>
      <c r="AC11" s="174">
        <f>Y49</f>
        <v/>
      </c>
      <c r="AD11" s="174">
        <f>Z49</f>
        <v/>
      </c>
      <c r="AE11" s="174">
        <f>AA49</f>
        <v/>
      </c>
      <c r="AF11" s="174">
        <f>AB49</f>
        <v/>
      </c>
      <c r="AG11" s="174">
        <f>AC49</f>
        <v/>
      </c>
      <c r="AH11" s="174">
        <f>AD49</f>
        <v/>
      </c>
      <c r="AI11" s="174">
        <f>AE49</f>
        <v/>
      </c>
      <c r="AJ11" s="174">
        <f>AF49</f>
        <v/>
      </c>
      <c r="AK11" s="174">
        <f>AG49</f>
        <v/>
      </c>
      <c r="AL11" s="174">
        <f>AH49</f>
        <v/>
      </c>
      <c r="AM11" s="174">
        <f>AI49</f>
        <v/>
      </c>
      <c r="AN11" s="174">
        <f>AJ49</f>
        <v/>
      </c>
      <c r="AO11" s="174">
        <f>AK49</f>
        <v/>
      </c>
      <c r="AP11" s="174">
        <f>AL49</f>
        <v/>
      </c>
      <c r="AQ11" s="174">
        <f>AM49</f>
        <v/>
      </c>
      <c r="AR11" s="174">
        <f>AN49</f>
        <v/>
      </c>
      <c r="AS11" s="174">
        <f>AO49</f>
        <v/>
      </c>
      <c r="AT11" s="174">
        <f>AP49</f>
        <v/>
      </c>
      <c r="AU11" s="174">
        <f>AQ49</f>
        <v/>
      </c>
      <c r="AV11" s="174">
        <f>AR49</f>
        <v/>
      </c>
      <c r="AW11" s="174">
        <f>AS49</f>
        <v/>
      </c>
      <c r="AX11" s="174">
        <f>AT49</f>
        <v/>
      </c>
      <c r="AY11" s="174">
        <f>AU49</f>
        <v/>
      </c>
      <c r="AZ11" s="174">
        <f>AV49</f>
        <v/>
      </c>
      <c r="BA11" s="174">
        <f>AW49</f>
        <v/>
      </c>
      <c r="BB11" s="174">
        <f>AX49</f>
        <v/>
      </c>
      <c r="BC11" s="174">
        <f>AY49</f>
        <v/>
      </c>
      <c r="BD11" s="174">
        <f>AZ49</f>
        <v/>
      </c>
      <c r="BE11" s="174">
        <f>BA49</f>
        <v/>
      </c>
      <c r="BF11" s="174">
        <f>BB49</f>
        <v/>
      </c>
      <c r="BG11" s="174">
        <f>BC49</f>
        <v/>
      </c>
      <c r="BH11" s="174">
        <f>BD49</f>
        <v/>
      </c>
      <c r="BI11" s="174">
        <f>BE49</f>
        <v/>
      </c>
    </row>
    <row r="12">
      <c r="A12" s="84">
        <f>A50</f>
        <v/>
      </c>
      <c r="B12" s="85">
        <f>BF50</f>
        <v/>
      </c>
      <c r="C12" s="85">
        <f>SUM(F12,H12,J12,L12,N12,P12,R12,T12,V12,X12,Z12,AB12,AD12,AF12,AH12,AJ12,AL12,AN12,AP12,AR12,AT12,AV12,AX12,AZ12,BB12)</f>
        <v/>
      </c>
      <c r="D12" s="85">
        <f>SUM(G12,I12,K12,M12,O12,Q12,S12,U12,W12,Y12,AA12,AC12,AE12,AG12,AI12,AK12,AM12,AO12,AQ12,AS12,AU12,AW12,AY12,BA12,BC12)</f>
        <v/>
      </c>
      <c r="E12" s="41">
        <f>D12/B12</f>
        <v/>
      </c>
      <c r="F12" s="42">
        <f>B50</f>
        <v/>
      </c>
      <c r="G12" s="42">
        <f>C50</f>
        <v/>
      </c>
      <c r="H12" s="42">
        <f>D50</f>
        <v/>
      </c>
      <c r="I12" s="42">
        <f>E50</f>
        <v/>
      </c>
      <c r="J12" s="42">
        <f>F50</f>
        <v/>
      </c>
      <c r="K12" s="42">
        <f>G50</f>
        <v/>
      </c>
      <c r="L12" s="42">
        <f>H50</f>
        <v/>
      </c>
      <c r="M12" s="42">
        <f>I50</f>
        <v/>
      </c>
      <c r="N12" s="42">
        <f>J50</f>
        <v/>
      </c>
      <c r="O12" s="42">
        <f>K50</f>
        <v/>
      </c>
      <c r="P12" s="42">
        <f>L50</f>
        <v/>
      </c>
      <c r="Q12" s="42">
        <f>M50</f>
        <v/>
      </c>
      <c r="R12" s="42">
        <f>N50</f>
        <v/>
      </c>
      <c r="S12" s="42">
        <f>O50</f>
        <v/>
      </c>
      <c r="T12" s="42">
        <f>P50</f>
        <v/>
      </c>
      <c r="U12" s="42">
        <f>Q50</f>
        <v/>
      </c>
      <c r="V12" s="42">
        <f>R50</f>
        <v/>
      </c>
      <c r="W12" s="42">
        <f>S50</f>
        <v/>
      </c>
      <c r="X12" s="42">
        <f>T50</f>
        <v/>
      </c>
      <c r="Y12" s="42">
        <f>U50</f>
        <v/>
      </c>
      <c r="Z12" s="42">
        <f>V50</f>
        <v/>
      </c>
      <c r="AA12" s="42">
        <f>W50</f>
        <v/>
      </c>
      <c r="AB12" s="42">
        <f>X50</f>
        <v/>
      </c>
      <c r="AC12" s="42">
        <f>Y50</f>
        <v/>
      </c>
      <c r="AD12" s="42">
        <f>Z50</f>
        <v/>
      </c>
      <c r="AE12" s="42">
        <f>AA50</f>
        <v/>
      </c>
      <c r="AF12" s="42">
        <f>AB50</f>
        <v/>
      </c>
      <c r="AG12" s="42">
        <f>AC50</f>
        <v/>
      </c>
      <c r="AH12" s="42">
        <f>AD50</f>
        <v/>
      </c>
      <c r="AI12" s="42">
        <f>AE50</f>
        <v/>
      </c>
      <c r="AJ12" s="42">
        <f>AF50</f>
        <v/>
      </c>
      <c r="AK12" s="42">
        <f>AG50</f>
        <v/>
      </c>
      <c r="AL12" s="42">
        <f>AH50</f>
        <v/>
      </c>
      <c r="AM12" s="42">
        <f>AI50</f>
        <v/>
      </c>
      <c r="AN12" s="42">
        <f>AJ50</f>
        <v/>
      </c>
      <c r="AO12" s="42">
        <f>AK50</f>
        <v/>
      </c>
      <c r="AP12" s="42">
        <f>AL50</f>
        <v/>
      </c>
      <c r="AQ12" s="42">
        <f>AM50</f>
        <v/>
      </c>
      <c r="AR12" s="42">
        <f>AN50</f>
        <v/>
      </c>
      <c r="AS12" s="42">
        <f>AO50</f>
        <v/>
      </c>
      <c r="AT12" s="42">
        <f>AP50</f>
        <v/>
      </c>
      <c r="AU12" s="42">
        <f>AQ50</f>
        <v/>
      </c>
      <c r="AV12" s="42">
        <f>AR50</f>
        <v/>
      </c>
      <c r="AW12" s="42">
        <f>AS50</f>
        <v/>
      </c>
      <c r="AX12" s="42">
        <f>AT50</f>
        <v/>
      </c>
      <c r="AY12" s="42">
        <f>AU50</f>
        <v/>
      </c>
      <c r="AZ12" s="42">
        <f>AV50</f>
        <v/>
      </c>
      <c r="BA12" s="42">
        <f>AW50</f>
        <v/>
      </c>
      <c r="BB12" s="42">
        <f>AX50</f>
        <v/>
      </c>
      <c r="BC12" s="42">
        <f>AY50</f>
        <v/>
      </c>
      <c r="BD12" s="42">
        <f>AZ50</f>
        <v/>
      </c>
      <c r="BE12" s="42">
        <f>BA50</f>
        <v/>
      </c>
      <c r="BF12" s="42">
        <f>BB50</f>
        <v/>
      </c>
      <c r="BG12" s="42">
        <f>BC50</f>
        <v/>
      </c>
      <c r="BH12" s="42">
        <f>BD50</f>
        <v/>
      </c>
      <c r="BI12" s="42">
        <f>BE50</f>
        <v/>
      </c>
    </row>
    <row r="16">
      <c r="A16" s="528" t="inlineStr">
        <is>
          <t>週</t>
        </is>
      </c>
      <c r="B16" s="74" t="inlineStr">
        <is>
          <t>加總</t>
        </is>
      </c>
      <c r="C16" s="74" t="n"/>
      <c r="D16" s="56" t="n"/>
      <c r="E16" s="56" t="n"/>
      <c r="F16" s="42" t="inlineStr">
        <is>
          <t>展示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</row>
    <row r="17" customFormat="1" s="533">
      <c r="A17" s="528" t="inlineStr">
        <is>
          <t>URS審查會議</t>
        </is>
      </c>
      <c r="B17" s="534" t="inlineStr">
        <is>
          <t>預計</t>
        </is>
      </c>
      <c r="C17" s="534" t="inlineStr">
        <is>
          <t>進度</t>
        </is>
      </c>
      <c r="D17" s="534" t="inlineStr">
        <is>
          <t>實際</t>
        </is>
      </c>
      <c r="E17" s="534" t="inlineStr">
        <is>
          <t>完成比</t>
        </is>
      </c>
      <c r="F17" s="535" t="n">
        <v>44400</v>
      </c>
      <c r="G17" s="535" t="n"/>
      <c r="H17" s="535" t="n">
        <v>44407</v>
      </c>
      <c r="I17" s="535" t="n"/>
      <c r="J17" s="535" t="n">
        <v>44414</v>
      </c>
      <c r="K17" s="535" t="n"/>
      <c r="L17" s="535" t="n">
        <v>44421</v>
      </c>
      <c r="M17" s="535" t="n"/>
      <c r="N17" s="535" t="n">
        <v>44428</v>
      </c>
      <c r="O17" s="535" t="n"/>
      <c r="P17" s="535" t="n">
        <v>44435</v>
      </c>
      <c r="Q17" s="535" t="n"/>
    </row>
    <row r="18">
      <c r="A18" s="56" t="inlineStr">
        <is>
          <t>業務大類</t>
        </is>
      </c>
      <c r="B18" s="56" t="n"/>
      <c r="C18" s="56" t="n"/>
      <c r="D18" s="56" t="n"/>
      <c r="E18" s="56" t="n"/>
      <c r="F18" s="42" t="inlineStr">
        <is>
          <t>預計</t>
        </is>
      </c>
      <c r="G18" s="42" t="inlineStr">
        <is>
          <t>實際</t>
        </is>
      </c>
      <c r="H18" s="42" t="inlineStr">
        <is>
          <t>預計</t>
        </is>
      </c>
      <c r="I18" s="42" t="inlineStr">
        <is>
          <t>實際</t>
        </is>
      </c>
      <c r="J18" s="42" t="inlineStr">
        <is>
          <t>預計</t>
        </is>
      </c>
      <c r="K18" s="42" t="inlineStr">
        <is>
          <t>實際</t>
        </is>
      </c>
      <c r="L18" s="42" t="inlineStr">
        <is>
          <t>預計</t>
        </is>
      </c>
      <c r="M18" s="42" t="inlineStr">
        <is>
          <t>實際</t>
        </is>
      </c>
      <c r="N18" s="42" t="inlineStr">
        <is>
          <t>預計</t>
        </is>
      </c>
      <c r="O18" s="42" t="inlineStr">
        <is>
          <t>實際</t>
        </is>
      </c>
      <c r="P18" s="42" t="inlineStr">
        <is>
          <t>預計</t>
        </is>
      </c>
      <c r="Q18" s="42" t="inlineStr">
        <is>
          <t>實際</t>
        </is>
      </c>
    </row>
    <row r="19">
      <c r="A19" s="85" t="inlineStr">
        <is>
          <t>1.顧客管理作業</t>
        </is>
      </c>
      <c r="B19" s="85">
        <f>SUM(F19,H19,J19,L19,N19,P19)</f>
        <v/>
      </c>
      <c r="C19" s="85">
        <f>SUM(F19,H19)</f>
        <v/>
      </c>
      <c r="D19" s="85">
        <f>SUM(G19,I19)</f>
        <v/>
      </c>
      <c r="E19" s="41">
        <f>D19/B19</f>
        <v/>
      </c>
      <c r="F19" s="174" t="n">
        <v>9</v>
      </c>
      <c r="G19" s="174" t="n">
        <v>8</v>
      </c>
      <c r="H19" s="174" t="n">
        <v>6</v>
      </c>
      <c r="I19" s="174" t="n">
        <v>4</v>
      </c>
    </row>
    <row r="20">
      <c r="A20" s="85" t="inlineStr">
        <is>
          <t>2.業務作業</t>
        </is>
      </c>
      <c r="B20" s="85">
        <f>SUM(F20,H20,J20,L20,N20,P20)</f>
        <v/>
      </c>
      <c r="C20" s="85">
        <f>SUM(F20,H20)</f>
        <v/>
      </c>
      <c r="D20" s="85">
        <f>SUM(G20,I20)</f>
        <v/>
      </c>
      <c r="E20" s="41">
        <f>D20/B20</f>
        <v/>
      </c>
      <c r="H20" s="174" t="n">
        <v>43</v>
      </c>
      <c r="I20" s="174" t="n">
        <v>17</v>
      </c>
      <c r="J20" s="174" t="n">
        <v>26</v>
      </c>
    </row>
    <row r="21">
      <c r="A21" s="85" t="inlineStr">
        <is>
          <t>3.帳務作業</t>
        </is>
      </c>
      <c r="B21" s="85">
        <f>SUM(F21,H21,J21,L21,N21,P21)</f>
        <v/>
      </c>
      <c r="C21" s="85">
        <f>SUM(F21,H21)</f>
        <v/>
      </c>
      <c r="D21" s="85">
        <f>SUM(G21,I21)</f>
        <v/>
      </c>
      <c r="E21" s="41">
        <f>D21/B21</f>
        <v/>
      </c>
      <c r="J21" s="174" t="n">
        <v>39</v>
      </c>
    </row>
    <row r="22">
      <c r="A22" s="85" t="inlineStr">
        <is>
          <t>4.批次作業</t>
        </is>
      </c>
      <c r="B22" s="85">
        <f>SUM(F22,H22,J22,L22,N22,P22)</f>
        <v/>
      </c>
      <c r="C22" s="85">
        <f>SUM(F22,H22)</f>
        <v/>
      </c>
      <c r="D22" s="85">
        <f>SUM(G22,I22)</f>
        <v/>
      </c>
      <c r="E22" s="41">
        <f>D22/B22</f>
        <v/>
      </c>
      <c r="J22" s="174" t="n">
        <v>6</v>
      </c>
      <c r="L22" s="174" t="n">
        <v>59</v>
      </c>
    </row>
    <row r="23">
      <c r="A23" s="85" t="inlineStr">
        <is>
          <t xml:space="preserve">5.管理性作業 </t>
        </is>
      </c>
      <c r="B23" s="85">
        <f>SUM(F23,H23,J23,L23,N23,P23)</f>
        <v/>
      </c>
      <c r="C23" s="85">
        <f>SUM(F23,H23)</f>
        <v/>
      </c>
      <c r="D23" s="85">
        <f>SUM(G23,I23)</f>
        <v/>
      </c>
      <c r="E23" s="41">
        <f>D23/B23</f>
        <v/>
      </c>
      <c r="F23" s="174" t="n">
        <v>30</v>
      </c>
      <c r="G23" s="174" t="n">
        <v>10</v>
      </c>
      <c r="N23" s="174" t="n">
        <v>52</v>
      </c>
    </row>
    <row r="24">
      <c r="A24" s="85" t="inlineStr">
        <is>
          <t>6.共同作業</t>
        </is>
      </c>
      <c r="B24" s="85">
        <f>SUM(F24,H24,J24,L24,N24,P24)</f>
        <v/>
      </c>
      <c r="C24" s="85">
        <f>SUM(F24,H24)</f>
        <v/>
      </c>
      <c r="D24" s="85">
        <f>SUM(G24,I24)</f>
        <v/>
      </c>
      <c r="E24" s="41">
        <f>D24/B24</f>
        <v/>
      </c>
      <c r="F24" s="174" t="n">
        <v>14</v>
      </c>
      <c r="G24" s="174" t="n">
        <v>12</v>
      </c>
      <c r="J24" s="174" t="n">
        <v>1</v>
      </c>
      <c r="N24" s="174" t="n">
        <v>14</v>
      </c>
      <c r="P24" s="174" t="n">
        <v>53</v>
      </c>
    </row>
    <row r="25">
      <c r="A25" s="85" t="inlineStr">
        <is>
          <t>8.遵循法令作業</t>
        </is>
      </c>
      <c r="B25" s="85">
        <f>SUM(F25,H25,J25,L25,N25,P25)</f>
        <v/>
      </c>
      <c r="C25" s="85">
        <f>SUM(F25,H25)</f>
        <v/>
      </c>
      <c r="D25" s="85">
        <f>SUM(G25,I25)</f>
        <v/>
      </c>
      <c r="E25" s="41">
        <f>D25/B25</f>
        <v/>
      </c>
      <c r="P25" s="174" t="n">
        <v>15</v>
      </c>
    </row>
    <row r="26">
      <c r="A26" s="85" t="inlineStr">
        <is>
          <t xml:space="preserve">9.報表作業 </t>
        </is>
      </c>
      <c r="B26" s="85">
        <f>SUM(F26,H26,J26,L26,N26,P26)</f>
        <v/>
      </c>
      <c r="C26" s="85">
        <f>SUM(F26,H26)</f>
        <v/>
      </c>
      <c r="D26" s="85">
        <f>SUM(G26,I26)</f>
        <v/>
      </c>
      <c r="E26" s="41">
        <f>D26/B26</f>
        <v/>
      </c>
      <c r="P26" s="174" t="n">
        <v>1</v>
      </c>
    </row>
    <row r="27">
      <c r="A27" s="85" t="inlineStr">
        <is>
          <t>總計</t>
        </is>
      </c>
      <c r="B27" s="85">
        <f>SUM(F27,H27,J27,L27,N27,P27)</f>
        <v/>
      </c>
      <c r="C27" s="85">
        <f>SUM(F27,H27)</f>
        <v/>
      </c>
      <c r="D27" s="85">
        <f>SUM(G27,I27)</f>
        <v/>
      </c>
      <c r="E27" s="41">
        <f>D27/B27</f>
        <v/>
      </c>
      <c r="F27" s="42" t="n">
        <v>53</v>
      </c>
      <c r="G27" s="42" t="n">
        <v>30</v>
      </c>
      <c r="H27" s="42" t="n">
        <v>49</v>
      </c>
      <c r="I27" s="42" t="n">
        <v>21</v>
      </c>
      <c r="J27" s="42" t="n">
        <v>72</v>
      </c>
      <c r="K27" s="42" t="n"/>
      <c r="L27" s="42" t="n">
        <v>59</v>
      </c>
      <c r="M27" s="42" t="n"/>
      <c r="N27" s="42" t="n">
        <v>66</v>
      </c>
      <c r="O27" s="42" t="n"/>
      <c r="P27" s="42" t="n">
        <v>69</v>
      </c>
      <c r="Q27" s="42" t="n"/>
    </row>
    <row r="39" ht="15.75" customHeight="1" s="453">
      <c r="B39" s="177" t="inlineStr">
        <is>
          <t>展示</t>
        </is>
      </c>
    </row>
    <row r="40" ht="15.75" customHeight="1" s="453">
      <c r="B40" s="174" t="inlineStr">
        <is>
          <t>7月22日</t>
        </is>
      </c>
      <c r="D40" s="174" t="inlineStr">
        <is>
          <t>7月26日</t>
        </is>
      </c>
      <c r="F40" s="174" t="inlineStr">
        <is>
          <t>7月27日</t>
        </is>
      </c>
      <c r="H40" s="174" t="inlineStr">
        <is>
          <t>8月23日</t>
        </is>
      </c>
      <c r="J40" s="174" t="inlineStr">
        <is>
          <t>8月24日</t>
        </is>
      </c>
      <c r="L40" s="174" t="inlineStr">
        <is>
          <t>8月25日</t>
        </is>
      </c>
      <c r="N40" s="174" t="inlineStr">
        <is>
          <t>8月26日</t>
        </is>
      </c>
      <c r="P40" s="174" t="inlineStr">
        <is>
          <t>8月27日</t>
        </is>
      </c>
      <c r="R40" s="174" t="inlineStr">
        <is>
          <t>8月30日</t>
        </is>
      </c>
      <c r="T40" s="174" t="inlineStr">
        <is>
          <t>8月31日</t>
        </is>
      </c>
      <c r="V40" s="174" t="inlineStr">
        <is>
          <t>9月1日</t>
        </is>
      </c>
      <c r="X40" s="174" t="inlineStr">
        <is>
          <t>9月2日</t>
        </is>
      </c>
      <c r="Z40" s="174" t="inlineStr">
        <is>
          <t>9月3日</t>
        </is>
      </c>
      <c r="AB40" s="174" t="inlineStr">
        <is>
          <t>&gt;2021/9/4</t>
        </is>
      </c>
      <c r="AD40" s="174" t="inlineStr">
        <is>
          <t>預計 的加總</t>
        </is>
      </c>
      <c r="AE40" s="174" t="inlineStr">
        <is>
          <t>實際 的加總</t>
        </is>
      </c>
    </row>
    <row r="41" ht="15.75" customHeight="1" s="453">
      <c r="A41" s="177" t="inlineStr">
        <is>
          <t>業務大類</t>
        </is>
      </c>
      <c r="B41" s="174" t="inlineStr">
        <is>
          <t>預計</t>
        </is>
      </c>
      <c r="C41" s="174" t="inlineStr">
        <is>
          <t>實際</t>
        </is>
      </c>
      <c r="D41" s="174" t="inlineStr">
        <is>
          <t>預計</t>
        </is>
      </c>
      <c r="E41" s="174" t="inlineStr">
        <is>
          <t>實際</t>
        </is>
      </c>
      <c r="F41" s="174" t="inlineStr">
        <is>
          <t>預計</t>
        </is>
      </c>
      <c r="G41" s="174" t="inlineStr">
        <is>
          <t>實際</t>
        </is>
      </c>
      <c r="H41" s="174" t="inlineStr">
        <is>
          <t>預計</t>
        </is>
      </c>
      <c r="I41" s="174" t="inlineStr">
        <is>
          <t>實際</t>
        </is>
      </c>
      <c r="J41" s="174" t="inlineStr">
        <is>
          <t>預計</t>
        </is>
      </c>
      <c r="K41" s="174" t="inlineStr">
        <is>
          <t>實際</t>
        </is>
      </c>
      <c r="L41" s="174" t="inlineStr">
        <is>
          <t>預計</t>
        </is>
      </c>
      <c r="M41" s="174" t="inlineStr">
        <is>
          <t>實際</t>
        </is>
      </c>
      <c r="N41" s="174" t="inlineStr">
        <is>
          <t>預計</t>
        </is>
      </c>
      <c r="O41" s="174" t="inlineStr">
        <is>
          <t>實際</t>
        </is>
      </c>
      <c r="P41" s="174" t="inlineStr">
        <is>
          <t>預計</t>
        </is>
      </c>
      <c r="Q41" s="174" t="inlineStr">
        <is>
          <t>實際</t>
        </is>
      </c>
      <c r="R41" s="174" t="inlineStr">
        <is>
          <t>預計</t>
        </is>
      </c>
      <c r="S41" s="174" t="inlineStr">
        <is>
          <t>實際</t>
        </is>
      </c>
      <c r="T41" s="174" t="inlineStr">
        <is>
          <t>預計</t>
        </is>
      </c>
      <c r="U41" s="174" t="inlineStr">
        <is>
          <t>實際</t>
        </is>
      </c>
      <c r="V41" s="174" t="inlineStr">
        <is>
          <t>預計</t>
        </is>
      </c>
      <c r="W41" s="174" t="inlineStr">
        <is>
          <t>實際</t>
        </is>
      </c>
      <c r="X41" s="174" t="inlineStr">
        <is>
          <t>預計</t>
        </is>
      </c>
      <c r="Y41" s="174" t="inlineStr">
        <is>
          <t>實際</t>
        </is>
      </c>
      <c r="Z41" s="174" t="inlineStr">
        <is>
          <t>預計</t>
        </is>
      </c>
      <c r="AA41" s="174" t="inlineStr">
        <is>
          <t>實際</t>
        </is>
      </c>
      <c r="AB41" s="174" t="inlineStr">
        <is>
          <t>預計</t>
        </is>
      </c>
      <c r="AC41" s="174" t="inlineStr">
        <is>
          <t>實際</t>
        </is>
      </c>
    </row>
    <row r="42" ht="15.75" customHeight="1" s="453">
      <c r="A42" s="3" t="inlineStr">
        <is>
          <t>1.顧客管理作業</t>
        </is>
      </c>
      <c r="B42" s="174" t="n">
        <v>9</v>
      </c>
      <c r="C42" s="174" t="n">
        <v>9</v>
      </c>
      <c r="D42" s="174" t="n">
        <v>4</v>
      </c>
      <c r="E42" s="174" t="n">
        <v>4</v>
      </c>
      <c r="F42" s="174" t="n"/>
      <c r="G42" s="174" t="n"/>
      <c r="H42" s="174" t="n"/>
      <c r="I42" s="174" t="n"/>
      <c r="J42" s="174" t="n"/>
      <c r="K42" s="174" t="n"/>
      <c r="L42" s="174" t="n"/>
      <c r="M42" s="174" t="n"/>
      <c r="N42" s="174" t="n"/>
      <c r="O42" s="174" t="n"/>
      <c r="P42" s="174" t="n"/>
      <c r="Q42" s="174" t="n"/>
      <c r="R42" s="174" t="n"/>
      <c r="S42" s="174" t="n"/>
      <c r="T42" s="174" t="n"/>
      <c r="U42" s="174" t="n"/>
      <c r="V42" s="174" t="n"/>
      <c r="W42" s="174" t="n"/>
      <c r="X42" s="174" t="n"/>
      <c r="Y42" s="174" t="n"/>
      <c r="Z42" s="174" t="n"/>
      <c r="AA42" s="174" t="n"/>
      <c r="AB42" s="174" t="n">
        <v>2</v>
      </c>
      <c r="AC42" s="174" t="n">
        <v>2</v>
      </c>
      <c r="AD42" s="174" t="n">
        <v>15</v>
      </c>
      <c r="AE42" s="174" t="n">
        <v>15</v>
      </c>
    </row>
    <row r="43" ht="15.75" customHeight="1" s="453">
      <c r="A43" s="3" t="inlineStr">
        <is>
          <t>2.業務作業</t>
        </is>
      </c>
      <c r="B43" s="174" t="n"/>
      <c r="C43" s="174" t="n"/>
      <c r="D43" s="174" t="n">
        <v>5</v>
      </c>
      <c r="E43" s="174" t="n">
        <v>5</v>
      </c>
      <c r="F43" s="174" t="n">
        <v>12</v>
      </c>
      <c r="G43" s="174" t="n">
        <v>12</v>
      </c>
      <c r="H43" s="174" t="n">
        <v>9</v>
      </c>
      <c r="I43" s="174" t="n">
        <v>9</v>
      </c>
      <c r="J43" s="174" t="n">
        <v>8</v>
      </c>
      <c r="K43" s="174" t="n">
        <v>8</v>
      </c>
      <c r="L43" s="174" t="n">
        <v>5</v>
      </c>
      <c r="M43" s="174" t="n">
        <v>5</v>
      </c>
      <c r="N43" s="174" t="n">
        <v>7</v>
      </c>
      <c r="O43" s="174" t="n">
        <v>7</v>
      </c>
      <c r="P43" s="174" t="n">
        <v>4</v>
      </c>
      <c r="Q43" s="174" t="n">
        <v>4</v>
      </c>
      <c r="R43" s="174" t="n"/>
      <c r="S43" s="174" t="n"/>
      <c r="T43" s="174" t="n"/>
      <c r="U43" s="174" t="n"/>
      <c r="V43" s="174" t="n"/>
      <c r="W43" s="174" t="n"/>
      <c r="X43" s="174" t="n">
        <v>2</v>
      </c>
      <c r="Y43" s="174" t="n">
        <v>2</v>
      </c>
      <c r="Z43" s="174" t="n"/>
      <c r="AA43" s="174" t="n"/>
      <c r="AB43" s="174" t="n">
        <v>32</v>
      </c>
      <c r="AC43" s="174" t="n">
        <v>32</v>
      </c>
      <c r="AD43" s="174" t="n">
        <v>84</v>
      </c>
      <c r="AE43" s="174" t="n">
        <v>84</v>
      </c>
    </row>
    <row r="44" ht="15.75" customHeight="1" s="453">
      <c r="A44" s="3" t="inlineStr">
        <is>
          <t>3.帳務作業</t>
        </is>
      </c>
      <c r="B44" s="174" t="n"/>
      <c r="C44" s="174" t="n"/>
      <c r="D44" s="174" t="n"/>
      <c r="E44" s="174" t="n"/>
      <c r="F44" s="174" t="n"/>
      <c r="G44" s="174" t="n"/>
      <c r="H44" s="174" t="n"/>
      <c r="I44" s="174" t="n"/>
      <c r="J44" s="174" t="n"/>
      <c r="K44" s="174" t="n"/>
      <c r="L44" s="174" t="n"/>
      <c r="M44" s="174" t="n"/>
      <c r="N44" s="174" t="n"/>
      <c r="O44" s="174" t="n"/>
      <c r="P44" s="174" t="n"/>
      <c r="Q44" s="174" t="n"/>
      <c r="R44" s="174" t="n">
        <v>1</v>
      </c>
      <c r="S44" s="174" t="n">
        <v>1</v>
      </c>
      <c r="T44" s="174" t="n">
        <v>3</v>
      </c>
      <c r="U44" s="174" t="n">
        <v>3</v>
      </c>
      <c r="V44" s="174" t="n">
        <v>3</v>
      </c>
      <c r="W44" s="174" t="n">
        <v>3</v>
      </c>
      <c r="X44" s="174" t="n">
        <v>1</v>
      </c>
      <c r="Y44" s="174" t="n">
        <v>1</v>
      </c>
      <c r="Z44" s="174" t="n">
        <v>5</v>
      </c>
      <c r="AA44" s="174" t="n">
        <v>5</v>
      </c>
      <c r="AB44" s="174" t="n">
        <v>23</v>
      </c>
      <c r="AC44" s="174" t="n">
        <v>23</v>
      </c>
      <c r="AD44" s="174" t="n">
        <v>36</v>
      </c>
      <c r="AE44" s="174" t="n">
        <v>36</v>
      </c>
    </row>
    <row r="45" ht="15.75" customHeight="1" s="453">
      <c r="A45" s="3" t="inlineStr">
        <is>
          <t>4.批次作業</t>
        </is>
      </c>
      <c r="B45" s="174" t="n"/>
      <c r="C45" s="174" t="n"/>
      <c r="D45" s="174" t="n"/>
      <c r="E45" s="174" t="n"/>
      <c r="F45" s="174" t="n"/>
      <c r="G45" s="174" t="n"/>
      <c r="H45" s="174" t="n"/>
      <c r="I45" s="174" t="n"/>
      <c r="J45" s="174" t="n"/>
      <c r="K45" s="174" t="n"/>
      <c r="L45" s="174" t="n"/>
      <c r="M45" s="174" t="n"/>
      <c r="N45" s="174" t="n"/>
      <c r="O45" s="174" t="n"/>
      <c r="P45" s="174" t="n"/>
      <c r="Q45" s="174" t="n"/>
      <c r="R45" s="174" t="n">
        <v>3</v>
      </c>
      <c r="S45" s="174" t="n">
        <v>3</v>
      </c>
      <c r="T45" s="174" t="n"/>
      <c r="U45" s="174" t="n"/>
      <c r="V45" s="174" t="n"/>
      <c r="W45" s="174" t="n"/>
      <c r="X45" s="174" t="n"/>
      <c r="Y45" s="174" t="n"/>
      <c r="Z45" s="174" t="n"/>
      <c r="AA45" s="174" t="n"/>
      <c r="AB45" s="174" t="n">
        <v>68</v>
      </c>
      <c r="AC45" s="174" t="n">
        <v>68</v>
      </c>
      <c r="AD45" s="174" t="n">
        <v>71</v>
      </c>
      <c r="AE45" s="174" t="n">
        <v>71</v>
      </c>
    </row>
    <row r="46" ht="15.75" customHeight="1" s="453">
      <c r="A46" s="3" t="inlineStr">
        <is>
          <t xml:space="preserve">5.管理性作業 </t>
        </is>
      </c>
      <c r="B46" s="174" t="n"/>
      <c r="C46" s="174" t="n"/>
      <c r="D46" s="174" t="n"/>
      <c r="E46" s="174" t="n"/>
      <c r="F46" s="174" t="n"/>
      <c r="G46" s="174" t="n"/>
      <c r="H46" s="174" t="n"/>
      <c r="I46" s="174" t="n"/>
      <c r="J46" s="174" t="n"/>
      <c r="K46" s="174" t="n"/>
      <c r="L46" s="174" t="n"/>
      <c r="M46" s="174" t="n"/>
      <c r="N46" s="174" t="n"/>
      <c r="O46" s="174" t="n"/>
      <c r="P46" s="174" t="n"/>
      <c r="Q46" s="174" t="n"/>
      <c r="R46" s="174" t="n"/>
      <c r="S46" s="174" t="n"/>
      <c r="T46" s="174" t="n"/>
      <c r="U46" s="174" t="n"/>
      <c r="V46" s="174" t="n"/>
      <c r="W46" s="174" t="n"/>
      <c r="X46" s="174" t="n"/>
      <c r="Y46" s="174" t="n"/>
      <c r="Z46" s="174" t="n"/>
      <c r="AA46" s="174" t="n"/>
      <c r="AB46" s="174" t="n">
        <v>89</v>
      </c>
      <c r="AC46" s="174" t="n">
        <v>43</v>
      </c>
      <c r="AD46" s="174" t="n">
        <v>89</v>
      </c>
      <c r="AE46" s="174" t="n">
        <v>43</v>
      </c>
    </row>
    <row r="47" ht="15.75" customHeight="1" s="453">
      <c r="A47" s="3" t="inlineStr">
        <is>
          <t>6.共同作業</t>
        </is>
      </c>
      <c r="B47" s="174" t="n"/>
      <c r="C47" s="174" t="n"/>
      <c r="D47" s="174" t="n"/>
      <c r="E47" s="174" t="n"/>
      <c r="F47" s="174" t="n"/>
      <c r="G47" s="174" t="n"/>
      <c r="H47" s="174" t="n"/>
      <c r="I47" s="174" t="n"/>
      <c r="J47" s="174" t="n"/>
      <c r="K47" s="174" t="n"/>
      <c r="L47" s="174" t="n"/>
      <c r="M47" s="174" t="n"/>
      <c r="N47" s="174" t="n"/>
      <c r="O47" s="174" t="n"/>
      <c r="P47" s="174" t="n"/>
      <c r="Q47" s="174" t="n"/>
      <c r="R47" s="174" t="n"/>
      <c r="S47" s="174" t="n"/>
      <c r="T47" s="174" t="n">
        <v>1</v>
      </c>
      <c r="U47" s="174" t="n">
        <v>1</v>
      </c>
      <c r="V47" s="174" t="n"/>
      <c r="W47" s="174" t="n"/>
      <c r="X47" s="174" t="n"/>
      <c r="Y47" s="174" t="n"/>
      <c r="Z47" s="174" t="n"/>
      <c r="AA47" s="174" t="n"/>
      <c r="AB47" s="174" t="n">
        <v>83</v>
      </c>
      <c r="AC47" s="174" t="n">
        <v>55</v>
      </c>
      <c r="AD47" s="174" t="n">
        <v>84</v>
      </c>
      <c r="AE47" s="174" t="n">
        <v>56</v>
      </c>
    </row>
    <row r="48" ht="15.75" customHeight="1" s="453">
      <c r="A48" s="3" t="inlineStr">
        <is>
          <t>8.遵循法令作業</t>
        </is>
      </c>
      <c r="B48" s="174" t="n"/>
      <c r="C48" s="174" t="n"/>
      <c r="D48" s="174" t="n"/>
      <c r="E48" s="174" t="n"/>
      <c r="F48" s="174" t="n"/>
      <c r="G48" s="174" t="n"/>
      <c r="H48" s="174" t="n"/>
      <c r="I48" s="174" t="n"/>
      <c r="J48" s="174" t="n"/>
      <c r="K48" s="174" t="n"/>
      <c r="L48" s="174" t="n"/>
      <c r="M48" s="174" t="n"/>
      <c r="N48" s="174" t="n"/>
      <c r="O48" s="174" t="n"/>
      <c r="P48" s="174" t="n"/>
      <c r="Q48" s="174" t="n"/>
      <c r="R48" s="174" t="n"/>
      <c r="S48" s="174" t="n"/>
      <c r="T48" s="174" t="n"/>
      <c r="U48" s="174" t="n"/>
      <c r="V48" s="174" t="n"/>
      <c r="W48" s="174" t="n"/>
      <c r="X48" s="174" t="n"/>
      <c r="Y48" s="174" t="n"/>
      <c r="Z48" s="174" t="n"/>
      <c r="AA48" s="174" t="n"/>
      <c r="AB48" s="174" t="n">
        <v>130</v>
      </c>
      <c r="AC48" s="174" t="n">
        <v>10</v>
      </c>
      <c r="AD48" s="174" t="n">
        <v>130</v>
      </c>
      <c r="AE48" s="174" t="n">
        <v>10</v>
      </c>
    </row>
    <row r="49" ht="15.75" customHeight="1" s="453">
      <c r="A49" s="3" t="inlineStr">
        <is>
          <t xml:space="preserve">9.報表作業 </t>
        </is>
      </c>
      <c r="B49" s="174" t="n"/>
      <c r="C49" s="174" t="n"/>
      <c r="D49" s="174" t="n"/>
      <c r="E49" s="174" t="n"/>
      <c r="F49" s="174" t="n"/>
      <c r="G49" s="174" t="n"/>
      <c r="H49" s="174" t="n"/>
      <c r="I49" s="174" t="n"/>
      <c r="J49" s="174" t="n"/>
      <c r="K49" s="174" t="n"/>
      <c r="L49" s="174" t="n"/>
      <c r="M49" s="174" t="n"/>
      <c r="N49" s="174" t="n"/>
      <c r="O49" s="174" t="n"/>
      <c r="P49" s="174" t="n"/>
      <c r="Q49" s="174" t="n"/>
      <c r="R49" s="174" t="n">
        <v>1</v>
      </c>
      <c r="S49" s="174" t="n">
        <v>1</v>
      </c>
      <c r="T49" s="174" t="n"/>
      <c r="U49" s="174" t="n"/>
      <c r="V49" s="174" t="n"/>
      <c r="W49" s="174" t="n"/>
      <c r="X49" s="174" t="n"/>
      <c r="Y49" s="174" t="n"/>
      <c r="Z49" s="174" t="n"/>
      <c r="AA49" s="174" t="n"/>
      <c r="AB49" s="174" t="n"/>
      <c r="AC49" s="174" t="n"/>
      <c r="AD49" s="174" t="n">
        <v>1</v>
      </c>
      <c r="AE49" s="174" t="n">
        <v>1</v>
      </c>
    </row>
    <row r="50" ht="15.75" customHeight="1" s="453">
      <c r="A50" s="3" t="inlineStr">
        <is>
          <t>總計</t>
        </is>
      </c>
      <c r="B50" s="174" t="n">
        <v>9</v>
      </c>
      <c r="C50" s="174" t="n">
        <v>9</v>
      </c>
      <c r="D50" s="174" t="n">
        <v>9</v>
      </c>
      <c r="E50" s="174" t="n">
        <v>9</v>
      </c>
      <c r="F50" s="174" t="n">
        <v>12</v>
      </c>
      <c r="G50" s="174" t="n">
        <v>12</v>
      </c>
      <c r="H50" s="174" t="n">
        <v>9</v>
      </c>
      <c r="I50" s="174" t="n">
        <v>9</v>
      </c>
      <c r="J50" s="174" t="n">
        <v>8</v>
      </c>
      <c r="K50" s="174" t="n">
        <v>8</v>
      </c>
      <c r="L50" s="174" t="n">
        <v>5</v>
      </c>
      <c r="M50" s="174" t="n">
        <v>5</v>
      </c>
      <c r="N50" s="174" t="n">
        <v>7</v>
      </c>
      <c r="O50" s="174" t="n">
        <v>7</v>
      </c>
      <c r="P50" s="174" t="n">
        <v>4</v>
      </c>
      <c r="Q50" s="174" t="n">
        <v>4</v>
      </c>
      <c r="R50" s="174" t="n">
        <v>5</v>
      </c>
      <c r="S50" s="174" t="n">
        <v>5</v>
      </c>
      <c r="T50" s="174" t="n">
        <v>4</v>
      </c>
      <c r="U50" s="174" t="n">
        <v>4</v>
      </c>
      <c r="V50" s="174" t="n">
        <v>3</v>
      </c>
      <c r="W50" s="174" t="n">
        <v>3</v>
      </c>
      <c r="X50" s="174" t="n">
        <v>3</v>
      </c>
      <c r="Y50" s="174" t="n">
        <v>3</v>
      </c>
      <c r="Z50" s="174" t="n">
        <v>5</v>
      </c>
      <c r="AA50" s="174" t="n">
        <v>5</v>
      </c>
      <c r="AB50" s="174" t="n">
        <v>427</v>
      </c>
      <c r="AC50" s="174" t="n">
        <v>233</v>
      </c>
      <c r="AD50" s="174" t="n">
        <v>510</v>
      </c>
      <c r="AE50" s="174" t="n">
        <v>316</v>
      </c>
    </row>
    <row r="51" ht="15.75" customHeight="1" s="453"/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56"/>
  <sheetViews>
    <sheetView topLeftCell="A13" workbookViewId="0">
      <selection activeCell="B44" sqref="B44"/>
    </sheetView>
  </sheetViews>
  <sheetFormatPr baseColWidth="8" defaultColWidth="8.7109375" defaultRowHeight="15"/>
  <cols>
    <col width="22.85546875" bestFit="1" customWidth="1" style="174" min="1" max="1"/>
    <col width="10.42578125" bestFit="1" customWidth="1" style="174" min="2" max="2"/>
    <col width="10" bestFit="1" customWidth="1" style="174" min="3" max="3"/>
    <col width="9.42578125" bestFit="1" customWidth="1" style="174" min="4" max="4"/>
    <col width="9.85546875" bestFit="1" customWidth="1" style="174" min="5" max="5"/>
    <col width="9.7109375" bestFit="1" customWidth="1" style="174" min="6" max="6"/>
    <col width="10" bestFit="1" customWidth="1" style="174" min="7" max="7"/>
    <col width="9.7109375" bestFit="1" customWidth="1" style="174" min="8" max="8"/>
    <col width="10" bestFit="1" customWidth="1" style="174" min="9" max="10"/>
    <col width="10.140625" bestFit="1" customWidth="1" style="174" min="11" max="11"/>
    <col width="9.140625" bestFit="1" customWidth="1" style="174" min="12" max="12"/>
    <col width="10.28515625" bestFit="1" customWidth="1" style="174" min="13" max="13"/>
    <col width="11" bestFit="1" customWidth="1" style="174" min="14" max="14"/>
    <col width="10.7109375" bestFit="1" customWidth="1" style="174" min="15" max="15"/>
    <col width="5.7109375" bestFit="1" customWidth="1" style="174" min="16" max="16"/>
    <col width="8.7109375" customWidth="1" style="174" min="17" max="16384"/>
  </cols>
  <sheetData>
    <row r="3">
      <c r="A3" s="177" t="inlineStr">
        <is>
          <t>計數 - 會議日期</t>
        </is>
      </c>
      <c r="B3" s="177" t="inlineStr">
        <is>
          <t>欄標籤</t>
        </is>
      </c>
    </row>
    <row r="4">
      <c r="A4" s="177" t="inlineStr">
        <is>
          <t>討論日期/提列討論</t>
        </is>
      </c>
      <c r="B4" s="90" t="n">
        <v>44396</v>
      </c>
      <c r="C4" s="90" t="n">
        <v>44397</v>
      </c>
      <c r="D4" s="90" t="n">
        <v>44398</v>
      </c>
      <c r="E4" s="90" t="n">
        <v>44399</v>
      </c>
      <c r="F4" s="90" t="n">
        <v>44400</v>
      </c>
      <c r="G4" s="90" t="n">
        <v>44403</v>
      </c>
      <c r="H4" s="90" t="n">
        <v>44404</v>
      </c>
      <c r="I4" s="90" t="n">
        <v>44405</v>
      </c>
      <c r="J4" s="90" t="n">
        <v>44431</v>
      </c>
      <c r="K4" s="90" t="n">
        <v>44438</v>
      </c>
      <c r="L4" s="90" t="n">
        <v>44448</v>
      </c>
      <c r="M4" s="90" t="n">
        <v>44467</v>
      </c>
      <c r="N4" s="90" t="n">
        <v>44489</v>
      </c>
      <c r="O4" s="90" t="n">
        <v>44494</v>
      </c>
      <c r="P4" s="174" t="inlineStr">
        <is>
          <t>總計</t>
        </is>
      </c>
    </row>
    <row r="5">
      <c r="A5" s="3" t="inlineStr">
        <is>
          <t>L1001</t>
        </is>
      </c>
      <c r="B5" s="174" t="n"/>
      <c r="C5" s="174" t="n"/>
      <c r="D5" s="174" t="n"/>
      <c r="E5" s="174" t="n">
        <v>1</v>
      </c>
      <c r="F5" s="174" t="n"/>
      <c r="G5" s="174" t="n"/>
      <c r="H5" s="174" t="n"/>
      <c r="I5" s="174" t="n"/>
      <c r="J5" s="174" t="n"/>
      <c r="K5" s="174" t="n"/>
      <c r="L5" s="174" t="n"/>
      <c r="M5" s="174" t="n">
        <v>1</v>
      </c>
      <c r="N5" s="174" t="n"/>
      <c r="O5" s="174" t="n"/>
      <c r="P5" s="174" t="n">
        <v>2</v>
      </c>
    </row>
    <row r="6">
      <c r="A6" s="3" t="inlineStr">
        <is>
          <t>L1101</t>
        </is>
      </c>
      <c r="B6" s="174" t="n"/>
      <c r="C6" s="174" t="n"/>
      <c r="D6" s="174" t="n"/>
      <c r="E6" s="174" t="n">
        <v>13</v>
      </c>
      <c r="F6" s="174" t="n"/>
      <c r="G6" s="174" t="n">
        <v>4</v>
      </c>
      <c r="H6" s="174" t="n"/>
      <c r="I6" s="174" t="n"/>
      <c r="J6" s="174" t="n"/>
      <c r="K6" s="174" t="n"/>
      <c r="L6" s="174" t="n"/>
      <c r="M6" s="174" t="n"/>
      <c r="N6" s="174" t="n"/>
      <c r="O6" s="174" t="n"/>
      <c r="P6" s="174" t="n">
        <v>17</v>
      </c>
    </row>
    <row r="7">
      <c r="A7" s="3" t="inlineStr">
        <is>
          <t>L1103</t>
        </is>
      </c>
      <c r="B7" s="174" t="n"/>
      <c r="C7" s="174" t="n"/>
      <c r="D7" s="174" t="n"/>
      <c r="E7" s="174" t="n">
        <v>10</v>
      </c>
      <c r="F7" s="174" t="n"/>
      <c r="G7" s="174" t="n"/>
      <c r="H7" s="174" t="n"/>
      <c r="I7" s="174" t="n"/>
      <c r="J7" s="174" t="n"/>
      <c r="K7" s="174" t="n"/>
      <c r="L7" s="174" t="n"/>
      <c r="M7" s="174" t="n"/>
      <c r="N7" s="174" t="n"/>
      <c r="O7" s="174" t="n"/>
      <c r="P7" s="174" t="n">
        <v>10</v>
      </c>
    </row>
    <row r="8">
      <c r="A8" s="3" t="inlineStr">
        <is>
          <t>L1105</t>
        </is>
      </c>
      <c r="B8" s="174" t="n"/>
      <c r="C8" s="174" t="n"/>
      <c r="D8" s="174" t="n"/>
      <c r="E8" s="174" t="n">
        <v>2</v>
      </c>
      <c r="F8" s="174" t="n"/>
      <c r="G8" s="174" t="n"/>
      <c r="H8" s="174" t="n"/>
      <c r="I8" s="174" t="n"/>
      <c r="J8" s="174" t="n"/>
      <c r="K8" s="174" t="n"/>
      <c r="L8" s="174" t="n"/>
      <c r="M8" s="174" t="n"/>
      <c r="N8" s="174" t="n"/>
      <c r="O8" s="174" t="n"/>
      <c r="P8" s="174" t="n">
        <v>2</v>
      </c>
    </row>
    <row r="9">
      <c r="A9" s="3" t="inlineStr">
        <is>
          <t>L1108</t>
        </is>
      </c>
      <c r="B9" s="174" t="n"/>
      <c r="C9" s="174" t="n"/>
      <c r="D9" s="174" t="n"/>
      <c r="E9" s="174" t="n"/>
      <c r="F9" s="174" t="n">
        <v>2</v>
      </c>
      <c r="G9" s="174" t="n"/>
      <c r="H9" s="174" t="n"/>
      <c r="I9" s="174" t="n"/>
      <c r="J9" s="174" t="n"/>
      <c r="K9" s="174" t="n"/>
      <c r="L9" s="174" t="n"/>
      <c r="M9" s="174" t="n"/>
      <c r="N9" s="174" t="n"/>
      <c r="O9" s="174" t="n"/>
      <c r="P9" s="174" t="n">
        <v>2</v>
      </c>
    </row>
    <row r="10">
      <c r="A10" s="3" t="inlineStr">
        <is>
          <t>L1908</t>
        </is>
      </c>
      <c r="B10" s="174" t="n"/>
      <c r="C10" s="174" t="n"/>
      <c r="D10" s="174" t="n"/>
      <c r="E10" s="174" t="n"/>
      <c r="F10" s="174" t="n">
        <v>2</v>
      </c>
      <c r="G10" s="174" t="n"/>
      <c r="H10" s="174" t="n"/>
      <c r="I10" s="174" t="n"/>
      <c r="J10" s="174" t="n"/>
      <c r="K10" s="174" t="n"/>
      <c r="L10" s="174" t="n"/>
      <c r="M10" s="174" t="n"/>
      <c r="N10" s="174" t="n"/>
      <c r="O10" s="174" t="n"/>
      <c r="P10" s="174" t="n">
        <v>2</v>
      </c>
    </row>
    <row r="11">
      <c r="A11" s="3" t="inlineStr">
        <is>
          <t>L190A</t>
        </is>
      </c>
      <c r="B11" s="174" t="n"/>
      <c r="C11" s="174" t="n"/>
      <c r="D11" s="174" t="n"/>
      <c r="E11" s="174" t="n"/>
      <c r="F11" s="174" t="n">
        <v>2</v>
      </c>
      <c r="G11" s="174" t="n"/>
      <c r="H11" s="174" t="n"/>
      <c r="I11" s="174" t="n"/>
      <c r="J11" s="174" t="n"/>
      <c r="K11" s="174" t="n"/>
      <c r="L11" s="174" t="n"/>
      <c r="M11" s="174" t="n"/>
      <c r="N11" s="174" t="n"/>
      <c r="O11" s="174" t="n"/>
      <c r="P11" s="174" t="n">
        <v>2</v>
      </c>
    </row>
    <row r="12">
      <c r="A12" s="3" t="inlineStr">
        <is>
          <t>L2017</t>
        </is>
      </c>
      <c r="B12" s="174" t="n"/>
      <c r="C12" s="174" t="n"/>
      <c r="D12" s="174" t="n"/>
      <c r="E12" s="174" t="n">
        <v>1</v>
      </c>
      <c r="F12" s="174" t="n"/>
      <c r="G12" s="174" t="n"/>
      <c r="H12" s="174" t="n"/>
      <c r="I12" s="174" t="n"/>
      <c r="J12" s="174" t="n"/>
      <c r="K12" s="174" t="n"/>
      <c r="L12" s="174" t="n"/>
      <c r="M12" s="174" t="n"/>
      <c r="N12" s="174" t="n"/>
      <c r="O12" s="174" t="n">
        <v>1</v>
      </c>
      <c r="P12" s="174" t="n">
        <v>2</v>
      </c>
    </row>
    <row r="13">
      <c r="A13" s="3" t="inlineStr">
        <is>
          <t>L3100</t>
        </is>
      </c>
      <c r="B13" s="174" t="n"/>
      <c r="C13" s="174" t="n"/>
      <c r="D13" s="174" t="n">
        <v>1</v>
      </c>
      <c r="E13" s="174" t="n"/>
      <c r="F13" s="174" t="n"/>
      <c r="G13" s="174" t="n"/>
      <c r="H13" s="174" t="n">
        <v>1</v>
      </c>
      <c r="I13" s="174" t="n"/>
      <c r="J13" s="174" t="n"/>
      <c r="K13" s="174" t="n">
        <v>4</v>
      </c>
      <c r="L13" s="174" t="n"/>
      <c r="M13" s="174" t="n"/>
      <c r="N13" s="174" t="n"/>
      <c r="O13" s="174" t="n"/>
      <c r="P13" s="174" t="n">
        <v>6</v>
      </c>
    </row>
    <row r="14">
      <c r="A14" s="3" t="inlineStr">
        <is>
          <t>L5021</t>
        </is>
      </c>
      <c r="B14" s="174" t="n">
        <v>1</v>
      </c>
      <c r="C14" s="174" t="n"/>
      <c r="D14" s="174" t="n"/>
      <c r="E14" s="174" t="n"/>
      <c r="F14" s="174" t="n"/>
      <c r="G14" s="174" t="n"/>
      <c r="H14" s="174" t="n"/>
      <c r="I14" s="174" t="n"/>
      <c r="J14" s="174" t="n"/>
      <c r="K14" s="174" t="n"/>
      <c r="L14" s="174" t="n"/>
      <c r="M14" s="174" t="n"/>
      <c r="N14" s="174" t="n"/>
      <c r="O14" s="174" t="n"/>
      <c r="P14" s="174" t="n">
        <v>1</v>
      </c>
    </row>
    <row r="15">
      <c r="A15" s="3" t="inlineStr">
        <is>
          <t>L5022</t>
        </is>
      </c>
      <c r="B15" s="174" t="n"/>
      <c r="C15" s="174" t="n">
        <v>3</v>
      </c>
      <c r="D15" s="174" t="n"/>
      <c r="E15" s="174" t="n"/>
      <c r="F15" s="174" t="n"/>
      <c r="G15" s="174" t="n"/>
      <c r="H15" s="174" t="n"/>
      <c r="I15" s="174" t="n"/>
      <c r="J15" s="174" t="n"/>
      <c r="K15" s="174" t="n"/>
      <c r="L15" s="174" t="n"/>
      <c r="M15" s="174" t="n"/>
      <c r="N15" s="174" t="n"/>
      <c r="O15" s="174" t="n"/>
      <c r="P15" s="174" t="n">
        <v>3</v>
      </c>
    </row>
    <row r="16">
      <c r="A16" s="3" t="inlineStr">
        <is>
          <t>L5023</t>
        </is>
      </c>
      <c r="B16" s="174" t="n"/>
      <c r="C16" s="174" t="n">
        <v>1</v>
      </c>
      <c r="D16" s="174" t="n"/>
      <c r="E16" s="174" t="n"/>
      <c r="F16" s="174" t="n"/>
      <c r="G16" s="174" t="n"/>
      <c r="H16" s="174" t="n"/>
      <c r="I16" s="174" t="n"/>
      <c r="J16" s="174" t="n"/>
      <c r="K16" s="174" t="n"/>
      <c r="L16" s="174" t="n"/>
      <c r="M16" s="174" t="n"/>
      <c r="N16" s="174" t="n"/>
      <c r="O16" s="174" t="n"/>
      <c r="P16" s="174" t="n">
        <v>1</v>
      </c>
    </row>
    <row r="17">
      <c r="A17" s="3" t="inlineStr">
        <is>
          <t>L5401</t>
        </is>
      </c>
      <c r="B17" s="174" t="n">
        <v>4</v>
      </c>
      <c r="C17" s="174" t="n"/>
      <c r="D17" s="174" t="n"/>
      <c r="E17" s="174" t="n"/>
      <c r="F17" s="174" t="n"/>
      <c r="G17" s="174" t="n"/>
      <c r="H17" s="174" t="n"/>
      <c r="I17" s="174" t="n"/>
      <c r="J17" s="174" t="n"/>
      <c r="K17" s="174" t="n"/>
      <c r="L17" s="174" t="n"/>
      <c r="M17" s="174" t="n"/>
      <c r="N17" s="174" t="n"/>
      <c r="O17" s="174" t="n"/>
      <c r="P17" s="174" t="n">
        <v>4</v>
      </c>
    </row>
    <row r="18">
      <c r="A18" s="3" t="inlineStr">
        <is>
          <t>L5402</t>
        </is>
      </c>
      <c r="B18" s="174" t="n">
        <v>2</v>
      </c>
      <c r="C18" s="174" t="n"/>
      <c r="D18" s="174" t="n"/>
      <c r="E18" s="174" t="n"/>
      <c r="F18" s="174" t="n"/>
      <c r="G18" s="174" t="n"/>
      <c r="H18" s="174" t="n"/>
      <c r="I18" s="174" t="n"/>
      <c r="J18" s="174" t="n"/>
      <c r="K18" s="174" t="n"/>
      <c r="L18" s="174" t="n"/>
      <c r="M18" s="174" t="n"/>
      <c r="N18" s="174" t="n"/>
      <c r="O18" s="174" t="n"/>
      <c r="P18" s="174" t="n">
        <v>2</v>
      </c>
    </row>
    <row r="19">
      <c r="A19" s="3" t="inlineStr">
        <is>
          <t>L5405</t>
        </is>
      </c>
      <c r="B19" s="174" t="n">
        <v>4</v>
      </c>
      <c r="C19" s="174" t="n"/>
      <c r="D19" s="174" t="n"/>
      <c r="E19" s="174" t="n"/>
      <c r="F19" s="174" t="n"/>
      <c r="G19" s="174" t="n"/>
      <c r="H19" s="174" t="n"/>
      <c r="I19" s="174" t="n"/>
      <c r="J19" s="174" t="n"/>
      <c r="K19" s="174" t="n"/>
      <c r="L19" s="174" t="n"/>
      <c r="M19" s="174" t="n"/>
      <c r="N19" s="174" t="n"/>
      <c r="O19" s="174" t="n"/>
      <c r="P19" s="174" t="n">
        <v>4</v>
      </c>
    </row>
    <row r="20">
      <c r="A20" s="3" t="inlineStr">
        <is>
          <t>L5406</t>
        </is>
      </c>
      <c r="B20" s="174" t="n"/>
      <c r="C20" s="174" t="n">
        <v>1</v>
      </c>
      <c r="D20" s="174" t="n"/>
      <c r="E20" s="174" t="n"/>
      <c r="F20" s="174" t="n"/>
      <c r="G20" s="174" t="n"/>
      <c r="H20" s="174" t="n"/>
      <c r="I20" s="174" t="n"/>
      <c r="J20" s="174" t="n"/>
      <c r="K20" s="174" t="n"/>
      <c r="L20" s="174" t="n"/>
      <c r="M20" s="174" t="n"/>
      <c r="N20" s="174" t="n"/>
      <c r="O20" s="174" t="n"/>
      <c r="P20" s="174" t="n">
        <v>1</v>
      </c>
    </row>
    <row r="21">
      <c r="A21" s="3" t="inlineStr">
        <is>
          <t>L5407</t>
        </is>
      </c>
      <c r="B21" s="174" t="n"/>
      <c r="C21" s="174" t="n">
        <v>1</v>
      </c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>
        <v>1</v>
      </c>
    </row>
    <row r="22">
      <c r="A22" s="3" t="inlineStr">
        <is>
          <t>L5500</t>
        </is>
      </c>
      <c r="B22" s="174" t="n"/>
      <c r="C22" s="174" t="n"/>
      <c r="D22" s="174" t="n">
        <v>2</v>
      </c>
      <c r="E22" s="174" t="n"/>
      <c r="F22" s="174" t="n"/>
      <c r="G22" s="174" t="n"/>
      <c r="H22" s="174" t="n"/>
      <c r="I22" s="174" t="n"/>
      <c r="J22" s="174" t="n"/>
      <c r="K22" s="174" t="n"/>
      <c r="L22" s="174" t="n"/>
      <c r="M22" s="174" t="n"/>
      <c r="N22" s="174" t="n"/>
      <c r="O22" s="174" t="n"/>
      <c r="P22" s="174" t="n">
        <v>2</v>
      </c>
    </row>
    <row r="23">
      <c r="A23" s="3" t="inlineStr">
        <is>
          <t>L5951</t>
        </is>
      </c>
      <c r="B23" s="174" t="n"/>
      <c r="C23" s="174" t="n"/>
      <c r="D23" s="174" t="n">
        <v>2</v>
      </c>
      <c r="E23" s="174" t="n"/>
      <c r="F23" s="174" t="n"/>
      <c r="G23" s="174" t="n"/>
      <c r="H23" s="174" t="n"/>
      <c r="I23" s="174" t="n"/>
      <c r="J23" s="174" t="n"/>
      <c r="K23" s="174" t="n"/>
      <c r="L23" s="174" t="n"/>
      <c r="M23" s="174" t="n"/>
      <c r="N23" s="174" t="n"/>
      <c r="O23" s="174" t="n"/>
      <c r="P23" s="174" t="n">
        <v>2</v>
      </c>
    </row>
    <row r="24">
      <c r="A24" s="3" t="inlineStr">
        <is>
          <t>L5952</t>
        </is>
      </c>
      <c r="B24" s="174" t="n"/>
      <c r="C24" s="174" t="n"/>
      <c r="D24" s="174" t="n">
        <v>2</v>
      </c>
      <c r="E24" s="174" t="n"/>
      <c r="F24" s="174" t="n"/>
      <c r="G24" s="174" t="n"/>
      <c r="H24" s="174" t="n"/>
      <c r="I24" s="174" t="n"/>
      <c r="J24" s="174" t="n"/>
      <c r="K24" s="174" t="n"/>
      <c r="L24" s="174" t="n"/>
      <c r="M24" s="174" t="n"/>
      <c r="N24" s="174" t="n"/>
      <c r="O24" s="174" t="n"/>
      <c r="P24" s="174" t="n">
        <v>2</v>
      </c>
    </row>
    <row r="25">
      <c r="A25" s="3" t="inlineStr">
        <is>
          <t>L6082</t>
        </is>
      </c>
      <c r="B25" s="174" t="n">
        <v>3</v>
      </c>
      <c r="C25" s="174" t="n"/>
      <c r="D25" s="174" t="n"/>
      <c r="E25" s="174" t="n"/>
      <c r="F25" s="174" t="n"/>
      <c r="G25" s="174" t="n"/>
      <c r="H25" s="174" t="n"/>
      <c r="I25" s="174" t="n"/>
      <c r="J25" s="174" t="n"/>
      <c r="K25" s="174" t="n"/>
      <c r="L25" s="174" t="n"/>
      <c r="M25" s="174" t="n"/>
      <c r="N25" s="174" t="n"/>
      <c r="O25" s="174" t="n"/>
      <c r="P25" s="174" t="n">
        <v>3</v>
      </c>
    </row>
    <row r="26">
      <c r="A26" s="3" t="inlineStr">
        <is>
          <t>L6501</t>
        </is>
      </c>
      <c r="B26" s="174" t="n"/>
      <c r="C26" s="174" t="n">
        <v>3</v>
      </c>
      <c r="D26" s="174" t="n"/>
      <c r="E26" s="174" t="n"/>
      <c r="F26" s="174" t="n"/>
      <c r="G26" s="174" t="n"/>
      <c r="H26" s="174" t="n"/>
      <c r="I26" s="174" t="n"/>
      <c r="J26" s="174" t="n"/>
      <c r="K26" s="174" t="n"/>
      <c r="L26" s="174" t="n"/>
      <c r="M26" s="174" t="n"/>
      <c r="N26" s="174" t="n"/>
      <c r="O26" s="174" t="n"/>
      <c r="P26" s="174" t="n">
        <v>3</v>
      </c>
    </row>
    <row r="27">
      <c r="A27" s="3" t="inlineStr">
        <is>
          <t>L6751</t>
        </is>
      </c>
      <c r="B27" s="174" t="n"/>
      <c r="C27" s="174" t="n">
        <v>3</v>
      </c>
      <c r="D27" s="174" t="n"/>
      <c r="E27" s="174" t="n"/>
      <c r="F27" s="174" t="n"/>
      <c r="G27" s="174" t="n"/>
      <c r="H27" s="174" t="n"/>
      <c r="I27" s="174" t="n"/>
      <c r="J27" s="174" t="n"/>
      <c r="K27" s="174" t="n"/>
      <c r="L27" s="174" t="n"/>
      <c r="M27" s="174" t="n"/>
      <c r="N27" s="174" t="n"/>
      <c r="O27" s="174" t="n"/>
      <c r="P27" s="174" t="n">
        <v>3</v>
      </c>
    </row>
    <row r="28">
      <c r="A28" s="3" t="inlineStr">
        <is>
          <t>L6752</t>
        </is>
      </c>
      <c r="B28" s="174" t="n">
        <v>1</v>
      </c>
      <c r="C28" s="174" t="n"/>
      <c r="D28" s="174" t="n"/>
      <c r="E28" s="174" t="n"/>
      <c r="F28" s="174" t="n"/>
      <c r="G28" s="174" t="n"/>
      <c r="H28" s="174" t="n"/>
      <c r="I28" s="174" t="n"/>
      <c r="J28" s="174" t="n"/>
      <c r="K28" s="174" t="n"/>
      <c r="L28" s="174" t="n"/>
      <c r="M28" s="174" t="n"/>
      <c r="N28" s="174" t="n"/>
      <c r="O28" s="174" t="n"/>
      <c r="P28" s="174" t="n">
        <v>1</v>
      </c>
    </row>
    <row r="29">
      <c r="A29" s="3" t="inlineStr">
        <is>
          <t>L6754</t>
        </is>
      </c>
      <c r="B29" s="174" t="n"/>
      <c r="C29" s="174" t="n"/>
      <c r="D29" s="174" t="n">
        <v>4</v>
      </c>
      <c r="E29" s="174" t="n"/>
      <c r="F29" s="174" t="n"/>
      <c r="G29" s="174" t="n"/>
      <c r="H29" s="174" t="n"/>
      <c r="I29" s="174" t="n"/>
      <c r="J29" s="174" t="n"/>
      <c r="K29" s="174" t="n"/>
      <c r="L29" s="174" t="n"/>
      <c r="M29" s="174" t="n"/>
      <c r="N29" s="174" t="n"/>
      <c r="O29" s="174" t="n"/>
      <c r="P29" s="174" t="n">
        <v>4</v>
      </c>
    </row>
    <row r="30">
      <c r="A30" s="3" t="inlineStr">
        <is>
          <t>L6757</t>
        </is>
      </c>
      <c r="B30" s="174" t="n"/>
      <c r="C30" s="174" t="n"/>
      <c r="D30" s="174" t="n">
        <v>1</v>
      </c>
      <c r="E30" s="174" t="n"/>
      <c r="F30" s="174" t="n"/>
      <c r="G30" s="174" t="n"/>
      <c r="H30" s="174" t="n"/>
      <c r="I30" s="174" t="n"/>
      <c r="J30" s="174" t="n"/>
      <c r="K30" s="174" t="n"/>
      <c r="L30" s="174" t="n"/>
      <c r="M30" s="174" t="n"/>
      <c r="N30" s="174" t="n"/>
      <c r="O30" s="174" t="n"/>
      <c r="P30" s="174" t="n">
        <v>1</v>
      </c>
    </row>
    <row r="31">
      <c r="A31" s="3" t="inlineStr">
        <is>
          <t>L6787</t>
        </is>
      </c>
      <c r="B31" s="174" t="n"/>
      <c r="C31" s="174" t="n">
        <v>3</v>
      </c>
      <c r="D31" s="174" t="n"/>
      <c r="E31" s="174" t="n"/>
      <c r="F31" s="174" t="n"/>
      <c r="G31" s="174" t="n"/>
      <c r="H31" s="174" t="n"/>
      <c r="I31" s="174" t="n"/>
      <c r="J31" s="174" t="n"/>
      <c r="K31" s="174" t="n"/>
      <c r="L31" s="174" t="n"/>
      <c r="M31" s="174" t="n"/>
      <c r="N31" s="174" t="n"/>
      <c r="O31" s="174" t="n"/>
      <c r="P31" s="174" t="n">
        <v>3</v>
      </c>
    </row>
    <row r="32">
      <c r="A32" s="3" t="inlineStr">
        <is>
          <t>LD006</t>
        </is>
      </c>
      <c r="B32" s="174" t="n"/>
      <c r="C32" s="174" t="n"/>
      <c r="D32" s="174" t="n">
        <v>1</v>
      </c>
      <c r="E32" s="174" t="n"/>
      <c r="F32" s="174" t="n"/>
      <c r="G32" s="174" t="n"/>
      <c r="H32" s="174" t="n"/>
      <c r="I32" s="174" t="n"/>
      <c r="J32" s="174" t="n"/>
      <c r="K32" s="174" t="n"/>
      <c r="L32" s="174" t="n"/>
      <c r="M32" s="174" t="n"/>
      <c r="N32" s="174" t="n"/>
      <c r="O32" s="174" t="n"/>
      <c r="P32" s="174" t="n">
        <v>1</v>
      </c>
    </row>
    <row r="33">
      <c r="A33" s="3" t="inlineStr">
        <is>
          <t>LD007</t>
        </is>
      </c>
      <c r="B33" s="174" t="n"/>
      <c r="C33" s="174" t="n"/>
      <c r="D33" s="174" t="n">
        <v>1</v>
      </c>
      <c r="E33" s="174" t="n"/>
      <c r="F33" s="174" t="n"/>
      <c r="G33" s="174" t="n"/>
      <c r="H33" s="174" t="n"/>
      <c r="I33" s="174" t="n"/>
      <c r="J33" s="174" t="n"/>
      <c r="K33" s="174" t="n"/>
      <c r="L33" s="174" t="n"/>
      <c r="M33" s="174" t="n"/>
      <c r="N33" s="174" t="n"/>
      <c r="O33" s="174" t="n"/>
      <c r="P33" s="174" t="n">
        <v>1</v>
      </c>
    </row>
    <row r="34">
      <c r="A34" s="3" t="inlineStr">
        <is>
          <t>L1102</t>
        </is>
      </c>
      <c r="B34" s="174" t="n"/>
      <c r="C34" s="174" t="n"/>
      <c r="D34" s="174" t="n"/>
      <c r="E34" s="174" t="n"/>
      <c r="F34" s="174" t="n"/>
      <c r="G34" s="174" t="n">
        <v>11</v>
      </c>
      <c r="H34" s="174" t="n"/>
      <c r="I34" s="174" t="n"/>
      <c r="J34" s="174" t="n"/>
      <c r="K34" s="174" t="n"/>
      <c r="L34" s="174" t="n"/>
      <c r="M34" s="174" t="n"/>
      <c r="N34" s="174" t="n"/>
      <c r="O34" s="174" t="n"/>
      <c r="P34" s="174" t="n">
        <v>11</v>
      </c>
    </row>
    <row r="35">
      <c r="A35" s="3" t="inlineStr">
        <is>
          <t>L1104</t>
        </is>
      </c>
      <c r="B35" s="174" t="n"/>
      <c r="C35" s="174" t="n"/>
      <c r="D35" s="174" t="n"/>
      <c r="E35" s="174" t="n"/>
      <c r="F35" s="174" t="n"/>
      <c r="G35" s="174" t="n">
        <v>7</v>
      </c>
      <c r="H35" s="174" t="n"/>
      <c r="I35" s="174" t="n"/>
      <c r="J35" s="174" t="n"/>
      <c r="K35" s="174" t="n"/>
      <c r="L35" s="174" t="n"/>
      <c r="M35" s="174" t="n"/>
      <c r="N35" s="174" t="n"/>
      <c r="O35" s="174" t="n"/>
      <c r="P35" s="174" t="n">
        <v>7</v>
      </c>
    </row>
    <row r="36">
      <c r="A36" s="3" t="inlineStr">
        <is>
          <t>L1106</t>
        </is>
      </c>
      <c r="B36" s="174" t="n"/>
      <c r="C36" s="174" t="n"/>
      <c r="D36" s="174" t="n"/>
      <c r="E36" s="174" t="n"/>
      <c r="F36" s="174" t="n"/>
      <c r="G36" s="174" t="n">
        <v>3</v>
      </c>
      <c r="H36" s="174" t="n"/>
      <c r="I36" s="174" t="n"/>
      <c r="J36" s="174" t="n"/>
      <c r="K36" s="174" t="n"/>
      <c r="L36" s="174" t="n"/>
      <c r="M36" s="174" t="n"/>
      <c r="N36" s="174" t="n"/>
      <c r="O36" s="174" t="n"/>
      <c r="P36" s="174" t="n">
        <v>3</v>
      </c>
    </row>
    <row r="37">
      <c r="A37" s="3" t="inlineStr">
        <is>
          <t>L9726</t>
        </is>
      </c>
      <c r="B37" s="174" t="n"/>
      <c r="C37" s="174" t="n"/>
      <c r="D37" s="174" t="n"/>
      <c r="E37" s="174" t="n"/>
      <c r="F37" s="174" t="n"/>
      <c r="G37" s="174" t="n">
        <v>5</v>
      </c>
      <c r="H37" s="174" t="n"/>
      <c r="I37" s="174" t="n"/>
      <c r="J37" s="174" t="n"/>
      <c r="K37" s="174" t="n"/>
      <c r="L37" s="174" t="n"/>
      <c r="M37" s="174" t="n"/>
      <c r="N37" s="174" t="n"/>
      <c r="O37" s="174" t="n"/>
      <c r="P37" s="174" t="n">
        <v>5</v>
      </c>
    </row>
    <row r="38">
      <c r="A38" s="3" t="inlineStr">
        <is>
          <t>L6301</t>
        </is>
      </c>
      <c r="B38" s="174" t="n"/>
      <c r="C38" s="174" t="n"/>
      <c r="D38" s="174" t="n"/>
      <c r="E38" s="174" t="n"/>
      <c r="F38" s="174" t="n"/>
      <c r="G38" s="174" t="n">
        <v>1</v>
      </c>
      <c r="H38" s="174" t="n"/>
      <c r="I38" s="174" t="n"/>
      <c r="J38" s="174" t="n"/>
      <c r="K38" s="174" t="n"/>
      <c r="L38" s="174" t="n"/>
      <c r="M38" s="174" t="n"/>
      <c r="N38" s="174" t="n"/>
      <c r="O38" s="174" t="n"/>
      <c r="P38" s="174" t="n">
        <v>1</v>
      </c>
    </row>
    <row r="39">
      <c r="A39" s="3" t="inlineStr">
        <is>
          <t>L2101</t>
        </is>
      </c>
      <c r="B39" s="174" t="n"/>
      <c r="C39" s="174" t="n"/>
      <c r="D39" s="174" t="n"/>
      <c r="E39" s="174" t="n"/>
      <c r="F39" s="174" t="n"/>
      <c r="G39" s="174" t="n">
        <v>5</v>
      </c>
      <c r="H39" s="174" t="n"/>
      <c r="I39" s="174" t="n"/>
      <c r="J39" s="174" t="n"/>
      <c r="K39" s="174" t="n"/>
      <c r="L39" s="174" t="n"/>
      <c r="M39" s="174" t="n"/>
      <c r="N39" s="174" t="n"/>
      <c r="O39" s="174" t="n"/>
      <c r="P39" s="174" t="n">
        <v>5</v>
      </c>
    </row>
    <row r="40">
      <c r="A40" s="3" t="inlineStr">
        <is>
          <t>L2010</t>
        </is>
      </c>
      <c r="B40" s="174" t="n"/>
      <c r="C40" s="174" t="n"/>
      <c r="D40" s="174" t="n"/>
      <c r="E40" s="174" t="n"/>
      <c r="F40" s="174" t="n"/>
      <c r="G40" s="174" t="n">
        <v>2</v>
      </c>
      <c r="H40" s="174" t="n"/>
      <c r="I40" s="174" t="n"/>
      <c r="J40" s="174" t="n"/>
      <c r="K40" s="174" t="n"/>
      <c r="L40" s="174" t="n"/>
      <c r="M40" s="174" t="n"/>
      <c r="N40" s="174" t="n"/>
      <c r="O40" s="174" t="n"/>
      <c r="P40" s="174" t="n">
        <v>2</v>
      </c>
    </row>
    <row r="41">
      <c r="A41" s="3" t="inlineStr">
        <is>
          <t>L2111</t>
        </is>
      </c>
      <c r="B41" s="174" t="n"/>
      <c r="C41" s="174" t="n"/>
      <c r="D41" s="174" t="n"/>
      <c r="E41" s="174" t="n"/>
      <c r="F41" s="174" t="n"/>
      <c r="G41" s="174" t="n">
        <v>6</v>
      </c>
      <c r="H41" s="174" t="n"/>
      <c r="I41" s="174" t="n"/>
      <c r="J41" s="174" t="n">
        <v>3</v>
      </c>
      <c r="K41" s="174" t="n"/>
      <c r="L41" s="174" t="n"/>
      <c r="M41" s="174" t="n"/>
      <c r="N41" s="174" t="n"/>
      <c r="O41" s="174" t="n"/>
      <c r="P41" s="174" t="n">
        <v>9</v>
      </c>
    </row>
    <row r="42">
      <c r="A42" s="3" t="inlineStr">
        <is>
          <t>L2112</t>
        </is>
      </c>
      <c r="B42" s="174" t="n"/>
      <c r="C42" s="174" t="n"/>
      <c r="D42" s="174" t="n"/>
      <c r="E42" s="174" t="n"/>
      <c r="F42" s="174" t="n"/>
      <c r="G42" s="174" t="n">
        <v>3</v>
      </c>
      <c r="H42" s="174" t="n"/>
      <c r="I42" s="174" t="n"/>
      <c r="J42" s="174" t="n"/>
      <c r="K42" s="174" t="n"/>
      <c r="L42" s="174" t="n"/>
      <c r="M42" s="174" t="n"/>
      <c r="N42" s="174" t="n"/>
      <c r="O42" s="174" t="n"/>
      <c r="P42" s="174" t="n">
        <v>3</v>
      </c>
    </row>
    <row r="43">
      <c r="A43" s="3" t="inlineStr">
        <is>
          <t>L2153</t>
        </is>
      </c>
      <c r="B43" s="174" t="n"/>
      <c r="C43" s="174" t="n"/>
      <c r="D43" s="174" t="n"/>
      <c r="E43" s="174" t="n"/>
      <c r="F43" s="174" t="n"/>
      <c r="G43" s="174" t="n">
        <v>11</v>
      </c>
      <c r="H43" s="174" t="n"/>
      <c r="I43" s="174" t="n"/>
      <c r="J43" s="174" t="n"/>
      <c r="K43" s="174" t="n"/>
      <c r="L43" s="174" t="n"/>
      <c r="M43" s="174" t="n"/>
      <c r="N43" s="174" t="n"/>
      <c r="O43" s="174" t="n"/>
      <c r="P43" s="174" t="n">
        <v>11</v>
      </c>
    </row>
    <row r="44">
      <c r="A44" s="3" t="inlineStr">
        <is>
          <t>L2015</t>
        </is>
      </c>
      <c r="B44" s="174" t="n"/>
      <c r="C44" s="174" t="n"/>
      <c r="D44" s="174" t="n"/>
      <c r="E44" s="174" t="n"/>
      <c r="F44" s="174" t="n"/>
      <c r="G44" s="174" t="n"/>
      <c r="H44" s="174" t="n">
        <v>1</v>
      </c>
      <c r="I44" s="174" t="n"/>
      <c r="J44" s="174" t="n"/>
      <c r="K44" s="174" t="n"/>
      <c r="L44" s="174" t="n"/>
      <c r="M44" s="174" t="n"/>
      <c r="N44" s="174" t="n"/>
      <c r="O44" s="174" t="n"/>
      <c r="P44" s="174" t="n">
        <v>1</v>
      </c>
    </row>
    <row r="45">
      <c r="A45" s="3" t="inlineStr">
        <is>
          <t>L2154</t>
        </is>
      </c>
      <c r="B45" s="174" t="n"/>
      <c r="C45" s="174" t="n"/>
      <c r="D45" s="174" t="n"/>
      <c r="E45" s="174" t="n"/>
      <c r="F45" s="174" t="n"/>
      <c r="G45" s="174" t="n"/>
      <c r="H45" s="174" t="n">
        <v>7</v>
      </c>
      <c r="I45" s="174" t="n"/>
      <c r="J45" s="174" t="n"/>
      <c r="K45" s="174" t="n"/>
      <c r="L45" s="174" t="n">
        <v>2</v>
      </c>
      <c r="M45" s="174" t="n"/>
      <c r="N45" s="174" t="n"/>
      <c r="O45" s="174" t="n"/>
      <c r="P45" s="174" t="n">
        <v>9</v>
      </c>
    </row>
    <row r="46">
      <c r="A46" s="3" t="inlineStr">
        <is>
          <t>LC011</t>
        </is>
      </c>
      <c r="B46" s="174" t="n"/>
      <c r="C46" s="174" t="n"/>
      <c r="D46" s="174" t="n"/>
      <c r="E46" s="174" t="n"/>
      <c r="F46" s="174" t="n"/>
      <c r="G46" s="174" t="n"/>
      <c r="H46" s="174" t="n">
        <v>1</v>
      </c>
      <c r="I46" s="174" t="n"/>
      <c r="J46" s="174" t="n"/>
      <c r="K46" s="174" t="n"/>
      <c r="L46" s="174" t="n"/>
      <c r="M46" s="174" t="n"/>
      <c r="N46" s="174" t="n"/>
      <c r="O46" s="174" t="n"/>
      <c r="P46" s="174" t="n">
        <v>1</v>
      </c>
    </row>
    <row r="47">
      <c r="A47" s="3" t="inlineStr">
        <is>
          <t>L6700</t>
        </is>
      </c>
      <c r="B47" s="174" t="n"/>
      <c r="C47" s="174" t="n"/>
      <c r="D47" s="174" t="n"/>
      <c r="E47" s="174" t="n"/>
      <c r="F47" s="174" t="n"/>
      <c r="G47" s="174" t="n"/>
      <c r="H47" s="174" t="n">
        <v>3</v>
      </c>
      <c r="I47" s="174" t="n"/>
      <c r="J47" s="174" t="n"/>
      <c r="K47" s="174" t="n"/>
      <c r="L47" s="174" t="n"/>
      <c r="M47" s="174" t="n"/>
      <c r="N47" s="174" t="n"/>
      <c r="O47" s="174" t="n"/>
      <c r="P47" s="174" t="n">
        <v>3</v>
      </c>
    </row>
    <row r="48">
      <c r="A48" s="3" t="inlineStr">
        <is>
          <t>L2921</t>
        </is>
      </c>
      <c r="B48" s="174" t="n"/>
      <c r="C48" s="174" t="n"/>
      <c r="D48" s="174" t="n"/>
      <c r="E48" s="174" t="n"/>
      <c r="F48" s="174" t="n"/>
      <c r="G48" s="174" t="n"/>
      <c r="H48" s="174" t="n"/>
      <c r="I48" s="174" t="n">
        <v>2</v>
      </c>
      <c r="J48" s="174" t="n"/>
      <c r="K48" s="174" t="n"/>
      <c r="L48" s="174" t="n"/>
      <c r="M48" s="174" t="n"/>
      <c r="N48" s="174" t="n"/>
      <c r="O48" s="174" t="n"/>
      <c r="P48" s="174" t="n">
        <v>2</v>
      </c>
    </row>
    <row r="49">
      <c r="A49" s="3" t="inlineStr">
        <is>
          <t>L2801</t>
        </is>
      </c>
      <c r="B49" s="174" t="n"/>
      <c r="C49" s="174" t="n"/>
      <c r="D49" s="174" t="n"/>
      <c r="E49" s="174" t="n"/>
      <c r="F49" s="174" t="n"/>
      <c r="G49" s="174" t="n"/>
      <c r="H49" s="174" t="n"/>
      <c r="I49" s="174" t="n">
        <v>4</v>
      </c>
      <c r="J49" s="174" t="n"/>
      <c r="K49" s="174" t="n"/>
      <c r="L49" s="174" t="n"/>
      <c r="M49" s="174" t="n"/>
      <c r="N49" s="174" t="n"/>
      <c r="O49" s="174" t="n"/>
      <c r="P49" s="174" t="n">
        <v>4</v>
      </c>
    </row>
    <row r="50">
      <c r="A50" s="3" t="inlineStr">
        <is>
          <t>L2020</t>
        </is>
      </c>
      <c r="B50" s="174" t="n"/>
      <c r="C50" s="174" t="n"/>
      <c r="D50" s="174" t="n"/>
      <c r="E50" s="174" t="n"/>
      <c r="F50" s="174" t="n"/>
      <c r="G50" s="174" t="n"/>
      <c r="H50" s="174" t="n"/>
      <c r="I50" s="174" t="n">
        <v>3</v>
      </c>
      <c r="J50" s="174" t="n"/>
      <c r="K50" s="174" t="n"/>
      <c r="L50" s="174" t="n"/>
      <c r="M50" s="174" t="n"/>
      <c r="N50" s="174" t="n"/>
      <c r="O50" s="174" t="n"/>
      <c r="P50" s="174" t="n">
        <v>3</v>
      </c>
    </row>
    <row r="51">
      <c r="A51" s="3" t="inlineStr">
        <is>
          <t>L2250</t>
        </is>
      </c>
      <c r="B51" s="174" t="n"/>
      <c r="C51" s="174" t="n"/>
      <c r="D51" s="174" t="n"/>
      <c r="E51" s="174" t="n"/>
      <c r="F51" s="174" t="n"/>
      <c r="G51" s="174" t="n"/>
      <c r="H51" s="174" t="n"/>
      <c r="I51" s="174" t="n">
        <v>6</v>
      </c>
      <c r="J51" s="174" t="n"/>
      <c r="K51" s="174" t="n"/>
      <c r="L51" s="174" t="n"/>
      <c r="M51" s="174" t="n"/>
      <c r="N51" s="174" t="n"/>
      <c r="O51" s="174" t="n"/>
      <c r="P51" s="174" t="n">
        <v>6</v>
      </c>
    </row>
    <row r="52">
      <c r="A52" s="3" t="inlineStr">
        <is>
          <t>L2902</t>
        </is>
      </c>
      <c r="B52" s="174" t="n"/>
      <c r="C52" s="174" t="n"/>
      <c r="D52" s="174" t="n"/>
      <c r="E52" s="174" t="n"/>
      <c r="F52" s="174" t="n"/>
      <c r="G52" s="174" t="n"/>
      <c r="H52" s="174" t="n"/>
      <c r="I52" s="174" t="n">
        <v>2</v>
      </c>
      <c r="J52" s="174" t="n"/>
      <c r="K52" s="174" t="n"/>
      <c r="L52" s="174" t="n"/>
      <c r="M52" s="174" t="n"/>
      <c r="N52" s="174" t="n"/>
      <c r="O52" s="174" t="n"/>
      <c r="P52" s="174" t="n">
        <v>2</v>
      </c>
    </row>
    <row r="53">
      <c r="A53" s="3" t="inlineStr">
        <is>
          <t>L6994</t>
        </is>
      </c>
      <c r="B53" s="174" t="n"/>
      <c r="C53" s="174" t="n"/>
      <c r="D53" s="174" t="n">
        <v>1</v>
      </c>
      <c r="E53" s="174" t="n"/>
      <c r="F53" s="174" t="n"/>
      <c r="G53" s="174" t="n"/>
      <c r="H53" s="174" t="n"/>
      <c r="I53" s="174" t="n"/>
      <c r="J53" s="174" t="n"/>
      <c r="K53" s="174" t="n"/>
      <c r="L53" s="174" t="n"/>
      <c r="M53" s="174" t="n"/>
      <c r="N53" s="174" t="n"/>
      <c r="O53" s="174" t="n"/>
      <c r="P53" s="174" t="n">
        <v>1</v>
      </c>
    </row>
    <row r="54">
      <c r="A54" s="3" t="inlineStr">
        <is>
          <t>L6302</t>
        </is>
      </c>
      <c r="B54" s="174" t="n"/>
      <c r="C54" s="174" t="n"/>
      <c r="D54" s="174" t="n"/>
      <c r="E54" s="174" t="n"/>
      <c r="F54" s="174" t="n"/>
      <c r="G54" s="174" t="n">
        <v>1</v>
      </c>
      <c r="H54" s="174" t="n"/>
      <c r="I54" s="174" t="n"/>
      <c r="J54" s="174" t="n"/>
      <c r="K54" s="174" t="n"/>
      <c r="L54" s="174" t="n"/>
      <c r="M54" s="174" t="n"/>
      <c r="N54" s="174" t="n">
        <v>3</v>
      </c>
      <c r="O54" s="174" t="n"/>
      <c r="P54" s="174" t="n">
        <v>4</v>
      </c>
    </row>
    <row r="55">
      <c r="A55" s="3" t="inlineStr">
        <is>
          <t>L2016</t>
        </is>
      </c>
      <c r="B55" s="174" t="n"/>
      <c r="C55" s="174" t="n"/>
      <c r="D55" s="174" t="n"/>
      <c r="E55" s="174" t="n"/>
      <c r="F55" s="174" t="n"/>
      <c r="G55" s="174" t="n"/>
      <c r="H55" s="174" t="n">
        <v>1</v>
      </c>
      <c r="I55" s="174" t="n"/>
      <c r="J55" s="174" t="n"/>
      <c r="K55" s="174" t="n"/>
      <c r="L55" s="174" t="n"/>
      <c r="M55" s="174" t="n"/>
      <c r="N55" s="174" t="n"/>
      <c r="O55" s="174" t="n"/>
      <c r="P55" s="174" t="n">
        <v>1</v>
      </c>
    </row>
    <row r="56">
      <c r="A56" s="3" t="inlineStr">
        <is>
          <t>總計</t>
        </is>
      </c>
      <c r="B56" s="174" t="n">
        <v>15</v>
      </c>
      <c r="C56" s="174" t="n">
        <v>15</v>
      </c>
      <c r="D56" s="174" t="n">
        <v>15</v>
      </c>
      <c r="E56" s="174" t="n">
        <v>27</v>
      </c>
      <c r="F56" s="174" t="n">
        <v>6</v>
      </c>
      <c r="G56" s="174" t="n">
        <v>59</v>
      </c>
      <c r="H56" s="174" t="n">
        <v>14</v>
      </c>
      <c r="I56" s="174" t="n">
        <v>17</v>
      </c>
      <c r="J56" s="174" t="n">
        <v>3</v>
      </c>
      <c r="K56" s="174" t="n">
        <v>4</v>
      </c>
      <c r="L56" s="174" t="n">
        <v>2</v>
      </c>
      <c r="M56" s="174" t="n">
        <v>1</v>
      </c>
      <c r="N56" s="174" t="n">
        <v>3</v>
      </c>
      <c r="O56" s="174" t="n">
        <v>1</v>
      </c>
      <c r="P56" s="174" t="n">
        <v>182</v>
      </c>
    </row>
    <row r="57" ht="15.75" customHeight="1" s="453"/>
    <row r="58" ht="15.75" customHeight="1" s="453"/>
    <row r="59" ht="15.75" customHeight="1" s="453"/>
    <row r="60" ht="15.75" customHeight="1" s="453"/>
    <row r="61" ht="15.75" customHeight="1" s="453"/>
    <row r="62" ht="15.75" customHeight="1" s="453"/>
    <row r="63" ht="15.75" customHeight="1" s="453"/>
    <row r="64" ht="15.75" customHeight="1" s="453"/>
    <row r="65" ht="15.75" customHeight="1" s="453"/>
    <row r="66" ht="15.75" customHeight="1" s="453"/>
    <row r="67" ht="15.75" customHeight="1" s="45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B44" sqref="B44"/>
    </sheetView>
  </sheetViews>
  <sheetFormatPr baseColWidth="8" defaultColWidth="8.7109375" defaultRowHeight="15"/>
  <cols>
    <col width="12.7109375" bestFit="1" customWidth="1" style="90" min="1" max="1"/>
    <col width="30" bestFit="1" customWidth="1" style="174" min="2" max="2"/>
    <col width="19.140625" bestFit="1" customWidth="1" style="174" min="3" max="13"/>
    <col width="19.7109375" bestFit="1" customWidth="1" style="174" min="14" max="14"/>
    <col width="19.140625" bestFit="1" customWidth="1" style="174" min="15" max="51"/>
    <col width="22.28515625" bestFit="1" customWidth="1" style="174" min="52" max="52"/>
    <col width="19.140625" bestFit="1" customWidth="1" style="174" min="53" max="61"/>
    <col width="26.85546875" bestFit="1" customWidth="1" style="174" min="62" max="63"/>
    <col width="8.7109375" customWidth="1" style="174" min="64" max="16384"/>
  </cols>
  <sheetData>
    <row r="1">
      <c r="A1" s="85" t="n"/>
      <c r="B1" s="44">
        <f>B34</f>
        <v/>
      </c>
      <c r="C1" s="85" t="n"/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</row>
    <row r="2" customFormat="1" s="536">
      <c r="A2" s="537" t="n"/>
      <c r="B2" s="84" t="n"/>
      <c r="C2" s="84" t="n"/>
      <c r="D2" s="536" t="n"/>
      <c r="E2" s="536" t="n"/>
      <c r="F2" s="538" t="n"/>
      <c r="G2" s="536" t="n"/>
      <c r="H2" s="536" t="n"/>
      <c r="I2" s="536" t="n"/>
      <c r="J2" s="536" t="n"/>
      <c r="K2" s="536" t="n"/>
      <c r="L2" s="536" t="n"/>
      <c r="M2" s="536" t="n"/>
      <c r="N2" s="536" t="n"/>
      <c r="O2" s="536" t="n"/>
      <c r="P2" s="536" t="n"/>
      <c r="Q2" s="536" t="n"/>
      <c r="R2" s="536" t="n"/>
      <c r="S2" s="536" t="n"/>
      <c r="T2" s="536" t="n"/>
      <c r="U2" s="536" t="n"/>
      <c r="V2" s="536" t="n"/>
    </row>
    <row r="3" customFormat="1" s="94">
      <c r="A3" s="84" t="inlineStr">
        <is>
          <t>會議日期</t>
        </is>
      </c>
      <c r="B3" s="84" t="inlineStr">
        <is>
          <t>計數 - 預計完工日 的加總</t>
        </is>
      </c>
      <c r="C3" s="84" t="inlineStr">
        <is>
          <t>計數 - 實際完工日 的加總</t>
        </is>
      </c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89" t="n"/>
      <c r="T3" s="89" t="n"/>
      <c r="U3" s="89" t="n"/>
      <c r="V3" s="89" t="n"/>
    </row>
    <row r="4">
      <c r="A4" s="51" t="n">
        <v>44396</v>
      </c>
      <c r="B4" s="85" t="n">
        <v>1</v>
      </c>
      <c r="C4" s="85" t="n"/>
      <c r="D4" s="90" t="n"/>
      <c r="E4" s="91" t="n"/>
      <c r="F4" s="90" t="n"/>
      <c r="G4" s="90" t="n"/>
      <c r="H4" s="90" t="n"/>
      <c r="I4" s="90" t="n"/>
      <c r="J4" s="90" t="n"/>
      <c r="K4" s="90" t="n"/>
      <c r="L4" s="90" t="n"/>
      <c r="M4" s="90" t="n"/>
      <c r="N4" s="90" t="n"/>
      <c r="O4" s="90" t="n"/>
      <c r="P4" s="90" t="n"/>
      <c r="Q4" s="90" t="n"/>
      <c r="R4" s="90" t="n"/>
      <c r="S4" s="90" t="n"/>
      <c r="T4" s="90" t="n"/>
      <c r="U4" s="90" t="n"/>
      <c r="V4" s="90" t="n"/>
    </row>
    <row r="5">
      <c r="A5" s="51" t="n">
        <v>44397</v>
      </c>
      <c r="B5" s="85" t="n">
        <v>2</v>
      </c>
      <c r="C5" s="85" t="n"/>
      <c r="D5" s="90" t="n"/>
      <c r="E5" s="91" t="n"/>
      <c r="F5" s="90" t="n"/>
      <c r="G5" s="90" t="n"/>
      <c r="H5" s="90" t="n"/>
      <c r="I5" s="90" t="n"/>
      <c r="J5" s="90" t="n"/>
      <c r="K5" s="90" t="n"/>
      <c r="L5" s="90" t="n"/>
      <c r="M5" s="90" t="n"/>
      <c r="N5" s="90" t="n"/>
      <c r="O5" s="90" t="n"/>
      <c r="P5" s="90" t="n"/>
      <c r="Q5" s="90" t="n"/>
      <c r="R5" s="90" t="n"/>
      <c r="S5" s="90" t="n"/>
      <c r="T5" s="90" t="n"/>
      <c r="U5" s="90" t="n"/>
      <c r="V5" s="90" t="n"/>
    </row>
    <row r="6">
      <c r="A6" s="51" t="n">
        <v>44398</v>
      </c>
      <c r="B6" s="85" t="n">
        <v>6</v>
      </c>
      <c r="C6" s="85" t="n">
        <v>1</v>
      </c>
      <c r="D6" s="90" t="n"/>
      <c r="E6" s="91" t="n"/>
      <c r="F6" s="90" t="n"/>
      <c r="G6" s="90" t="n"/>
      <c r="H6" s="90" t="n"/>
      <c r="I6" s="90" t="n"/>
      <c r="J6" s="90" t="n"/>
      <c r="K6" s="90" t="n"/>
      <c r="L6" s="90" t="n"/>
      <c r="M6" s="90" t="n"/>
      <c r="N6" s="90" t="n"/>
      <c r="O6" s="90" t="n"/>
      <c r="P6" s="90" t="n"/>
      <c r="Q6" s="90" t="n"/>
      <c r="R6" s="90" t="n"/>
      <c r="S6" s="90" t="n"/>
      <c r="T6" s="90" t="n"/>
      <c r="U6" s="90" t="n"/>
      <c r="V6" s="90" t="n"/>
    </row>
    <row r="7">
      <c r="A7" s="51" t="n">
        <v>44399</v>
      </c>
      <c r="B7" s="85" t="n">
        <v>4</v>
      </c>
      <c r="C7" s="85" t="n">
        <v>3</v>
      </c>
      <c r="D7" s="90" t="n"/>
      <c r="E7" s="91" t="n"/>
      <c r="F7" s="90" t="n"/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</row>
    <row r="8">
      <c r="A8" s="51" t="n">
        <v>44400</v>
      </c>
      <c r="B8" s="85" t="n">
        <v>2</v>
      </c>
      <c r="C8" s="85" t="n">
        <v>1</v>
      </c>
      <c r="D8" s="90" t="n"/>
      <c r="E8" s="91" t="n"/>
      <c r="F8" s="90" t="n"/>
      <c r="G8" s="90" t="n"/>
      <c r="H8" s="90" t="n"/>
      <c r="I8" s="90" t="n"/>
      <c r="J8" s="90" t="n"/>
      <c r="K8" s="90" t="n"/>
      <c r="L8" s="90" t="n"/>
      <c r="M8" s="90" t="n"/>
      <c r="N8" s="90" t="n"/>
      <c r="O8" s="90" t="n"/>
      <c r="P8" s="90" t="n"/>
      <c r="Q8" s="90" t="n"/>
      <c r="R8" s="90" t="n"/>
      <c r="S8" s="90" t="n"/>
      <c r="T8" s="90" t="n"/>
      <c r="U8" s="90" t="n"/>
      <c r="V8" s="90" t="n"/>
    </row>
    <row r="9" hidden="1" s="453">
      <c r="A9" s="51" t="inlineStr">
        <is>
          <t>(空白)</t>
        </is>
      </c>
      <c r="B9" s="85" t="n"/>
      <c r="C9" s="85" t="n"/>
      <c r="D9" s="90" t="n"/>
      <c r="E9" s="91" t="n"/>
      <c r="F9" s="90" t="n"/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</row>
    <row r="10" customFormat="1" s="94">
      <c r="A10" s="51" t="n">
        <v>44403</v>
      </c>
      <c r="B10" s="84" t="n">
        <v>9</v>
      </c>
      <c r="C10" s="84" t="n"/>
      <c r="D10" s="89" t="n"/>
      <c r="E10" s="92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</row>
    <row r="11">
      <c r="A11" s="51" t="n">
        <v>44404</v>
      </c>
      <c r="B11" s="85" t="n">
        <v>4</v>
      </c>
      <c r="C11" s="85" t="n"/>
      <c r="D11" s="90" t="n"/>
      <c r="E11" s="90" t="n"/>
      <c r="F11" s="90" t="n"/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</row>
    <row r="12">
      <c r="A12" s="51" t="n">
        <v>44405</v>
      </c>
      <c r="B12" s="85" t="n">
        <v>6</v>
      </c>
      <c r="C12" s="85" t="n">
        <v>2</v>
      </c>
      <c r="D12" s="90" t="n"/>
      <c r="E12" s="90" t="n"/>
      <c r="F12" s="90" t="n"/>
      <c r="G12" s="90" t="n"/>
      <c r="H12" s="90" t="n"/>
      <c r="I12" s="90" t="n"/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  <c r="S12" s="90" t="n"/>
      <c r="T12" s="90" t="n"/>
      <c r="U12" s="90" t="n"/>
      <c r="V12" s="90" t="n"/>
    </row>
    <row r="13">
      <c r="A13" s="84" t="inlineStr">
        <is>
          <t>總計</t>
        </is>
      </c>
      <c r="B13" s="84" t="n">
        <v>34</v>
      </c>
      <c r="C13" s="84" t="n">
        <v>7</v>
      </c>
    </row>
    <row r="14" customFormat="1" s="174">
      <c r="A14" s="94" t="n"/>
      <c r="B14" s="94" t="n"/>
      <c r="C14" s="94" t="n"/>
    </row>
    <row r="15" customFormat="1" s="174">
      <c r="A15" s="94" t="n"/>
      <c r="B15" s="94" t="n"/>
      <c r="C15" s="94" t="n"/>
    </row>
    <row r="16" customFormat="1" s="174">
      <c r="A16" s="94" t="n"/>
      <c r="B16" s="94" t="n"/>
      <c r="C16" s="94" t="n"/>
    </row>
    <row r="17" customFormat="1" s="174">
      <c r="A17" s="94" t="n"/>
      <c r="B17" s="94" t="n"/>
      <c r="C17" s="94" t="n"/>
    </row>
    <row r="18" customFormat="1" s="174">
      <c r="A18" s="94" t="n"/>
      <c r="B18" s="94" t="n"/>
      <c r="C18" s="94" t="n"/>
    </row>
    <row r="19" customFormat="1" s="174">
      <c r="A19" s="94" t="n"/>
      <c r="B19" s="94" t="n"/>
      <c r="C19" s="94" t="n"/>
    </row>
    <row r="20" customFormat="1" s="174">
      <c r="A20" s="94" t="n"/>
      <c r="B20" s="94" t="n"/>
      <c r="C20" s="94" t="n"/>
    </row>
    <row r="21" customFormat="1" s="174">
      <c r="A21" s="94" t="n"/>
      <c r="B21" s="94" t="n"/>
      <c r="C21" s="94" t="n"/>
    </row>
    <row r="22" customFormat="1" s="174">
      <c r="A22" s="94" t="n"/>
      <c r="B22" s="94" t="n"/>
      <c r="C22" s="94" t="n"/>
    </row>
    <row r="23" customFormat="1" s="174">
      <c r="A23" s="94" t="n"/>
      <c r="B23" s="94" t="n"/>
      <c r="C23" s="94" t="n"/>
    </row>
    <row r="24" customFormat="1" s="174">
      <c r="A24" s="94" t="n"/>
      <c r="B24" s="94" t="n"/>
      <c r="C24" s="94" t="n"/>
    </row>
    <row r="25" customFormat="1" s="174">
      <c r="A25" s="94" t="n"/>
      <c r="B25" s="94" t="n"/>
      <c r="C25" s="94" t="n"/>
    </row>
    <row r="26" customFormat="1" s="174">
      <c r="A26" s="94" t="n"/>
      <c r="B26" s="94" t="n"/>
      <c r="C26" s="94" t="n"/>
    </row>
    <row r="27" customFormat="1" s="174">
      <c r="A27" s="94" t="n"/>
      <c r="B27" s="94" t="n"/>
      <c r="C27" s="94" t="n"/>
    </row>
    <row r="28" customFormat="1" s="174">
      <c r="A28" s="94" t="n"/>
      <c r="B28" s="94" t="n"/>
      <c r="C28" s="94" t="n"/>
    </row>
    <row r="29" customFormat="1" s="174">
      <c r="A29" s="94" t="n"/>
      <c r="B29" s="94" t="n"/>
      <c r="C29" s="94" t="n"/>
    </row>
    <row r="30" customFormat="1" s="174">
      <c r="A30" s="94" t="n"/>
      <c r="B30" s="94" t="n"/>
      <c r="C30" s="94" t="n"/>
    </row>
    <row r="31" customFormat="1" s="174">
      <c r="B31" s="174" t="n"/>
      <c r="C31" s="174" t="n"/>
    </row>
    <row r="34">
      <c r="B34" s="175" t="inlineStr">
        <is>
          <t>追蹤議題預計完工/實際完工</t>
        </is>
      </c>
    </row>
    <row r="35">
      <c r="B35" s="90" t="n">
        <v>44438</v>
      </c>
      <c r="D35" s="90" t="n">
        <v>44407</v>
      </c>
      <c r="F35" s="90" t="n">
        <v>44439</v>
      </c>
      <c r="H35" s="90" t="n">
        <v>44403</v>
      </c>
      <c r="J35" s="90" t="n">
        <v>44428</v>
      </c>
      <c r="L35" s="90" t="n">
        <v>44414</v>
      </c>
      <c r="N35" s="174" t="inlineStr">
        <is>
          <t>於業績討論時提出</t>
        </is>
      </c>
      <c r="P35" s="90" t="n">
        <v>44421</v>
      </c>
      <c r="R35" s="90" t="n">
        <v>44419</v>
      </c>
      <c r="T35" s="174" t="inlineStr">
        <is>
          <t>(空白)</t>
        </is>
      </c>
      <c r="V35" s="90" t="n">
        <v>44454</v>
      </c>
      <c r="X35" s="90" t="n">
        <v>44442</v>
      </c>
      <c r="Z35" s="90" t="n">
        <v>44435</v>
      </c>
      <c r="AB35" s="90" t="n">
        <v>44449</v>
      </c>
      <c r="AD35" s="90" t="n">
        <v>44469</v>
      </c>
      <c r="AF35" s="90" t="n">
        <v>44466</v>
      </c>
      <c r="AH35" s="90" t="n">
        <v>44474</v>
      </c>
      <c r="AJ35" s="90" t="n">
        <v>44467</v>
      </c>
      <c r="AL35" s="90" t="n">
        <v>44477</v>
      </c>
      <c r="AN35" s="90" t="n">
        <v>44475</v>
      </c>
      <c r="AP35" s="90" t="n">
        <v>44487</v>
      </c>
      <c r="AR35" s="90" t="n">
        <v>44498</v>
      </c>
      <c r="AT35" s="90" t="n">
        <v>44491</v>
      </c>
      <c r="AV35" s="90" t="n">
        <v>44496</v>
      </c>
      <c r="AX35" s="90" t="n">
        <v>44495</v>
      </c>
      <c r="AZ35" s="174" t="inlineStr">
        <is>
          <t>請盡速與負責人確認</t>
        </is>
      </c>
      <c r="BB35" s="90" t="n">
        <v>44494</v>
      </c>
      <c r="BD35" s="90" t="n">
        <v>44620</v>
      </c>
      <c r="BF35" s="90" t="n">
        <v>44530</v>
      </c>
      <c r="BH35" s="90" t="n">
        <v>44505</v>
      </c>
      <c r="BJ35" s="174" t="inlineStr">
        <is>
          <t>計數 - 預計完工日 的加總</t>
        </is>
      </c>
      <c r="BK35" s="174" t="inlineStr">
        <is>
          <t>計數 - 實際完工日 的加總</t>
        </is>
      </c>
    </row>
    <row r="36">
      <c r="A36" s="176" t="inlineStr">
        <is>
          <t>會議日期</t>
        </is>
      </c>
      <c r="B36" s="174" t="inlineStr">
        <is>
          <t>計數 - 預計完工日</t>
        </is>
      </c>
      <c r="C36" s="174" t="inlineStr">
        <is>
          <t>計數 - 實際完工日</t>
        </is>
      </c>
      <c r="D36" s="174" t="inlineStr">
        <is>
          <t>計數 - 預計完工日</t>
        </is>
      </c>
      <c r="E36" s="174" t="inlineStr">
        <is>
          <t>計數 - 實際完工日</t>
        </is>
      </c>
      <c r="F36" s="174" t="inlineStr">
        <is>
          <t>計數 - 預計完工日</t>
        </is>
      </c>
      <c r="G36" s="174" t="inlineStr">
        <is>
          <t>計數 - 實際完工日</t>
        </is>
      </c>
      <c r="H36" s="174" t="inlineStr">
        <is>
          <t>計數 - 預計完工日</t>
        </is>
      </c>
      <c r="I36" s="174" t="inlineStr">
        <is>
          <t>計數 - 實際完工日</t>
        </is>
      </c>
      <c r="J36" s="174" t="inlineStr">
        <is>
          <t>計數 - 預計完工日</t>
        </is>
      </c>
      <c r="K36" s="174" t="inlineStr">
        <is>
          <t>計數 - 實際完工日</t>
        </is>
      </c>
      <c r="L36" s="174" t="inlineStr">
        <is>
          <t>計數 - 預計完工日</t>
        </is>
      </c>
      <c r="M36" s="174" t="inlineStr">
        <is>
          <t>計數 - 實際完工日</t>
        </is>
      </c>
      <c r="N36" s="174" t="inlineStr">
        <is>
          <t>計數 - 預計完工日</t>
        </is>
      </c>
      <c r="O36" s="174" t="inlineStr">
        <is>
          <t>計數 - 實際完工日</t>
        </is>
      </c>
      <c r="P36" s="174" t="inlineStr">
        <is>
          <t>計數 - 預計完工日</t>
        </is>
      </c>
      <c r="Q36" s="174" t="inlineStr">
        <is>
          <t>計數 - 實際完工日</t>
        </is>
      </c>
      <c r="R36" s="174" t="inlineStr">
        <is>
          <t>計數 - 預計完工日</t>
        </is>
      </c>
      <c r="S36" s="174" t="inlineStr">
        <is>
          <t>計數 - 實際完工日</t>
        </is>
      </c>
      <c r="T36" s="174" t="inlineStr">
        <is>
          <t>計數 - 預計完工日</t>
        </is>
      </c>
      <c r="U36" s="174" t="inlineStr">
        <is>
          <t>計數 - 實際完工日</t>
        </is>
      </c>
      <c r="V36" s="174" t="inlineStr">
        <is>
          <t>計數 - 預計完工日</t>
        </is>
      </c>
      <c r="W36" s="174" t="inlineStr">
        <is>
          <t>計數 - 實際完工日</t>
        </is>
      </c>
      <c r="X36" s="174" t="inlineStr">
        <is>
          <t>計數 - 預計完工日</t>
        </is>
      </c>
      <c r="Y36" s="174" t="inlineStr">
        <is>
          <t>計數 - 實際完工日</t>
        </is>
      </c>
      <c r="Z36" s="174" t="inlineStr">
        <is>
          <t>計數 - 預計完工日</t>
        </is>
      </c>
      <c r="AA36" s="174" t="inlineStr">
        <is>
          <t>計數 - 實際完工日</t>
        </is>
      </c>
      <c r="AB36" s="174" t="inlineStr">
        <is>
          <t>計數 - 預計完工日</t>
        </is>
      </c>
      <c r="AC36" s="174" t="inlineStr">
        <is>
          <t>計數 - 實際完工日</t>
        </is>
      </c>
      <c r="AD36" s="174" t="inlineStr">
        <is>
          <t>計數 - 預計完工日</t>
        </is>
      </c>
      <c r="AE36" s="174" t="inlineStr">
        <is>
          <t>計數 - 實際完工日</t>
        </is>
      </c>
      <c r="AF36" s="174" t="inlineStr">
        <is>
          <t>計數 - 預計完工日</t>
        </is>
      </c>
      <c r="AG36" s="174" t="inlineStr">
        <is>
          <t>計數 - 實際完工日</t>
        </is>
      </c>
      <c r="AH36" s="174" t="inlineStr">
        <is>
          <t>計數 - 預計完工日</t>
        </is>
      </c>
      <c r="AI36" s="174" t="inlineStr">
        <is>
          <t>計數 - 實際完工日</t>
        </is>
      </c>
      <c r="AJ36" s="174" t="inlineStr">
        <is>
          <t>計數 - 預計完工日</t>
        </is>
      </c>
      <c r="AK36" s="174" t="inlineStr">
        <is>
          <t>計數 - 實際完工日</t>
        </is>
      </c>
      <c r="AL36" s="174" t="inlineStr">
        <is>
          <t>計數 - 預計完工日</t>
        </is>
      </c>
      <c r="AM36" s="174" t="inlineStr">
        <is>
          <t>計數 - 實際完工日</t>
        </is>
      </c>
      <c r="AN36" s="174" t="inlineStr">
        <is>
          <t>計數 - 預計完工日</t>
        </is>
      </c>
      <c r="AO36" s="174" t="inlineStr">
        <is>
          <t>計數 - 實際完工日</t>
        </is>
      </c>
      <c r="AP36" s="174" t="inlineStr">
        <is>
          <t>計數 - 預計完工日</t>
        </is>
      </c>
      <c r="AQ36" s="174" t="inlineStr">
        <is>
          <t>計數 - 實際完工日</t>
        </is>
      </c>
      <c r="AR36" s="174" t="inlineStr">
        <is>
          <t>計數 - 預計完工日</t>
        </is>
      </c>
      <c r="AS36" s="174" t="inlineStr">
        <is>
          <t>計數 - 實際完工日</t>
        </is>
      </c>
      <c r="AT36" s="174" t="inlineStr">
        <is>
          <t>計數 - 預計完工日</t>
        </is>
      </c>
      <c r="AU36" s="174" t="inlineStr">
        <is>
          <t>計數 - 實際完工日</t>
        </is>
      </c>
      <c r="AV36" s="174" t="inlineStr">
        <is>
          <t>計數 - 預計完工日</t>
        </is>
      </c>
      <c r="AW36" s="174" t="inlineStr">
        <is>
          <t>計數 - 實際完工日</t>
        </is>
      </c>
      <c r="AX36" s="174" t="inlineStr">
        <is>
          <t>計數 - 預計完工日</t>
        </is>
      </c>
      <c r="AY36" s="174" t="inlineStr">
        <is>
          <t>計數 - 實際完工日</t>
        </is>
      </c>
      <c r="AZ36" s="174" t="inlineStr">
        <is>
          <t>計數 - 預計完工日</t>
        </is>
      </c>
      <c r="BA36" s="174" t="inlineStr">
        <is>
          <t>計數 - 實際完工日</t>
        </is>
      </c>
      <c r="BB36" s="174" t="inlineStr">
        <is>
          <t>計數 - 預計完工日</t>
        </is>
      </c>
      <c r="BC36" s="174" t="inlineStr">
        <is>
          <t>計數 - 實際完工日</t>
        </is>
      </c>
      <c r="BD36" s="174" t="inlineStr">
        <is>
          <t>計數 - 預計完工日</t>
        </is>
      </c>
      <c r="BE36" s="174" t="inlineStr">
        <is>
          <t>計數 - 實際完工日</t>
        </is>
      </c>
      <c r="BF36" s="174" t="inlineStr">
        <is>
          <t>計數 - 預計完工日</t>
        </is>
      </c>
      <c r="BG36" s="174" t="inlineStr">
        <is>
          <t>計數 - 實際完工日</t>
        </is>
      </c>
      <c r="BH36" s="174" t="inlineStr">
        <is>
          <t>計數 - 預計完工日</t>
        </is>
      </c>
      <c r="BI36" s="174" t="inlineStr">
        <is>
          <t>計數 - 實際完工日</t>
        </is>
      </c>
    </row>
    <row r="37">
      <c r="A37" s="49" t="n">
        <v>44396</v>
      </c>
      <c r="B37" s="174" t="n">
        <v>1</v>
      </c>
      <c r="C37" s="174" t="n"/>
      <c r="D37" s="174" t="n"/>
      <c r="E37" s="174" t="n"/>
      <c r="F37" s="174" t="n"/>
      <c r="G37" s="174" t="n"/>
      <c r="H37" s="174" t="n"/>
      <c r="I37" s="174" t="n"/>
      <c r="J37" s="174" t="n"/>
      <c r="K37" s="174" t="n"/>
      <c r="L37" s="174" t="n"/>
      <c r="M37" s="174" t="n"/>
      <c r="N37" s="174" t="n"/>
      <c r="O37" s="174" t="n"/>
      <c r="P37" s="174" t="n"/>
      <c r="Q37" s="174" t="n"/>
      <c r="R37" s="174" t="n"/>
      <c r="S37" s="174" t="n"/>
      <c r="T37" s="174" t="n"/>
      <c r="U37" s="174" t="n"/>
      <c r="V37" s="174" t="n"/>
      <c r="W37" s="174" t="n"/>
      <c r="X37" s="174" t="n"/>
      <c r="Y37" s="174" t="n"/>
      <c r="Z37" s="174" t="n"/>
      <c r="AA37" s="174" t="n"/>
      <c r="AB37" s="174" t="n"/>
      <c r="AC37" s="174" t="n"/>
      <c r="AD37" s="174" t="n"/>
      <c r="AE37" s="174" t="n"/>
      <c r="AF37" s="174" t="n"/>
      <c r="AG37" s="174" t="n"/>
      <c r="AH37" s="174" t="n"/>
      <c r="AI37" s="174" t="n"/>
      <c r="AJ37" s="174" t="n"/>
      <c r="AK37" s="174" t="n"/>
      <c r="AL37" s="174" t="n"/>
      <c r="AM37" s="174" t="n"/>
      <c r="AN37" s="174" t="n"/>
      <c r="AO37" s="174" t="n"/>
      <c r="AP37" s="174" t="n"/>
      <c r="AQ37" s="174" t="n"/>
      <c r="AR37" s="174" t="n"/>
      <c r="AS37" s="174" t="n"/>
      <c r="AT37" s="174" t="n"/>
      <c r="AU37" s="174" t="n"/>
      <c r="AV37" s="174" t="n"/>
      <c r="AW37" s="174" t="n"/>
      <c r="AX37" s="174" t="n"/>
      <c r="AY37" s="174" t="n"/>
      <c r="AZ37" s="174" t="n"/>
      <c r="BA37" s="174" t="n"/>
      <c r="BB37" s="174" t="n"/>
      <c r="BC37" s="174" t="n"/>
      <c r="BD37" s="174" t="n"/>
      <c r="BE37" s="174" t="n"/>
      <c r="BF37" s="174" t="n"/>
      <c r="BG37" s="174" t="n"/>
      <c r="BH37" s="174" t="n"/>
      <c r="BI37" s="174" t="n"/>
      <c r="BJ37" s="174" t="n">
        <v>1</v>
      </c>
      <c r="BK37" s="174" t="n"/>
    </row>
    <row r="38">
      <c r="A38" s="49" t="n">
        <v>44397</v>
      </c>
      <c r="B38" s="174" t="n"/>
      <c r="C38" s="174" t="n"/>
      <c r="D38" s="174" t="n">
        <v>2</v>
      </c>
      <c r="E38" s="174" t="n">
        <v>2</v>
      </c>
      <c r="F38" s="174" t="n"/>
      <c r="G38" s="174" t="n"/>
      <c r="H38" s="174" t="n"/>
      <c r="I38" s="174" t="n"/>
      <c r="J38" s="174" t="n"/>
      <c r="K38" s="174" t="n"/>
      <c r="L38" s="174" t="n"/>
      <c r="M38" s="174" t="n"/>
      <c r="N38" s="174" t="n"/>
      <c r="O38" s="174" t="n"/>
      <c r="P38" s="174" t="n"/>
      <c r="Q38" s="174" t="n"/>
      <c r="R38" s="174" t="n"/>
      <c r="S38" s="174" t="n"/>
      <c r="T38" s="174" t="n"/>
      <c r="U38" s="174" t="n"/>
      <c r="V38" s="174" t="n"/>
      <c r="W38" s="174" t="n"/>
      <c r="X38" s="174" t="n"/>
      <c r="Y38" s="174" t="n"/>
      <c r="Z38" s="174" t="n"/>
      <c r="AA38" s="174" t="n"/>
      <c r="AB38" s="174" t="n"/>
      <c r="AC38" s="174" t="n"/>
      <c r="AD38" s="174" t="n"/>
      <c r="AE38" s="174" t="n"/>
      <c r="AF38" s="174" t="n"/>
      <c r="AG38" s="174" t="n"/>
      <c r="AH38" s="174" t="n"/>
      <c r="AI38" s="174" t="n"/>
      <c r="AJ38" s="174" t="n"/>
      <c r="AK38" s="174" t="n"/>
      <c r="AL38" s="174" t="n"/>
      <c r="AM38" s="174" t="n"/>
      <c r="AN38" s="174" t="n"/>
      <c r="AO38" s="174" t="n"/>
      <c r="AP38" s="174" t="n"/>
      <c r="AQ38" s="174" t="n"/>
      <c r="AR38" s="174" t="n"/>
      <c r="AS38" s="174" t="n"/>
      <c r="AT38" s="174" t="n"/>
      <c r="AU38" s="174" t="n"/>
      <c r="AV38" s="174" t="n"/>
      <c r="AW38" s="174" t="n"/>
      <c r="AX38" s="174" t="n"/>
      <c r="AY38" s="174" t="n"/>
      <c r="AZ38" s="174" t="n"/>
      <c r="BA38" s="174" t="n"/>
      <c r="BB38" s="174" t="n"/>
      <c r="BC38" s="174" t="n"/>
      <c r="BD38" s="174" t="n"/>
      <c r="BE38" s="174" t="n"/>
      <c r="BF38" s="174" t="n"/>
      <c r="BG38" s="174" t="n"/>
      <c r="BH38" s="174" t="n"/>
      <c r="BI38" s="174" t="n"/>
      <c r="BJ38" s="174" t="n">
        <v>2</v>
      </c>
      <c r="BK38" s="174" t="n">
        <v>2</v>
      </c>
    </row>
    <row r="39">
      <c r="A39" s="49" t="n">
        <v>44398</v>
      </c>
      <c r="B39" s="174" t="n"/>
      <c r="C39" s="174" t="n"/>
      <c r="D39" s="174" t="n">
        <v>1</v>
      </c>
      <c r="E39" s="174" t="n">
        <v>1</v>
      </c>
      <c r="F39" s="174" t="n">
        <v>1</v>
      </c>
      <c r="G39" s="174" t="n"/>
      <c r="H39" s="174" t="n"/>
      <c r="I39" s="174" t="n"/>
      <c r="J39" s="174" t="n"/>
      <c r="K39" s="174" t="n"/>
      <c r="L39" s="174" t="n">
        <v>4</v>
      </c>
      <c r="M39" s="174" t="n">
        <v>4</v>
      </c>
      <c r="N39" s="174" t="n"/>
      <c r="O39" s="174" t="n"/>
      <c r="P39" s="174" t="n"/>
      <c r="Q39" s="174" t="n"/>
      <c r="R39" s="174" t="n"/>
      <c r="S39" s="174" t="n"/>
      <c r="T39" s="174" t="n"/>
      <c r="U39" s="174" t="n"/>
      <c r="V39" s="174" t="n"/>
      <c r="W39" s="174" t="n"/>
      <c r="X39" s="174" t="n"/>
      <c r="Y39" s="174" t="n"/>
      <c r="Z39" s="174" t="n"/>
      <c r="AA39" s="174" t="n"/>
      <c r="AB39" s="174" t="n"/>
      <c r="AC39" s="174" t="n"/>
      <c r="AD39" s="174" t="n"/>
      <c r="AE39" s="174" t="n"/>
      <c r="AF39" s="174" t="n"/>
      <c r="AG39" s="174" t="n"/>
      <c r="AH39" s="174" t="n"/>
      <c r="AI39" s="174" t="n"/>
      <c r="AJ39" s="174" t="n"/>
      <c r="AK39" s="174" t="n"/>
      <c r="AL39" s="174" t="n"/>
      <c r="AM39" s="174" t="n"/>
      <c r="AN39" s="174" t="n"/>
      <c r="AO39" s="174" t="n"/>
      <c r="AP39" s="174" t="n"/>
      <c r="AQ39" s="174" t="n"/>
      <c r="AR39" s="174" t="n"/>
      <c r="AS39" s="174" t="n"/>
      <c r="AT39" s="174" t="n"/>
      <c r="AU39" s="174" t="n"/>
      <c r="AV39" s="174" t="n"/>
      <c r="AW39" s="174" t="n"/>
      <c r="AX39" s="174" t="n"/>
      <c r="AY39" s="174" t="n"/>
      <c r="AZ39" s="174" t="n"/>
      <c r="BA39" s="174" t="n"/>
      <c r="BB39" s="174" t="n"/>
      <c r="BC39" s="174" t="n"/>
      <c r="BD39" s="174" t="n"/>
      <c r="BE39" s="174" t="n"/>
      <c r="BF39" s="174" t="n"/>
      <c r="BG39" s="174" t="n"/>
      <c r="BH39" s="174" t="n"/>
      <c r="BI39" s="174" t="n"/>
      <c r="BJ39" s="174" t="n">
        <v>6</v>
      </c>
      <c r="BK39" s="174" t="n">
        <v>5</v>
      </c>
    </row>
    <row r="40">
      <c r="A40" s="49" t="n">
        <v>44399</v>
      </c>
      <c r="B40" s="174" t="n"/>
      <c r="C40" s="174" t="n"/>
      <c r="D40" s="174" t="n">
        <v>2</v>
      </c>
      <c r="E40" s="174" t="n">
        <v>2</v>
      </c>
      <c r="F40" s="174" t="n"/>
      <c r="G40" s="174" t="n"/>
      <c r="H40" s="174" t="n">
        <v>1</v>
      </c>
      <c r="I40" s="174" t="n">
        <v>1</v>
      </c>
      <c r="J40" s="174" t="n"/>
      <c r="K40" s="174" t="n"/>
      <c r="L40" s="174" t="n"/>
      <c r="M40" s="174" t="n"/>
      <c r="N40" s="174" t="n"/>
      <c r="O40" s="174" t="n"/>
      <c r="P40" s="174" t="n">
        <v>1</v>
      </c>
      <c r="Q40" s="174" t="n">
        <v>1</v>
      </c>
      <c r="R40" s="174" t="n"/>
      <c r="S40" s="174" t="n"/>
      <c r="T40" s="174" t="n"/>
      <c r="U40" s="174" t="n"/>
      <c r="V40" s="174" t="n"/>
      <c r="W40" s="174" t="n"/>
      <c r="X40" s="174" t="n"/>
      <c r="Y40" s="174" t="n"/>
      <c r="Z40" s="174" t="n"/>
      <c r="AA40" s="174" t="n"/>
      <c r="AB40" s="174" t="n"/>
      <c r="AC40" s="174" t="n"/>
      <c r="AD40" s="174" t="n"/>
      <c r="AE40" s="174" t="n"/>
      <c r="AF40" s="174" t="n"/>
      <c r="AG40" s="174" t="n"/>
      <c r="AH40" s="174" t="n"/>
      <c r="AI40" s="174" t="n"/>
      <c r="AJ40" s="174" t="n"/>
      <c r="AK40" s="174" t="n"/>
      <c r="AL40" s="174" t="n"/>
      <c r="AM40" s="174" t="n"/>
      <c r="AN40" s="174" t="n"/>
      <c r="AO40" s="174" t="n"/>
      <c r="AP40" s="174" t="n"/>
      <c r="AQ40" s="174" t="n"/>
      <c r="AR40" s="174" t="n"/>
      <c r="AS40" s="174" t="n"/>
      <c r="AT40" s="174" t="n"/>
      <c r="AU40" s="174" t="n"/>
      <c r="AV40" s="174" t="n"/>
      <c r="AW40" s="174" t="n"/>
      <c r="AX40" s="174" t="n"/>
      <c r="AY40" s="174" t="n"/>
      <c r="AZ40" s="174" t="n"/>
      <c r="BA40" s="174" t="n"/>
      <c r="BB40" s="174" t="n"/>
      <c r="BC40" s="174" t="n"/>
      <c r="BD40" s="174" t="n"/>
      <c r="BE40" s="174" t="n"/>
      <c r="BF40" s="174" t="n"/>
      <c r="BG40" s="174" t="n"/>
      <c r="BH40" s="174" t="n"/>
      <c r="BI40" s="174" t="n"/>
      <c r="BJ40" s="174" t="n">
        <v>4</v>
      </c>
      <c r="BK40" s="174" t="n">
        <v>4</v>
      </c>
    </row>
    <row r="41">
      <c r="A41" s="49" t="n">
        <v>44400</v>
      </c>
      <c r="B41" s="174" t="n"/>
      <c r="C41" s="174" t="n"/>
      <c r="D41" s="174" t="n">
        <v>1</v>
      </c>
      <c r="E41" s="174" t="n">
        <v>1</v>
      </c>
      <c r="F41" s="174" t="n"/>
      <c r="G41" s="174" t="n"/>
      <c r="H41" s="174" t="n"/>
      <c r="I41" s="174" t="n"/>
      <c r="J41" s="174" t="n">
        <v>1</v>
      </c>
      <c r="K41" s="174" t="n">
        <v>1</v>
      </c>
      <c r="L41" s="174" t="n"/>
      <c r="M41" s="174" t="n"/>
      <c r="N41" s="174" t="n"/>
      <c r="O41" s="174" t="n"/>
      <c r="P41" s="174" t="n"/>
      <c r="Q41" s="174" t="n"/>
      <c r="R41" s="174" t="n"/>
      <c r="S41" s="174" t="n"/>
      <c r="T41" s="174" t="n"/>
      <c r="U41" s="174" t="n"/>
      <c r="V41" s="174" t="n"/>
      <c r="W41" s="174" t="n"/>
      <c r="X41" s="174" t="n"/>
      <c r="Y41" s="174" t="n"/>
      <c r="Z41" s="174" t="n"/>
      <c r="AA41" s="174" t="n"/>
      <c r="AB41" s="174" t="n"/>
      <c r="AC41" s="174" t="n"/>
      <c r="AD41" s="174" t="n"/>
      <c r="AE41" s="174" t="n"/>
      <c r="AF41" s="174" t="n"/>
      <c r="AG41" s="174" t="n"/>
      <c r="AH41" s="174" t="n"/>
      <c r="AI41" s="174" t="n"/>
      <c r="AJ41" s="174" t="n"/>
      <c r="AK41" s="174" t="n"/>
      <c r="AL41" s="174" t="n"/>
      <c r="AM41" s="174" t="n"/>
      <c r="AN41" s="174" t="n"/>
      <c r="AO41" s="174" t="n"/>
      <c r="AP41" s="174" t="n"/>
      <c r="AQ41" s="174" t="n"/>
      <c r="AR41" s="174" t="n"/>
      <c r="AS41" s="174" t="n"/>
      <c r="AT41" s="174" t="n"/>
      <c r="AU41" s="174" t="n"/>
      <c r="AV41" s="174" t="n"/>
      <c r="AW41" s="174" t="n"/>
      <c r="AX41" s="174" t="n"/>
      <c r="AY41" s="174" t="n"/>
      <c r="AZ41" s="174" t="n"/>
      <c r="BA41" s="174" t="n"/>
      <c r="BB41" s="174" t="n"/>
      <c r="BC41" s="174" t="n"/>
      <c r="BD41" s="174" t="n"/>
      <c r="BE41" s="174" t="n"/>
      <c r="BF41" s="174" t="n"/>
      <c r="BG41" s="174" t="n"/>
      <c r="BH41" s="174" t="n"/>
      <c r="BI41" s="174" t="n"/>
      <c r="BJ41" s="174" t="n">
        <v>2</v>
      </c>
      <c r="BK41" s="174" t="n">
        <v>2</v>
      </c>
    </row>
    <row r="42">
      <c r="A42" s="3" t="inlineStr">
        <is>
          <t>(空白)</t>
        </is>
      </c>
      <c r="B42" s="174" t="n"/>
      <c r="C42" s="174" t="n"/>
      <c r="D42" s="174" t="n"/>
      <c r="E42" s="174" t="n"/>
      <c r="F42" s="174" t="n"/>
      <c r="G42" s="174" t="n"/>
      <c r="H42" s="174" t="n"/>
      <c r="I42" s="174" t="n"/>
      <c r="J42" s="174" t="n"/>
      <c r="K42" s="174" t="n"/>
      <c r="L42" s="174" t="n"/>
      <c r="M42" s="174" t="n"/>
      <c r="N42" s="174" t="n"/>
      <c r="O42" s="174" t="n"/>
      <c r="P42" s="174" t="n"/>
      <c r="Q42" s="174" t="n"/>
      <c r="R42" s="174" t="n"/>
      <c r="S42" s="174" t="n"/>
      <c r="T42" s="174" t="n"/>
      <c r="U42" s="174" t="n"/>
      <c r="V42" s="174" t="n"/>
      <c r="W42" s="174" t="n"/>
      <c r="X42" s="174" t="n"/>
      <c r="Y42" s="174" t="n"/>
      <c r="Z42" s="174" t="n"/>
      <c r="AA42" s="174" t="n"/>
      <c r="AB42" s="174" t="n"/>
      <c r="AC42" s="174" t="n"/>
      <c r="AD42" s="174" t="n"/>
      <c r="AE42" s="174" t="n"/>
      <c r="AF42" s="174" t="n"/>
      <c r="AG42" s="174" t="n"/>
      <c r="AH42" s="174" t="n"/>
      <c r="AI42" s="174" t="n"/>
      <c r="AJ42" s="174" t="n"/>
      <c r="AK42" s="174" t="n"/>
      <c r="AL42" s="174" t="n"/>
      <c r="AM42" s="174" t="n"/>
      <c r="AN42" s="174" t="n"/>
      <c r="AO42" s="174" t="n"/>
      <c r="AP42" s="174" t="n"/>
      <c r="AQ42" s="174" t="n"/>
      <c r="AR42" s="174" t="n"/>
      <c r="AS42" s="174" t="n"/>
      <c r="AT42" s="174" t="n"/>
      <c r="AU42" s="174" t="n"/>
      <c r="AV42" s="174" t="n"/>
      <c r="AW42" s="174" t="n"/>
      <c r="AX42" s="174" t="n"/>
      <c r="AY42" s="174" t="n"/>
      <c r="AZ42" s="174" t="n"/>
      <c r="BA42" s="174" t="n"/>
      <c r="BB42" s="174" t="n"/>
      <c r="BC42" s="174" t="n"/>
      <c r="BD42" s="174" t="n"/>
      <c r="BE42" s="174" t="n"/>
      <c r="BF42" s="174" t="n"/>
      <c r="BG42" s="174" t="n"/>
      <c r="BH42" s="174" t="n"/>
      <c r="BI42" s="174" t="n"/>
      <c r="BJ42" s="174" t="n"/>
      <c r="BK42" s="174" t="n"/>
    </row>
    <row r="43">
      <c r="A43" s="49" t="n">
        <v>44403</v>
      </c>
      <c r="B43" s="174" t="n"/>
      <c r="C43" s="174" t="n"/>
      <c r="D43" s="174" t="n"/>
      <c r="E43" s="174" t="n"/>
      <c r="F43" s="174" t="n">
        <v>2</v>
      </c>
      <c r="G43" s="174" t="n"/>
      <c r="H43" s="174" t="n"/>
      <c r="I43" s="174" t="n"/>
      <c r="J43" s="174" t="n">
        <v>1</v>
      </c>
      <c r="K43" s="174" t="n">
        <v>1</v>
      </c>
      <c r="L43" s="174" t="n">
        <v>6</v>
      </c>
      <c r="M43" s="174" t="n">
        <v>6</v>
      </c>
      <c r="N43" s="174" t="n"/>
      <c r="O43" s="174" t="n"/>
      <c r="P43" s="174" t="n"/>
      <c r="Q43" s="174" t="n"/>
      <c r="R43" s="174" t="n"/>
      <c r="S43" s="174" t="n"/>
      <c r="T43" s="174" t="n"/>
      <c r="U43" s="174" t="n"/>
      <c r="V43" s="174" t="n"/>
      <c r="W43" s="174" t="n"/>
      <c r="X43" s="174" t="n"/>
      <c r="Y43" s="174" t="n"/>
      <c r="Z43" s="174" t="n"/>
      <c r="AA43" s="174" t="n"/>
      <c r="AB43" s="174" t="n"/>
      <c r="AC43" s="174" t="n"/>
      <c r="AD43" s="174" t="n"/>
      <c r="AE43" s="174" t="n"/>
      <c r="AF43" s="174" t="n"/>
      <c r="AG43" s="174" t="n"/>
      <c r="AH43" s="174" t="n"/>
      <c r="AI43" s="174" t="n"/>
      <c r="AJ43" s="174" t="n"/>
      <c r="AK43" s="174" t="n"/>
      <c r="AL43" s="174" t="n"/>
      <c r="AM43" s="174" t="n"/>
      <c r="AN43" s="174" t="n"/>
      <c r="AO43" s="174" t="n"/>
      <c r="AP43" s="174" t="n"/>
      <c r="AQ43" s="174" t="n"/>
      <c r="AR43" s="174" t="n"/>
      <c r="AS43" s="174" t="n"/>
      <c r="AT43" s="174" t="n"/>
      <c r="AU43" s="174" t="n"/>
      <c r="AV43" s="174" t="n"/>
      <c r="AW43" s="174" t="n"/>
      <c r="AX43" s="174" t="n"/>
      <c r="AY43" s="174" t="n"/>
      <c r="AZ43" s="174" t="n"/>
      <c r="BA43" s="174" t="n"/>
      <c r="BB43" s="174" t="n"/>
      <c r="BC43" s="174" t="n"/>
      <c r="BD43" s="174" t="n"/>
      <c r="BE43" s="174" t="n"/>
      <c r="BF43" s="174" t="n"/>
      <c r="BG43" s="174" t="n"/>
      <c r="BH43" s="174" t="n"/>
      <c r="BI43" s="174" t="n"/>
      <c r="BJ43" s="174" t="n">
        <v>9</v>
      </c>
      <c r="BK43" s="174" t="n">
        <v>7</v>
      </c>
    </row>
    <row r="44">
      <c r="A44" s="49" t="n">
        <v>44404</v>
      </c>
      <c r="B44" s="174" t="n"/>
      <c r="C44" s="174" t="n"/>
      <c r="D44" s="174" t="n"/>
      <c r="E44" s="174" t="n"/>
      <c r="F44" s="174" t="n">
        <v>1</v>
      </c>
      <c r="G44" s="174" t="n"/>
      <c r="H44" s="174" t="n"/>
      <c r="I44" s="174" t="n"/>
      <c r="J44" s="174" t="n"/>
      <c r="K44" s="174" t="n"/>
      <c r="L44" s="174" t="n"/>
      <c r="M44" s="174" t="n"/>
      <c r="N44" s="174" t="n">
        <v>1</v>
      </c>
      <c r="O44" s="174" t="n"/>
      <c r="P44" s="174" t="n">
        <v>2</v>
      </c>
      <c r="Q44" s="174" t="n">
        <v>2</v>
      </c>
      <c r="R44" s="174" t="n"/>
      <c r="S44" s="174" t="n"/>
      <c r="T44" s="174" t="n"/>
      <c r="U44" s="174" t="n"/>
      <c r="V44" s="174" t="n"/>
      <c r="W44" s="174" t="n"/>
      <c r="X44" s="174" t="n"/>
      <c r="Y44" s="174" t="n"/>
      <c r="Z44" s="174" t="n"/>
      <c r="AA44" s="174" t="n"/>
      <c r="AB44" s="174" t="n"/>
      <c r="AC44" s="174" t="n"/>
      <c r="AD44" s="174" t="n"/>
      <c r="AE44" s="174" t="n"/>
      <c r="AF44" s="174" t="n"/>
      <c r="AG44" s="174" t="n"/>
      <c r="AH44" s="174" t="n"/>
      <c r="AI44" s="174" t="n"/>
      <c r="AJ44" s="174" t="n"/>
      <c r="AK44" s="174" t="n"/>
      <c r="AL44" s="174" t="n"/>
      <c r="AM44" s="174" t="n"/>
      <c r="AN44" s="174" t="n"/>
      <c r="AO44" s="174" t="n"/>
      <c r="AP44" s="174" t="n"/>
      <c r="AQ44" s="174" t="n"/>
      <c r="AR44" s="174" t="n"/>
      <c r="AS44" s="174" t="n"/>
      <c r="AT44" s="174" t="n"/>
      <c r="AU44" s="174" t="n"/>
      <c r="AV44" s="174" t="n"/>
      <c r="AW44" s="174" t="n"/>
      <c r="AX44" s="174" t="n"/>
      <c r="AY44" s="174" t="n"/>
      <c r="AZ44" s="174" t="n"/>
      <c r="BA44" s="174" t="n"/>
      <c r="BB44" s="174" t="n"/>
      <c r="BC44" s="174" t="n"/>
      <c r="BD44" s="174" t="n"/>
      <c r="BE44" s="174" t="n"/>
      <c r="BF44" s="174" t="n"/>
      <c r="BG44" s="174" t="n"/>
      <c r="BH44" s="174" t="n"/>
      <c r="BI44" s="174" t="n"/>
      <c r="BJ44" s="174" t="n">
        <v>4</v>
      </c>
      <c r="BK44" s="174" t="n">
        <v>2</v>
      </c>
    </row>
    <row r="45">
      <c r="A45" s="49" t="n">
        <v>44405</v>
      </c>
      <c r="B45" s="174" t="n"/>
      <c r="C45" s="174" t="n"/>
      <c r="D45" s="174" t="n"/>
      <c r="E45" s="174" t="n"/>
      <c r="F45" s="174" t="n"/>
      <c r="G45" s="174" t="n"/>
      <c r="H45" s="174" t="n"/>
      <c r="I45" s="174" t="n"/>
      <c r="J45" s="174" t="n"/>
      <c r="K45" s="174" t="n"/>
      <c r="L45" s="174" t="n"/>
      <c r="M45" s="174" t="n"/>
      <c r="N45" s="174" t="n"/>
      <c r="O45" s="174" t="n"/>
      <c r="P45" s="174" t="n"/>
      <c r="Q45" s="174" t="n"/>
      <c r="R45" s="174" t="n">
        <v>6</v>
      </c>
      <c r="S45" s="174" t="n">
        <v>5</v>
      </c>
      <c r="T45" s="174" t="n"/>
      <c r="U45" s="174" t="n"/>
      <c r="V45" s="174" t="n"/>
      <c r="W45" s="174" t="n"/>
      <c r="X45" s="174" t="n"/>
      <c r="Y45" s="174" t="n"/>
      <c r="Z45" s="174" t="n"/>
      <c r="AA45" s="174" t="n"/>
      <c r="AB45" s="174" t="n"/>
      <c r="AC45" s="174" t="n"/>
      <c r="AD45" s="174" t="n"/>
      <c r="AE45" s="174" t="n"/>
      <c r="AF45" s="174" t="n"/>
      <c r="AG45" s="174" t="n"/>
      <c r="AH45" s="174" t="n"/>
      <c r="AI45" s="174" t="n"/>
      <c r="AJ45" s="174" t="n"/>
      <c r="AK45" s="174" t="n"/>
      <c r="AL45" s="174" t="n"/>
      <c r="AM45" s="174" t="n"/>
      <c r="AN45" s="174" t="n"/>
      <c r="AO45" s="174" t="n"/>
      <c r="AP45" s="174" t="n"/>
      <c r="AQ45" s="174" t="n"/>
      <c r="AR45" s="174" t="n"/>
      <c r="AS45" s="174" t="n"/>
      <c r="AT45" s="174" t="n"/>
      <c r="AU45" s="174" t="n"/>
      <c r="AV45" s="174" t="n"/>
      <c r="AW45" s="174" t="n"/>
      <c r="AX45" s="174" t="n"/>
      <c r="AY45" s="174" t="n"/>
      <c r="AZ45" s="174" t="n"/>
      <c r="BA45" s="174" t="n"/>
      <c r="BB45" s="174" t="n"/>
      <c r="BC45" s="174" t="n"/>
      <c r="BD45" s="174" t="n"/>
      <c r="BE45" s="174" t="n"/>
      <c r="BF45" s="174" t="n"/>
      <c r="BG45" s="174" t="n"/>
      <c r="BH45" s="174" t="n"/>
      <c r="BI45" s="174" t="n"/>
      <c r="BJ45" s="174" t="n">
        <v>6</v>
      </c>
      <c r="BK45" s="174" t="n">
        <v>5</v>
      </c>
    </row>
    <row r="46">
      <c r="A46" s="49" t="n">
        <v>44431</v>
      </c>
      <c r="B46" s="174" t="n"/>
      <c r="C46" s="174" t="n"/>
      <c r="D46" s="174" t="n"/>
      <c r="E46" s="174" t="n"/>
      <c r="F46" s="174" t="n"/>
      <c r="G46" s="174" t="n"/>
      <c r="H46" s="174" t="n"/>
      <c r="I46" s="174" t="n"/>
      <c r="J46" s="174" t="n"/>
      <c r="K46" s="174" t="n"/>
      <c r="L46" s="174" t="n"/>
      <c r="M46" s="174" t="n"/>
      <c r="N46" s="174" t="n"/>
      <c r="O46" s="174" t="n"/>
      <c r="P46" s="174" t="n"/>
      <c r="Q46" s="174" t="n"/>
      <c r="R46" s="174" t="n"/>
      <c r="S46" s="174" t="n"/>
      <c r="T46" s="174" t="n"/>
      <c r="U46" s="174" t="n"/>
      <c r="V46" s="174" t="n">
        <v>2</v>
      </c>
      <c r="W46" s="174" t="n"/>
      <c r="X46" s="174" t="n"/>
      <c r="Y46" s="174" t="n"/>
      <c r="Z46" s="174" t="n"/>
      <c r="AA46" s="174" t="n"/>
      <c r="AB46" s="174" t="n"/>
      <c r="AC46" s="174" t="n"/>
      <c r="AD46" s="174" t="n"/>
      <c r="AE46" s="174" t="n"/>
      <c r="AF46" s="174" t="n"/>
      <c r="AG46" s="174" t="n"/>
      <c r="AH46" s="174" t="n"/>
      <c r="AI46" s="174" t="n"/>
      <c r="AJ46" s="174" t="n"/>
      <c r="AK46" s="174" t="n"/>
      <c r="AL46" s="174" t="n"/>
      <c r="AM46" s="174" t="n"/>
      <c r="AN46" s="174" t="n"/>
      <c r="AO46" s="174" t="n"/>
      <c r="AP46" s="174" t="n"/>
      <c r="AQ46" s="174" t="n"/>
      <c r="AR46" s="174" t="n"/>
      <c r="AS46" s="174" t="n"/>
      <c r="AT46" s="174" t="n"/>
      <c r="AU46" s="174" t="n"/>
      <c r="AV46" s="174" t="n"/>
      <c r="AW46" s="174" t="n"/>
      <c r="AX46" s="174" t="n"/>
      <c r="AY46" s="174" t="n"/>
      <c r="AZ46" s="174" t="n"/>
      <c r="BA46" s="174" t="n"/>
      <c r="BB46" s="174" t="n"/>
      <c r="BC46" s="174" t="n"/>
      <c r="BD46" s="174" t="n"/>
      <c r="BE46" s="174" t="n"/>
      <c r="BF46" s="174" t="n"/>
      <c r="BG46" s="174" t="n"/>
      <c r="BH46" s="174" t="n"/>
      <c r="BI46" s="174" t="n"/>
      <c r="BJ46" s="174" t="n">
        <v>2</v>
      </c>
      <c r="BK46" s="174" t="n"/>
    </row>
    <row r="47">
      <c r="A47" s="49" t="n">
        <v>44432</v>
      </c>
      <c r="B47" s="174" t="n"/>
      <c r="C47" s="174" t="n"/>
      <c r="D47" s="174" t="n"/>
      <c r="E47" s="174" t="n"/>
      <c r="F47" s="174" t="n">
        <v>1</v>
      </c>
      <c r="G47" s="174" t="n"/>
      <c r="H47" s="174" t="n"/>
      <c r="I47" s="174" t="n"/>
      <c r="J47" s="174" t="n"/>
      <c r="K47" s="174" t="n"/>
      <c r="L47" s="174" t="n"/>
      <c r="M47" s="174" t="n"/>
      <c r="N47" s="174" t="n"/>
      <c r="O47" s="174" t="n"/>
      <c r="P47" s="174" t="n"/>
      <c r="Q47" s="174" t="n"/>
      <c r="R47" s="174" t="n"/>
      <c r="S47" s="174" t="n"/>
      <c r="T47" s="174" t="n"/>
      <c r="U47" s="174" t="n"/>
      <c r="V47" s="174" t="n">
        <v>1</v>
      </c>
      <c r="W47" s="174" t="n"/>
      <c r="X47" s="174" t="n">
        <v>1</v>
      </c>
      <c r="Y47" s="174" t="n">
        <v>1</v>
      </c>
      <c r="Z47" s="174" t="n">
        <v>3</v>
      </c>
      <c r="AA47" s="174" t="n">
        <v>1</v>
      </c>
      <c r="AB47" s="174" t="n"/>
      <c r="AC47" s="174" t="n"/>
      <c r="AD47" s="174" t="n"/>
      <c r="AE47" s="174" t="n"/>
      <c r="AF47" s="174" t="n"/>
      <c r="AG47" s="174" t="n"/>
      <c r="AH47" s="174" t="n"/>
      <c r="AI47" s="174" t="n"/>
      <c r="AJ47" s="174" t="n"/>
      <c r="AK47" s="174" t="n"/>
      <c r="AL47" s="174" t="n"/>
      <c r="AM47" s="174" t="n"/>
      <c r="AN47" s="174" t="n"/>
      <c r="AO47" s="174" t="n"/>
      <c r="AP47" s="174" t="n"/>
      <c r="AQ47" s="174" t="n"/>
      <c r="AR47" s="174" t="n"/>
      <c r="AS47" s="174" t="n"/>
      <c r="AT47" s="174" t="n"/>
      <c r="AU47" s="174" t="n"/>
      <c r="AV47" s="174" t="n"/>
      <c r="AW47" s="174" t="n"/>
      <c r="AX47" s="174" t="n"/>
      <c r="AY47" s="174" t="n"/>
      <c r="AZ47" s="174" t="n"/>
      <c r="BA47" s="174" t="n"/>
      <c r="BB47" s="174" t="n"/>
      <c r="BC47" s="174" t="n"/>
      <c r="BD47" s="174" t="n"/>
      <c r="BE47" s="174" t="n"/>
      <c r="BF47" s="174" t="n"/>
      <c r="BG47" s="174" t="n"/>
      <c r="BH47" s="174" t="n"/>
      <c r="BI47" s="174" t="n"/>
      <c r="BJ47" s="174" t="n">
        <v>6</v>
      </c>
      <c r="BK47" s="174" t="n">
        <v>2</v>
      </c>
    </row>
    <row r="48">
      <c r="A48" s="49" t="n">
        <v>44433</v>
      </c>
      <c r="B48" s="174" t="n"/>
      <c r="C48" s="174" t="n"/>
      <c r="D48" s="174" t="n"/>
      <c r="E48" s="174" t="n"/>
      <c r="F48" s="174" t="n"/>
      <c r="G48" s="174" t="n"/>
      <c r="H48" s="174" t="n"/>
      <c r="I48" s="174" t="n"/>
      <c r="J48" s="174" t="n"/>
      <c r="K48" s="174" t="n"/>
      <c r="L48" s="174" t="n"/>
      <c r="M48" s="174" t="n"/>
      <c r="N48" s="174" t="n"/>
      <c r="O48" s="174" t="n"/>
      <c r="P48" s="174" t="n"/>
      <c r="Q48" s="174" t="n"/>
      <c r="R48" s="174" t="n"/>
      <c r="S48" s="174" t="n"/>
      <c r="T48" s="174" t="n"/>
      <c r="U48" s="174" t="n"/>
      <c r="V48" s="174" t="n"/>
      <c r="W48" s="174" t="n"/>
      <c r="X48" s="174" t="n"/>
      <c r="Y48" s="174" t="n"/>
      <c r="Z48" s="174" t="n"/>
      <c r="AA48" s="174" t="n"/>
      <c r="AB48" s="174" t="n">
        <v>1</v>
      </c>
      <c r="AC48" s="174" t="n"/>
      <c r="AD48" s="174" t="n">
        <v>1</v>
      </c>
      <c r="AE48" s="174" t="n"/>
      <c r="AF48" s="174" t="n"/>
      <c r="AG48" s="174" t="n"/>
      <c r="AH48" s="174" t="n"/>
      <c r="AI48" s="174" t="n"/>
      <c r="AJ48" s="174" t="n"/>
      <c r="AK48" s="174" t="n"/>
      <c r="AL48" s="174" t="n"/>
      <c r="AM48" s="174" t="n"/>
      <c r="AN48" s="174" t="n"/>
      <c r="AO48" s="174" t="n"/>
      <c r="AP48" s="174" t="n"/>
      <c r="AQ48" s="174" t="n"/>
      <c r="AR48" s="174" t="n"/>
      <c r="AS48" s="174" t="n"/>
      <c r="AT48" s="174" t="n"/>
      <c r="AU48" s="174" t="n"/>
      <c r="AV48" s="174" t="n"/>
      <c r="AW48" s="174" t="n"/>
      <c r="AX48" s="174" t="n"/>
      <c r="AY48" s="174" t="n"/>
      <c r="AZ48" s="174" t="n"/>
      <c r="BA48" s="174" t="n"/>
      <c r="BB48" s="174" t="n"/>
      <c r="BC48" s="174" t="n"/>
      <c r="BD48" s="174" t="n"/>
      <c r="BE48" s="174" t="n"/>
      <c r="BF48" s="174" t="n"/>
      <c r="BG48" s="174" t="n"/>
      <c r="BH48" s="174" t="n"/>
      <c r="BI48" s="174" t="n"/>
      <c r="BJ48" s="174" t="n">
        <v>2</v>
      </c>
      <c r="BK48" s="174" t="n"/>
    </row>
    <row r="49">
      <c r="A49" s="49" t="n">
        <v>44438</v>
      </c>
      <c r="B49" s="174" t="n"/>
      <c r="C49" s="174" t="n"/>
      <c r="D49" s="174" t="n"/>
      <c r="E49" s="174" t="n"/>
      <c r="F49" s="174" t="n"/>
      <c r="G49" s="174" t="n"/>
      <c r="H49" s="174" t="n"/>
      <c r="I49" s="174" t="n"/>
      <c r="J49" s="174" t="n"/>
      <c r="K49" s="174" t="n"/>
      <c r="L49" s="174" t="n"/>
      <c r="M49" s="174" t="n"/>
      <c r="N49" s="174" t="n"/>
      <c r="O49" s="174" t="n"/>
      <c r="P49" s="174" t="n"/>
      <c r="Q49" s="174" t="n"/>
      <c r="R49" s="174" t="n"/>
      <c r="S49" s="174" t="n"/>
      <c r="T49" s="174" t="n"/>
      <c r="U49" s="174" t="n"/>
      <c r="V49" s="174" t="n"/>
      <c r="W49" s="174" t="n"/>
      <c r="X49" s="174" t="n"/>
      <c r="Y49" s="174" t="n"/>
      <c r="Z49" s="174" t="n"/>
      <c r="AA49" s="174" t="n"/>
      <c r="AB49" s="174" t="n">
        <v>3</v>
      </c>
      <c r="AC49" s="174" t="n">
        <v>2</v>
      </c>
      <c r="AD49" s="174" t="n">
        <v>1</v>
      </c>
      <c r="AE49" s="174" t="n"/>
      <c r="AF49" s="174" t="n"/>
      <c r="AG49" s="174" t="n"/>
      <c r="AH49" s="174" t="n"/>
      <c r="AI49" s="174" t="n"/>
      <c r="AJ49" s="174" t="n"/>
      <c r="AK49" s="174" t="n"/>
      <c r="AL49" s="174" t="n"/>
      <c r="AM49" s="174" t="n"/>
      <c r="AN49" s="174" t="n"/>
      <c r="AO49" s="174" t="n"/>
      <c r="AP49" s="174" t="n"/>
      <c r="AQ49" s="174" t="n"/>
      <c r="AR49" s="174" t="n"/>
      <c r="AS49" s="174" t="n"/>
      <c r="AT49" s="174" t="n"/>
      <c r="AU49" s="174" t="n"/>
      <c r="AV49" s="174" t="n"/>
      <c r="AW49" s="174" t="n"/>
      <c r="AX49" s="174" t="n"/>
      <c r="AY49" s="174" t="n"/>
      <c r="AZ49" s="174" t="n"/>
      <c r="BA49" s="174" t="n"/>
      <c r="BB49" s="174" t="n"/>
      <c r="BC49" s="174" t="n"/>
      <c r="BD49" s="174" t="n"/>
      <c r="BE49" s="174" t="n"/>
      <c r="BF49" s="174" t="n"/>
      <c r="BG49" s="174" t="n"/>
      <c r="BH49" s="174" t="n"/>
      <c r="BI49" s="174" t="n"/>
      <c r="BJ49" s="174" t="n">
        <v>4</v>
      </c>
      <c r="BK49" s="174" t="n">
        <v>2</v>
      </c>
    </row>
    <row r="50">
      <c r="A50" s="49" t="n">
        <v>44439</v>
      </c>
      <c r="B50" s="174" t="n"/>
      <c r="C50" s="174" t="n"/>
      <c r="D50" s="174" t="n"/>
      <c r="E50" s="174" t="n"/>
      <c r="F50" s="174" t="n"/>
      <c r="G50" s="174" t="n"/>
      <c r="H50" s="174" t="n"/>
      <c r="I50" s="174" t="n"/>
      <c r="J50" s="174" t="n"/>
      <c r="K50" s="174" t="n"/>
      <c r="L50" s="174" t="n"/>
      <c r="M50" s="174" t="n"/>
      <c r="N50" s="174" t="n"/>
      <c r="O50" s="174" t="n"/>
      <c r="P50" s="174" t="n"/>
      <c r="Q50" s="174" t="n"/>
      <c r="R50" s="174" t="n"/>
      <c r="S50" s="174" t="n"/>
      <c r="T50" s="174" t="n"/>
      <c r="U50" s="174" t="n"/>
      <c r="V50" s="174" t="n"/>
      <c r="W50" s="174" t="n"/>
      <c r="X50" s="174" t="n"/>
      <c r="Y50" s="174" t="n"/>
      <c r="Z50" s="174" t="n"/>
      <c r="AA50" s="174" t="n"/>
      <c r="AB50" s="174" t="n">
        <v>1</v>
      </c>
      <c r="AC50" s="174" t="n">
        <v>1</v>
      </c>
      <c r="AD50" s="174" t="n">
        <v>1</v>
      </c>
      <c r="AE50" s="174" t="n"/>
      <c r="AF50" s="174" t="n"/>
      <c r="AG50" s="174" t="n"/>
      <c r="AH50" s="174" t="n"/>
      <c r="AI50" s="174" t="n"/>
      <c r="AJ50" s="174" t="n"/>
      <c r="AK50" s="174" t="n"/>
      <c r="AL50" s="174" t="n"/>
      <c r="AM50" s="174" t="n"/>
      <c r="AN50" s="174" t="n"/>
      <c r="AO50" s="174" t="n"/>
      <c r="AP50" s="174" t="n"/>
      <c r="AQ50" s="174" t="n"/>
      <c r="AR50" s="174" t="n"/>
      <c r="AS50" s="174" t="n"/>
      <c r="AT50" s="174" t="n"/>
      <c r="AU50" s="174" t="n"/>
      <c r="AV50" s="174" t="n"/>
      <c r="AW50" s="174" t="n"/>
      <c r="AX50" s="174" t="n"/>
      <c r="AY50" s="174" t="n"/>
      <c r="AZ50" s="174" t="n"/>
      <c r="BA50" s="174" t="n"/>
      <c r="BB50" s="174" t="n"/>
      <c r="BC50" s="174" t="n"/>
      <c r="BD50" s="174" t="n"/>
      <c r="BE50" s="174" t="n"/>
      <c r="BF50" s="174" t="n"/>
      <c r="BG50" s="174" t="n"/>
      <c r="BH50" s="174" t="n"/>
      <c r="BI50" s="174" t="n"/>
      <c r="BJ50" s="174" t="n">
        <v>2</v>
      </c>
      <c r="BK50" s="174" t="n">
        <v>1</v>
      </c>
    </row>
    <row r="51">
      <c r="A51" s="49" t="n">
        <v>44452</v>
      </c>
      <c r="B51" s="174" t="n"/>
      <c r="C51" s="174" t="n"/>
      <c r="D51" s="174" t="n"/>
      <c r="E51" s="174" t="n"/>
      <c r="F51" s="174" t="n"/>
      <c r="G51" s="174" t="n"/>
      <c r="H51" s="174" t="n"/>
      <c r="I51" s="174" t="n"/>
      <c r="J51" s="174" t="n"/>
      <c r="K51" s="174" t="n"/>
      <c r="L51" s="174" t="n"/>
      <c r="M51" s="174" t="n"/>
      <c r="N51" s="174" t="n"/>
      <c r="O51" s="174" t="n"/>
      <c r="P51" s="174" t="n"/>
      <c r="Q51" s="174" t="n"/>
      <c r="R51" s="174" t="n"/>
      <c r="S51" s="174" t="n"/>
      <c r="T51" s="174" t="n"/>
      <c r="U51" s="174" t="n"/>
      <c r="V51" s="174" t="n"/>
      <c r="W51" s="174" t="n"/>
      <c r="X51" s="174" t="n"/>
      <c r="Y51" s="174" t="n"/>
      <c r="Z51" s="174" t="n"/>
      <c r="AA51" s="174" t="n"/>
      <c r="AB51" s="174" t="n"/>
      <c r="AC51" s="174" t="n"/>
      <c r="AD51" s="174" t="n">
        <v>2</v>
      </c>
      <c r="AE51" s="174" t="n"/>
      <c r="AF51" s="174" t="n"/>
      <c r="AG51" s="174" t="n"/>
      <c r="AH51" s="174" t="n"/>
      <c r="AI51" s="174" t="n"/>
      <c r="AJ51" s="174" t="n"/>
      <c r="AK51" s="174" t="n"/>
      <c r="AL51" s="174" t="n"/>
      <c r="AM51" s="174" t="n"/>
      <c r="AN51" s="174" t="n"/>
      <c r="AO51" s="174" t="n"/>
      <c r="AP51" s="174" t="n"/>
      <c r="AQ51" s="174" t="n"/>
      <c r="AR51" s="174" t="n"/>
      <c r="AS51" s="174" t="n"/>
      <c r="AT51" s="174" t="n"/>
      <c r="AU51" s="174" t="n"/>
      <c r="AV51" s="174" t="n"/>
      <c r="AW51" s="174" t="n"/>
      <c r="AX51" s="174" t="n"/>
      <c r="AY51" s="174" t="n"/>
      <c r="AZ51" s="174" t="n"/>
      <c r="BA51" s="174" t="n"/>
      <c r="BB51" s="174" t="n"/>
      <c r="BC51" s="174" t="n"/>
      <c r="BD51" s="174" t="n"/>
      <c r="BE51" s="174" t="n"/>
      <c r="BF51" s="174" t="n"/>
      <c r="BG51" s="174" t="n"/>
      <c r="BH51" s="174" t="n"/>
      <c r="BI51" s="174" t="n"/>
      <c r="BJ51" s="174" t="n">
        <v>2</v>
      </c>
      <c r="BK51" s="174" t="n"/>
    </row>
    <row r="52">
      <c r="A52" s="49" t="n">
        <v>44455</v>
      </c>
      <c r="B52" s="174" t="n"/>
      <c r="C52" s="174" t="n"/>
      <c r="D52" s="174" t="n"/>
      <c r="E52" s="174" t="n"/>
      <c r="F52" s="174" t="n"/>
      <c r="G52" s="174" t="n"/>
      <c r="H52" s="174" t="n"/>
      <c r="I52" s="174" t="n"/>
      <c r="J52" s="174" t="n"/>
      <c r="K52" s="174" t="n"/>
      <c r="L52" s="174" t="n"/>
      <c r="M52" s="174" t="n"/>
      <c r="N52" s="174" t="n"/>
      <c r="O52" s="174" t="n"/>
      <c r="P52" s="174" t="n"/>
      <c r="Q52" s="174" t="n"/>
      <c r="R52" s="174" t="n"/>
      <c r="S52" s="174" t="n"/>
      <c r="T52" s="174" t="n"/>
      <c r="U52" s="174" t="n"/>
      <c r="V52" s="174" t="n"/>
      <c r="W52" s="174" t="n"/>
      <c r="X52" s="174" t="n"/>
      <c r="Y52" s="174" t="n"/>
      <c r="Z52" s="174" t="n"/>
      <c r="AA52" s="174" t="n"/>
      <c r="AB52" s="174" t="n"/>
      <c r="AC52" s="174" t="n"/>
      <c r="AD52" s="174" t="n"/>
      <c r="AE52" s="174" t="n"/>
      <c r="AF52" s="174" t="n">
        <v>3</v>
      </c>
      <c r="AG52" s="174" t="n">
        <v>2</v>
      </c>
      <c r="AH52" s="174" t="n">
        <v>1</v>
      </c>
      <c r="AI52" s="174" t="n"/>
      <c r="AJ52" s="174" t="n"/>
      <c r="AK52" s="174" t="n"/>
      <c r="AL52" s="174" t="n"/>
      <c r="AM52" s="174" t="n"/>
      <c r="AN52" s="174" t="n"/>
      <c r="AO52" s="174" t="n"/>
      <c r="AP52" s="174" t="n"/>
      <c r="AQ52" s="174" t="n"/>
      <c r="AR52" s="174" t="n"/>
      <c r="AS52" s="174" t="n"/>
      <c r="AT52" s="174" t="n"/>
      <c r="AU52" s="174" t="n"/>
      <c r="AV52" s="174" t="n"/>
      <c r="AW52" s="174" t="n"/>
      <c r="AX52" s="174" t="n"/>
      <c r="AY52" s="174" t="n"/>
      <c r="AZ52" s="174" t="n"/>
      <c r="BA52" s="174" t="n"/>
      <c r="BB52" s="174" t="n"/>
      <c r="BC52" s="174" t="n"/>
      <c r="BD52" s="174" t="n"/>
      <c r="BE52" s="174" t="n"/>
      <c r="BF52" s="174" t="n"/>
      <c r="BG52" s="174" t="n"/>
      <c r="BH52" s="174" t="n"/>
      <c r="BI52" s="174" t="n"/>
      <c r="BJ52" s="174" t="n">
        <v>4</v>
      </c>
      <c r="BK52" s="174" t="n">
        <v>2</v>
      </c>
    </row>
    <row r="53">
      <c r="A53" s="49" t="n">
        <v>44462</v>
      </c>
      <c r="B53" s="174" t="n"/>
      <c r="C53" s="174" t="n"/>
      <c r="D53" s="174" t="n"/>
      <c r="E53" s="174" t="n"/>
      <c r="F53" s="174" t="n"/>
      <c r="G53" s="174" t="n"/>
      <c r="H53" s="174" t="n"/>
      <c r="I53" s="174" t="n"/>
      <c r="J53" s="174" t="n"/>
      <c r="K53" s="174" t="n"/>
      <c r="L53" s="174" t="n"/>
      <c r="M53" s="174" t="n"/>
      <c r="N53" s="174" t="n"/>
      <c r="O53" s="174" t="n"/>
      <c r="P53" s="174" t="n"/>
      <c r="Q53" s="174" t="n"/>
      <c r="R53" s="174" t="n"/>
      <c r="S53" s="174" t="n"/>
      <c r="T53" s="174" t="n"/>
      <c r="U53" s="174" t="n"/>
      <c r="V53" s="174" t="n"/>
      <c r="W53" s="174" t="n"/>
      <c r="X53" s="174" t="n"/>
      <c r="Y53" s="174" t="n"/>
      <c r="Z53" s="174" t="n"/>
      <c r="AA53" s="174" t="n"/>
      <c r="AB53" s="174" t="n"/>
      <c r="AC53" s="174" t="n"/>
      <c r="AD53" s="174" t="n"/>
      <c r="AE53" s="174" t="n"/>
      <c r="AF53" s="174" t="n"/>
      <c r="AG53" s="174" t="n"/>
      <c r="AH53" s="174" t="n"/>
      <c r="AI53" s="174" t="n"/>
      <c r="AJ53" s="174" t="n">
        <v>1</v>
      </c>
      <c r="AK53" s="174" t="n">
        <v>1</v>
      </c>
      <c r="AL53" s="174" t="n"/>
      <c r="AM53" s="174" t="n"/>
      <c r="AN53" s="174" t="n"/>
      <c r="AO53" s="174" t="n"/>
      <c r="AP53" s="174" t="n"/>
      <c r="AQ53" s="174" t="n"/>
      <c r="AR53" s="174" t="n"/>
      <c r="AS53" s="174" t="n"/>
      <c r="AT53" s="174" t="n"/>
      <c r="AU53" s="174" t="n"/>
      <c r="AV53" s="174" t="n"/>
      <c r="AW53" s="174" t="n"/>
      <c r="AX53" s="174" t="n"/>
      <c r="AY53" s="174" t="n"/>
      <c r="AZ53" s="174" t="n"/>
      <c r="BA53" s="174" t="n"/>
      <c r="BB53" s="174" t="n"/>
      <c r="BC53" s="174" t="n"/>
      <c r="BD53" s="174" t="n"/>
      <c r="BE53" s="174" t="n"/>
      <c r="BF53" s="174" t="n"/>
      <c r="BG53" s="174" t="n"/>
      <c r="BH53" s="174" t="n"/>
      <c r="BI53" s="174" t="n"/>
      <c r="BJ53" s="174" t="n">
        <v>1</v>
      </c>
      <c r="BK53" s="174" t="n">
        <v>1</v>
      </c>
    </row>
    <row r="54">
      <c r="A54" s="49" t="n">
        <v>44463</v>
      </c>
      <c r="B54" s="174" t="n"/>
      <c r="C54" s="174" t="n"/>
      <c r="D54" s="174" t="n"/>
      <c r="E54" s="174" t="n"/>
      <c r="F54" s="174" t="n"/>
      <c r="G54" s="174" t="n"/>
      <c r="H54" s="174" t="n"/>
      <c r="I54" s="174" t="n"/>
      <c r="J54" s="174" t="n"/>
      <c r="K54" s="174" t="n"/>
      <c r="L54" s="174" t="n"/>
      <c r="M54" s="174" t="n"/>
      <c r="N54" s="174" t="n"/>
      <c r="O54" s="174" t="n"/>
      <c r="P54" s="174" t="n"/>
      <c r="Q54" s="174" t="n"/>
      <c r="R54" s="174" t="n"/>
      <c r="S54" s="174" t="n"/>
      <c r="T54" s="174" t="n"/>
      <c r="U54" s="174" t="n"/>
      <c r="V54" s="174" t="n"/>
      <c r="W54" s="174" t="n"/>
      <c r="X54" s="174" t="n"/>
      <c r="Y54" s="174" t="n"/>
      <c r="Z54" s="174" t="n"/>
      <c r="AA54" s="174" t="n"/>
      <c r="AB54" s="174" t="n"/>
      <c r="AC54" s="174" t="n"/>
      <c r="AD54" s="174" t="n">
        <v>2</v>
      </c>
      <c r="AE54" s="174" t="n">
        <v>2</v>
      </c>
      <c r="AF54" s="174" t="n"/>
      <c r="AG54" s="174" t="n"/>
      <c r="AH54" s="174" t="n"/>
      <c r="AI54" s="174" t="n"/>
      <c r="AJ54" s="174" t="n"/>
      <c r="AK54" s="174" t="n"/>
      <c r="AL54" s="174" t="n"/>
      <c r="AM54" s="174" t="n"/>
      <c r="AN54" s="174" t="n"/>
      <c r="AO54" s="174" t="n"/>
      <c r="AP54" s="174" t="n"/>
      <c r="AQ54" s="174" t="n"/>
      <c r="AR54" s="174" t="n"/>
      <c r="AS54" s="174" t="n"/>
      <c r="AT54" s="174" t="n"/>
      <c r="AU54" s="174" t="n"/>
      <c r="AV54" s="174" t="n"/>
      <c r="AW54" s="174" t="n"/>
      <c r="AX54" s="174" t="n"/>
      <c r="AY54" s="174" t="n"/>
      <c r="AZ54" s="174" t="n"/>
      <c r="BA54" s="174" t="n"/>
      <c r="BB54" s="174" t="n"/>
      <c r="BC54" s="174" t="n"/>
      <c r="BD54" s="174" t="n"/>
      <c r="BE54" s="174" t="n"/>
      <c r="BF54" s="174" t="n"/>
      <c r="BG54" s="174" t="n"/>
      <c r="BH54" s="174" t="n"/>
      <c r="BI54" s="174" t="n"/>
      <c r="BJ54" s="174" t="n">
        <v>2</v>
      </c>
      <c r="BK54" s="174" t="n">
        <v>2</v>
      </c>
    </row>
    <row r="55">
      <c r="A55" s="49" t="n">
        <v>44467</v>
      </c>
      <c r="B55" s="174" t="n"/>
      <c r="C55" s="174" t="n"/>
      <c r="D55" s="174" t="n"/>
      <c r="E55" s="174" t="n"/>
      <c r="F55" s="174" t="n"/>
      <c r="G55" s="174" t="n"/>
      <c r="H55" s="174" t="n"/>
      <c r="I55" s="174" t="n"/>
      <c r="J55" s="174" t="n"/>
      <c r="K55" s="174" t="n"/>
      <c r="L55" s="174" t="n"/>
      <c r="M55" s="174" t="n"/>
      <c r="N55" s="174" t="n"/>
      <c r="O55" s="174" t="n"/>
      <c r="P55" s="174" t="n"/>
      <c r="Q55" s="174" t="n"/>
      <c r="R55" s="174" t="n"/>
      <c r="S55" s="174" t="n"/>
      <c r="T55" s="174" t="n"/>
      <c r="U55" s="174" t="n"/>
      <c r="V55" s="174" t="n"/>
      <c r="W55" s="174" t="n"/>
      <c r="X55" s="174" t="n"/>
      <c r="Y55" s="174" t="n"/>
      <c r="Z55" s="174" t="n"/>
      <c r="AA55" s="174" t="n"/>
      <c r="AB55" s="174" t="n"/>
      <c r="AC55" s="174" t="n"/>
      <c r="AD55" s="174" t="n"/>
      <c r="AE55" s="174" t="n"/>
      <c r="AF55" s="174" t="n"/>
      <c r="AG55" s="174" t="n"/>
      <c r="AH55" s="174" t="n"/>
      <c r="AI55" s="174" t="n"/>
      <c r="AJ55" s="174" t="n"/>
      <c r="AK55" s="174" t="n"/>
      <c r="AL55" s="174" t="n">
        <v>1</v>
      </c>
      <c r="AM55" s="174" t="n"/>
      <c r="AN55" s="174" t="n"/>
      <c r="AO55" s="174" t="n"/>
      <c r="AP55" s="174" t="n"/>
      <c r="AQ55" s="174" t="n"/>
      <c r="AR55" s="174" t="n"/>
      <c r="AS55" s="174" t="n"/>
      <c r="AT55" s="174" t="n"/>
      <c r="AU55" s="174" t="n"/>
      <c r="AV55" s="174" t="n"/>
      <c r="AW55" s="174" t="n"/>
      <c r="AX55" s="174" t="n"/>
      <c r="AY55" s="174" t="n"/>
      <c r="AZ55" s="174" t="n"/>
      <c r="BA55" s="174" t="n"/>
      <c r="BB55" s="174" t="n"/>
      <c r="BC55" s="174" t="n"/>
      <c r="BD55" s="174" t="n"/>
      <c r="BE55" s="174" t="n"/>
      <c r="BF55" s="174" t="n"/>
      <c r="BG55" s="174" t="n"/>
      <c r="BH55" s="174" t="n"/>
      <c r="BI55" s="174" t="n"/>
      <c r="BJ55" s="174" t="n">
        <v>1</v>
      </c>
      <c r="BK55" s="174" t="n"/>
    </row>
    <row r="56">
      <c r="A56" s="49" t="n">
        <v>44468</v>
      </c>
      <c r="B56" s="174" t="n"/>
      <c r="C56" s="174" t="n"/>
      <c r="D56" s="174" t="n"/>
      <c r="E56" s="174" t="n"/>
      <c r="F56" s="174" t="n"/>
      <c r="G56" s="174" t="n"/>
      <c r="H56" s="174" t="n"/>
      <c r="I56" s="174" t="n"/>
      <c r="J56" s="174" t="n"/>
      <c r="K56" s="174" t="n"/>
      <c r="L56" s="174" t="n"/>
      <c r="M56" s="174" t="n"/>
      <c r="N56" s="174" t="n"/>
      <c r="O56" s="174" t="n"/>
      <c r="P56" s="174" t="n"/>
      <c r="Q56" s="174" t="n"/>
      <c r="R56" s="174" t="n"/>
      <c r="S56" s="174" t="n"/>
      <c r="T56" s="174" t="n"/>
      <c r="U56" s="174" t="n"/>
      <c r="V56" s="174" t="n"/>
      <c r="W56" s="174" t="n"/>
      <c r="X56" s="174" t="n"/>
      <c r="Y56" s="174" t="n"/>
      <c r="Z56" s="174" t="n"/>
      <c r="AA56" s="174" t="n"/>
      <c r="AB56" s="174" t="n"/>
      <c r="AC56" s="174" t="n"/>
      <c r="AD56" s="174" t="n"/>
      <c r="AE56" s="174" t="n"/>
      <c r="AF56" s="174" t="n"/>
      <c r="AG56" s="174" t="n"/>
      <c r="AH56" s="174" t="n"/>
      <c r="AI56" s="174" t="n"/>
      <c r="AJ56" s="174" t="n"/>
      <c r="AK56" s="174" t="n"/>
      <c r="AL56" s="174" t="n"/>
      <c r="AM56" s="174" t="n"/>
      <c r="AN56" s="174" t="n">
        <v>1</v>
      </c>
      <c r="AO56" s="174" t="n"/>
      <c r="AP56" s="174" t="n"/>
      <c r="AQ56" s="174" t="n"/>
      <c r="AR56" s="174" t="n"/>
      <c r="AS56" s="174" t="n"/>
      <c r="AT56" s="174" t="n"/>
      <c r="AU56" s="174" t="n"/>
      <c r="AV56" s="174" t="n"/>
      <c r="AW56" s="174" t="n"/>
      <c r="AX56" s="174" t="n"/>
      <c r="AY56" s="174" t="n"/>
      <c r="AZ56" s="174" t="n"/>
      <c r="BA56" s="174" t="n"/>
      <c r="BB56" s="174" t="n"/>
      <c r="BC56" s="174" t="n"/>
      <c r="BD56" s="174" t="n"/>
      <c r="BE56" s="174" t="n"/>
      <c r="BF56" s="174" t="n"/>
      <c r="BG56" s="174" t="n"/>
      <c r="BH56" s="174" t="n"/>
      <c r="BI56" s="174" t="n"/>
      <c r="BJ56" s="174" t="n">
        <v>1</v>
      </c>
      <c r="BK56" s="174" t="n"/>
    </row>
    <row r="57">
      <c r="A57" s="49" t="n">
        <v>44481</v>
      </c>
      <c r="B57" s="174" t="n"/>
      <c r="C57" s="174" t="n"/>
      <c r="D57" s="174" t="n"/>
      <c r="E57" s="174" t="n"/>
      <c r="F57" s="174" t="n"/>
      <c r="G57" s="174" t="n"/>
      <c r="H57" s="174" t="n"/>
      <c r="I57" s="174" t="n"/>
      <c r="J57" s="174" t="n"/>
      <c r="K57" s="174" t="n"/>
      <c r="L57" s="174" t="n"/>
      <c r="M57" s="174" t="n"/>
      <c r="N57" s="174" t="n"/>
      <c r="O57" s="174" t="n"/>
      <c r="P57" s="174" t="n"/>
      <c r="Q57" s="174" t="n"/>
      <c r="R57" s="174" t="n"/>
      <c r="S57" s="174" t="n"/>
      <c r="T57" s="174" t="n"/>
      <c r="U57" s="174" t="n"/>
      <c r="V57" s="174" t="n"/>
      <c r="W57" s="174" t="n"/>
      <c r="X57" s="174" t="n"/>
      <c r="Y57" s="174" t="n"/>
      <c r="Z57" s="174" t="n"/>
      <c r="AA57" s="174" t="n"/>
      <c r="AB57" s="174" t="n"/>
      <c r="AC57" s="174" t="n"/>
      <c r="AD57" s="174" t="n"/>
      <c r="AE57" s="174" t="n"/>
      <c r="AF57" s="174" t="n"/>
      <c r="AG57" s="174" t="n"/>
      <c r="AH57" s="174" t="n"/>
      <c r="AI57" s="174" t="n"/>
      <c r="AJ57" s="174" t="n"/>
      <c r="AK57" s="174" t="n"/>
      <c r="AL57" s="174" t="n"/>
      <c r="AM57" s="174" t="n"/>
      <c r="AN57" s="174" t="n"/>
      <c r="AO57" s="174" t="n"/>
      <c r="AP57" s="174" t="n">
        <v>1</v>
      </c>
      <c r="AQ57" s="174" t="n">
        <v>1</v>
      </c>
      <c r="AR57" s="174" t="n"/>
      <c r="AS57" s="174" t="n"/>
      <c r="AT57" s="174" t="n"/>
      <c r="AU57" s="174" t="n"/>
      <c r="AV57" s="174" t="n"/>
      <c r="AW57" s="174" t="n"/>
      <c r="AX57" s="174" t="n"/>
      <c r="AY57" s="174" t="n"/>
      <c r="AZ57" s="174" t="n"/>
      <c r="BA57" s="174" t="n"/>
      <c r="BB57" s="174" t="n"/>
      <c r="BC57" s="174" t="n"/>
      <c r="BD57" s="174" t="n"/>
      <c r="BE57" s="174" t="n"/>
      <c r="BF57" s="174" t="n"/>
      <c r="BG57" s="174" t="n"/>
      <c r="BH57" s="174" t="n"/>
      <c r="BI57" s="174" t="n"/>
      <c r="BJ57" s="174" t="n">
        <v>1</v>
      </c>
      <c r="BK57" s="174" t="n">
        <v>1</v>
      </c>
    </row>
    <row r="58">
      <c r="A58" s="49" t="n">
        <v>44484</v>
      </c>
      <c r="B58" s="174" t="n"/>
      <c r="C58" s="174" t="n"/>
      <c r="D58" s="174" t="n"/>
      <c r="E58" s="174" t="n"/>
      <c r="F58" s="174" t="n"/>
      <c r="G58" s="174" t="n"/>
      <c r="H58" s="174" t="n"/>
      <c r="I58" s="174" t="n"/>
      <c r="J58" s="174" t="n"/>
      <c r="K58" s="174" t="n"/>
      <c r="L58" s="174" t="n"/>
      <c r="M58" s="174" t="n"/>
      <c r="N58" s="174" t="n"/>
      <c r="O58" s="174" t="n"/>
      <c r="P58" s="174" t="n"/>
      <c r="Q58" s="174" t="n"/>
      <c r="R58" s="174" t="n"/>
      <c r="S58" s="174" t="n"/>
      <c r="T58" s="174" t="n"/>
      <c r="U58" s="174" t="n"/>
      <c r="V58" s="174" t="n"/>
      <c r="W58" s="174" t="n"/>
      <c r="X58" s="174" t="n"/>
      <c r="Y58" s="174" t="n"/>
      <c r="Z58" s="174" t="n"/>
      <c r="AA58" s="174" t="n"/>
      <c r="AB58" s="174" t="n"/>
      <c r="AC58" s="174" t="n"/>
      <c r="AD58" s="174" t="n"/>
      <c r="AE58" s="174" t="n"/>
      <c r="AF58" s="174" t="n"/>
      <c r="AG58" s="174" t="n"/>
      <c r="AH58" s="174" t="n"/>
      <c r="AI58" s="174" t="n"/>
      <c r="AJ58" s="174" t="n"/>
      <c r="AK58" s="174" t="n"/>
      <c r="AL58" s="174" t="n"/>
      <c r="AM58" s="174" t="n"/>
      <c r="AN58" s="174" t="n"/>
      <c r="AO58" s="174" t="n"/>
      <c r="AP58" s="174" t="n"/>
      <c r="AQ58" s="174" t="n"/>
      <c r="AR58" s="174" t="n">
        <v>1</v>
      </c>
      <c r="AS58" s="174" t="n"/>
      <c r="AT58" s="174" t="n"/>
      <c r="AU58" s="174" t="n"/>
      <c r="AV58" s="174" t="n"/>
      <c r="AW58" s="174" t="n"/>
      <c r="AX58" s="174" t="n"/>
      <c r="AY58" s="174" t="n"/>
      <c r="AZ58" s="174" t="n"/>
      <c r="BA58" s="174" t="n"/>
      <c r="BB58" s="174" t="n"/>
      <c r="BC58" s="174" t="n"/>
      <c r="BD58" s="174" t="n"/>
      <c r="BE58" s="174" t="n"/>
      <c r="BF58" s="174" t="n"/>
      <c r="BG58" s="174" t="n"/>
      <c r="BH58" s="174" t="n"/>
      <c r="BI58" s="174" t="n"/>
      <c r="BJ58" s="174" t="n">
        <v>1</v>
      </c>
      <c r="BK58" s="174" t="n"/>
    </row>
    <row r="59">
      <c r="A59" s="49" t="n">
        <v>44487</v>
      </c>
      <c r="B59" s="174" t="n"/>
      <c r="C59" s="174" t="n"/>
      <c r="D59" s="174" t="n"/>
      <c r="E59" s="174" t="n"/>
      <c r="F59" s="174" t="n"/>
      <c r="G59" s="174" t="n"/>
      <c r="H59" s="174" t="n"/>
      <c r="I59" s="174" t="n"/>
      <c r="J59" s="174" t="n"/>
      <c r="K59" s="174" t="n"/>
      <c r="L59" s="174" t="n"/>
      <c r="M59" s="174" t="n"/>
      <c r="N59" s="174" t="n"/>
      <c r="O59" s="174" t="n"/>
      <c r="P59" s="174" t="n"/>
      <c r="Q59" s="174" t="n"/>
      <c r="R59" s="174" t="n"/>
      <c r="S59" s="174" t="n"/>
      <c r="T59" s="174" t="n"/>
      <c r="U59" s="174" t="n"/>
      <c r="V59" s="174" t="n"/>
      <c r="W59" s="174" t="n"/>
      <c r="X59" s="174" t="n"/>
      <c r="Y59" s="174" t="n"/>
      <c r="Z59" s="174" t="n"/>
      <c r="AA59" s="174" t="n"/>
      <c r="AB59" s="174" t="n"/>
      <c r="AC59" s="174" t="n"/>
      <c r="AD59" s="174" t="n"/>
      <c r="AE59" s="174" t="n"/>
      <c r="AF59" s="174" t="n"/>
      <c r="AG59" s="174" t="n"/>
      <c r="AH59" s="174" t="n"/>
      <c r="AI59" s="174" t="n"/>
      <c r="AJ59" s="174" t="n"/>
      <c r="AK59" s="174" t="n"/>
      <c r="AL59" s="174" t="n"/>
      <c r="AM59" s="174" t="n"/>
      <c r="AN59" s="174" t="n"/>
      <c r="AO59" s="174" t="n"/>
      <c r="AP59" s="174" t="n">
        <v>1</v>
      </c>
      <c r="AQ59" s="174" t="n">
        <v>1</v>
      </c>
      <c r="AR59" s="174" t="n"/>
      <c r="AS59" s="174" t="n"/>
      <c r="AT59" s="174" t="n"/>
      <c r="AU59" s="174" t="n"/>
      <c r="AV59" s="174" t="n"/>
      <c r="AW59" s="174" t="n"/>
      <c r="AX59" s="174" t="n"/>
      <c r="AY59" s="174" t="n"/>
      <c r="AZ59" s="174" t="n"/>
      <c r="BA59" s="174" t="n"/>
      <c r="BB59" s="174" t="n"/>
      <c r="BC59" s="174" t="n"/>
      <c r="BD59" s="174" t="n"/>
      <c r="BE59" s="174" t="n"/>
      <c r="BF59" s="174" t="n"/>
      <c r="BG59" s="174" t="n"/>
      <c r="BH59" s="174" t="n"/>
      <c r="BI59" s="174" t="n"/>
      <c r="BJ59" s="174" t="n">
        <v>1</v>
      </c>
      <c r="BK59" s="174" t="n">
        <v>1</v>
      </c>
    </row>
    <row r="60">
      <c r="A60" s="49" t="n">
        <v>44488</v>
      </c>
      <c r="B60" s="174" t="n"/>
      <c r="C60" s="174" t="n"/>
      <c r="D60" s="174" t="n"/>
      <c r="E60" s="174" t="n"/>
      <c r="F60" s="174" t="n"/>
      <c r="G60" s="174" t="n"/>
      <c r="H60" s="174" t="n"/>
      <c r="I60" s="174" t="n"/>
      <c r="J60" s="174" t="n"/>
      <c r="K60" s="174" t="n"/>
      <c r="L60" s="174" t="n"/>
      <c r="M60" s="174" t="n"/>
      <c r="N60" s="174" t="n"/>
      <c r="O60" s="174" t="n"/>
      <c r="P60" s="174" t="n"/>
      <c r="Q60" s="174" t="n"/>
      <c r="R60" s="174" t="n"/>
      <c r="S60" s="174" t="n"/>
      <c r="T60" s="174" t="n"/>
      <c r="U60" s="174" t="n"/>
      <c r="V60" s="174" t="n"/>
      <c r="W60" s="174" t="n"/>
      <c r="X60" s="174" t="n"/>
      <c r="Y60" s="174" t="n"/>
      <c r="Z60" s="174" t="n"/>
      <c r="AA60" s="174" t="n"/>
      <c r="AB60" s="174" t="n"/>
      <c r="AC60" s="174" t="n"/>
      <c r="AD60" s="174" t="n"/>
      <c r="AE60" s="174" t="n"/>
      <c r="AF60" s="174" t="n"/>
      <c r="AG60" s="174" t="n"/>
      <c r="AH60" s="174" t="n"/>
      <c r="AI60" s="174" t="n"/>
      <c r="AJ60" s="174" t="n"/>
      <c r="AK60" s="174" t="n"/>
      <c r="AL60" s="174" t="n"/>
      <c r="AM60" s="174" t="n"/>
      <c r="AN60" s="174" t="n"/>
      <c r="AO60" s="174" t="n"/>
      <c r="AP60" s="174" t="n"/>
      <c r="AQ60" s="174" t="n"/>
      <c r="AR60" s="174" t="n"/>
      <c r="AS60" s="174" t="n"/>
      <c r="AT60" s="174" t="n">
        <v>4</v>
      </c>
      <c r="AU60" s="174" t="n">
        <v>4</v>
      </c>
      <c r="AV60" s="174" t="n">
        <v>1</v>
      </c>
      <c r="AW60" s="174" t="n"/>
      <c r="AX60" s="174" t="n">
        <v>1</v>
      </c>
      <c r="AY60" s="174" t="n">
        <v>1</v>
      </c>
      <c r="AZ60" s="174" t="n"/>
      <c r="BA60" s="174" t="n"/>
      <c r="BB60" s="174" t="n"/>
      <c r="BC60" s="174" t="n"/>
      <c r="BD60" s="174" t="n"/>
      <c r="BE60" s="174" t="n"/>
      <c r="BF60" s="174" t="n"/>
      <c r="BG60" s="174" t="n"/>
      <c r="BH60" s="174" t="n"/>
      <c r="BI60" s="174" t="n"/>
      <c r="BJ60" s="174" t="n">
        <v>6</v>
      </c>
      <c r="BK60" s="174" t="n">
        <v>5</v>
      </c>
    </row>
    <row r="61">
      <c r="A61" s="49" t="n">
        <v>44490</v>
      </c>
      <c r="B61" s="174" t="n"/>
      <c r="C61" s="174" t="n"/>
      <c r="D61" s="174" t="n"/>
      <c r="E61" s="174" t="n"/>
      <c r="F61" s="174" t="n"/>
      <c r="G61" s="174" t="n"/>
      <c r="H61" s="174" t="n"/>
      <c r="I61" s="174" t="n"/>
      <c r="J61" s="174" t="n"/>
      <c r="K61" s="174" t="n"/>
      <c r="L61" s="174" t="n"/>
      <c r="M61" s="174" t="n"/>
      <c r="N61" s="174" t="n"/>
      <c r="O61" s="174" t="n"/>
      <c r="P61" s="174" t="n"/>
      <c r="Q61" s="174" t="n"/>
      <c r="R61" s="174" t="n"/>
      <c r="S61" s="174" t="n"/>
      <c r="T61" s="174" t="n"/>
      <c r="U61" s="174" t="n"/>
      <c r="V61" s="174" t="n"/>
      <c r="W61" s="174" t="n"/>
      <c r="X61" s="174" t="n"/>
      <c r="Y61" s="174" t="n"/>
      <c r="Z61" s="174" t="n"/>
      <c r="AA61" s="174" t="n"/>
      <c r="AB61" s="174" t="n"/>
      <c r="AC61" s="174" t="n"/>
      <c r="AD61" s="174" t="n"/>
      <c r="AE61" s="174" t="n"/>
      <c r="AF61" s="174" t="n"/>
      <c r="AG61" s="174" t="n"/>
      <c r="AH61" s="174" t="n"/>
      <c r="AI61" s="174" t="n"/>
      <c r="AJ61" s="174" t="n"/>
      <c r="AK61" s="174" t="n"/>
      <c r="AL61" s="174" t="n"/>
      <c r="AM61" s="174" t="n"/>
      <c r="AN61" s="174" t="n"/>
      <c r="AO61" s="174" t="n"/>
      <c r="AP61" s="174" t="n"/>
      <c r="AQ61" s="174" t="n"/>
      <c r="AR61" s="174" t="n">
        <v>1</v>
      </c>
      <c r="AS61" s="174" t="n"/>
      <c r="AT61" s="174" t="n"/>
      <c r="AU61" s="174" t="n"/>
      <c r="AV61" s="174" t="n"/>
      <c r="AW61" s="174" t="n"/>
      <c r="AX61" s="174" t="n"/>
      <c r="AY61" s="174" t="n"/>
      <c r="AZ61" s="174" t="n"/>
      <c r="BA61" s="174" t="n"/>
      <c r="BB61" s="174" t="n"/>
      <c r="BC61" s="174" t="n"/>
      <c r="BD61" s="174" t="n"/>
      <c r="BE61" s="174" t="n"/>
      <c r="BF61" s="174" t="n"/>
      <c r="BG61" s="174" t="n"/>
      <c r="BH61" s="174" t="n"/>
      <c r="BI61" s="174" t="n"/>
      <c r="BJ61" s="174" t="n">
        <v>1</v>
      </c>
      <c r="BK61" s="174" t="n"/>
    </row>
    <row r="62">
      <c r="A62" s="49" t="n">
        <v>44496</v>
      </c>
      <c r="B62" s="174" t="n"/>
      <c r="C62" s="174" t="n"/>
      <c r="D62" s="174" t="n"/>
      <c r="E62" s="174" t="n"/>
      <c r="F62" s="174" t="n"/>
      <c r="G62" s="174" t="n"/>
      <c r="H62" s="174" t="n"/>
      <c r="I62" s="174" t="n"/>
      <c r="J62" s="174" t="n"/>
      <c r="K62" s="174" t="n"/>
      <c r="L62" s="174" t="n"/>
      <c r="M62" s="174" t="n"/>
      <c r="N62" s="174" t="n"/>
      <c r="O62" s="174" t="n"/>
      <c r="P62" s="174" t="n"/>
      <c r="Q62" s="174" t="n"/>
      <c r="R62" s="174" t="n"/>
      <c r="S62" s="174" t="n"/>
      <c r="T62" s="174" t="n"/>
      <c r="U62" s="174" t="n"/>
      <c r="V62" s="174" t="n"/>
      <c r="W62" s="174" t="n"/>
      <c r="X62" s="174" t="n"/>
      <c r="Y62" s="174" t="n"/>
      <c r="Z62" s="174" t="n"/>
      <c r="AA62" s="174" t="n"/>
      <c r="AB62" s="174" t="n"/>
      <c r="AC62" s="174" t="n"/>
      <c r="AD62" s="174" t="n"/>
      <c r="AE62" s="174" t="n"/>
      <c r="AF62" s="174" t="n"/>
      <c r="AG62" s="174" t="n"/>
      <c r="AH62" s="174" t="n"/>
      <c r="AI62" s="174" t="n"/>
      <c r="AJ62" s="174" t="n"/>
      <c r="AK62" s="174" t="n"/>
      <c r="AL62" s="174" t="n"/>
      <c r="AM62" s="174" t="n"/>
      <c r="AN62" s="174" t="n"/>
      <c r="AO62" s="174" t="n"/>
      <c r="AP62" s="174" t="n"/>
      <c r="AQ62" s="174" t="n"/>
      <c r="AR62" s="174" t="n"/>
      <c r="AS62" s="174" t="n"/>
      <c r="AT62" s="174" t="n"/>
      <c r="AU62" s="174" t="n"/>
      <c r="AV62" s="174" t="n"/>
      <c r="AW62" s="174" t="n"/>
      <c r="AX62" s="174" t="n"/>
      <c r="AY62" s="174" t="n"/>
      <c r="AZ62" s="174" t="n">
        <v>2</v>
      </c>
      <c r="BA62" s="174" t="n"/>
      <c r="BB62" s="174" t="n"/>
      <c r="BC62" s="174" t="n"/>
      <c r="BD62" s="174" t="n"/>
      <c r="BE62" s="174" t="n"/>
      <c r="BF62" s="174" t="n"/>
      <c r="BG62" s="174" t="n"/>
      <c r="BH62" s="174" t="n"/>
      <c r="BI62" s="174" t="n"/>
      <c r="BJ62" s="174" t="n">
        <v>2</v>
      </c>
      <c r="BK62" s="174" t="n"/>
    </row>
    <row r="63">
      <c r="A63" s="49" t="n">
        <v>44491</v>
      </c>
      <c r="B63" s="174" t="n"/>
      <c r="C63" s="174" t="n"/>
      <c r="D63" s="174" t="n"/>
      <c r="E63" s="174" t="n"/>
      <c r="F63" s="174" t="n"/>
      <c r="G63" s="174" t="n"/>
      <c r="H63" s="174" t="n"/>
      <c r="I63" s="174" t="n"/>
      <c r="J63" s="174" t="n"/>
      <c r="K63" s="174" t="n"/>
      <c r="L63" s="174" t="n"/>
      <c r="M63" s="174" t="n"/>
      <c r="N63" s="174" t="n"/>
      <c r="O63" s="174" t="n"/>
      <c r="P63" s="174" t="n"/>
      <c r="Q63" s="174" t="n"/>
      <c r="R63" s="174" t="n"/>
      <c r="S63" s="174" t="n"/>
      <c r="T63" s="174" t="n"/>
      <c r="U63" s="174" t="n"/>
      <c r="V63" s="174" t="n"/>
      <c r="W63" s="174" t="n"/>
      <c r="X63" s="174" t="n"/>
      <c r="Y63" s="174" t="n"/>
      <c r="Z63" s="174" t="n"/>
      <c r="AA63" s="174" t="n"/>
      <c r="AB63" s="174" t="n"/>
      <c r="AC63" s="174" t="n"/>
      <c r="AD63" s="174" t="n"/>
      <c r="AE63" s="174" t="n"/>
      <c r="AF63" s="174" t="n"/>
      <c r="AG63" s="174" t="n"/>
      <c r="AH63" s="174" t="n"/>
      <c r="AI63" s="174" t="n"/>
      <c r="AJ63" s="174" t="n"/>
      <c r="AK63" s="174" t="n"/>
      <c r="AL63" s="174" t="n"/>
      <c r="AM63" s="174" t="n"/>
      <c r="AN63" s="174" t="n"/>
      <c r="AO63" s="174" t="n"/>
      <c r="AP63" s="174" t="n"/>
      <c r="AQ63" s="174" t="n"/>
      <c r="AR63" s="174" t="n">
        <v>1</v>
      </c>
      <c r="AS63" s="174" t="n"/>
      <c r="AT63" s="174" t="n"/>
      <c r="AU63" s="174" t="n"/>
      <c r="AV63" s="174" t="n"/>
      <c r="AW63" s="174" t="n"/>
      <c r="AX63" s="174" t="n"/>
      <c r="AY63" s="174" t="n"/>
      <c r="AZ63" s="174" t="n"/>
      <c r="BA63" s="174" t="n"/>
      <c r="BB63" s="174" t="n">
        <v>1</v>
      </c>
      <c r="BC63" s="174" t="n"/>
      <c r="BD63" s="174" t="n"/>
      <c r="BE63" s="174" t="n"/>
      <c r="BF63" s="174" t="n"/>
      <c r="BG63" s="174" t="n"/>
      <c r="BH63" s="174" t="n"/>
      <c r="BI63" s="174" t="n"/>
      <c r="BJ63" s="174" t="n">
        <v>2</v>
      </c>
      <c r="BK63" s="174" t="n"/>
    </row>
    <row r="64">
      <c r="A64" s="49" t="n">
        <v>44494</v>
      </c>
      <c r="B64" s="174" t="n"/>
      <c r="C64" s="174" t="n"/>
      <c r="D64" s="174" t="n"/>
      <c r="E64" s="174" t="n"/>
      <c r="F64" s="174" t="n"/>
      <c r="G64" s="174" t="n"/>
      <c r="H64" s="174" t="n"/>
      <c r="I64" s="174" t="n"/>
      <c r="J64" s="174" t="n"/>
      <c r="K64" s="174" t="n"/>
      <c r="L64" s="174" t="n"/>
      <c r="M64" s="174" t="n"/>
      <c r="N64" s="174" t="n"/>
      <c r="O64" s="174" t="n"/>
      <c r="P64" s="174" t="n"/>
      <c r="Q64" s="174" t="n"/>
      <c r="R64" s="174" t="n"/>
      <c r="S64" s="174" t="n"/>
      <c r="T64" s="174" t="n"/>
      <c r="U64" s="174" t="n"/>
      <c r="V64" s="174" t="n"/>
      <c r="W64" s="174" t="n"/>
      <c r="X64" s="174" t="n"/>
      <c r="Y64" s="174" t="n"/>
      <c r="Z64" s="174" t="n"/>
      <c r="AA64" s="174" t="n"/>
      <c r="AB64" s="174" t="n"/>
      <c r="AC64" s="174" t="n"/>
      <c r="AD64" s="174" t="n"/>
      <c r="AE64" s="174" t="n"/>
      <c r="AF64" s="174" t="n"/>
      <c r="AG64" s="174" t="n"/>
      <c r="AH64" s="174" t="n"/>
      <c r="AI64" s="174" t="n"/>
      <c r="AJ64" s="174" t="n"/>
      <c r="AK64" s="174" t="n"/>
      <c r="AL64" s="174" t="n"/>
      <c r="AM64" s="174" t="n"/>
      <c r="AN64" s="174" t="n"/>
      <c r="AO64" s="174" t="n"/>
      <c r="AP64" s="174" t="n"/>
      <c r="AQ64" s="174" t="n"/>
      <c r="AR64" s="174" t="n">
        <v>1</v>
      </c>
      <c r="AS64" s="174" t="n"/>
      <c r="AT64" s="174" t="n"/>
      <c r="AU64" s="174" t="n"/>
      <c r="AV64" s="174" t="n"/>
      <c r="AW64" s="174" t="n"/>
      <c r="AX64" s="174" t="n"/>
      <c r="AY64" s="174" t="n"/>
      <c r="AZ64" s="174" t="n"/>
      <c r="BA64" s="174" t="n"/>
      <c r="BB64" s="174" t="n"/>
      <c r="BC64" s="174" t="n"/>
      <c r="BD64" s="174" t="n">
        <v>1</v>
      </c>
      <c r="BE64" s="174" t="n"/>
      <c r="BF64" s="174" t="n">
        <v>1</v>
      </c>
      <c r="BG64" s="174" t="n"/>
      <c r="BH64" s="174" t="n"/>
      <c r="BI64" s="174" t="n"/>
      <c r="BJ64" s="174" t="n">
        <v>3</v>
      </c>
      <c r="BK64" s="174" t="n"/>
    </row>
    <row r="65">
      <c r="A65" s="49" t="n">
        <v>44503</v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74" t="n"/>
      <c r="AC65" s="174" t="n"/>
      <c r="AD65" s="174" t="n"/>
      <c r="AE65" s="174" t="n"/>
      <c r="AF65" s="174" t="n"/>
      <c r="AG65" s="174" t="n"/>
      <c r="AH65" s="174" t="n"/>
      <c r="AI65" s="174" t="n"/>
      <c r="AJ65" s="174" t="n"/>
      <c r="AK65" s="174" t="n"/>
      <c r="AL65" s="174" t="n"/>
      <c r="AM65" s="174" t="n"/>
      <c r="AN65" s="174" t="n"/>
      <c r="AO65" s="174" t="n"/>
      <c r="AP65" s="174" t="n"/>
      <c r="AQ65" s="174" t="n"/>
      <c r="AR65" s="174" t="n"/>
      <c r="AS65" s="174" t="n"/>
      <c r="AT65" s="174" t="n"/>
      <c r="AU65" s="174" t="n"/>
      <c r="AV65" s="174" t="n"/>
      <c r="AW65" s="174" t="n"/>
      <c r="AX65" s="174" t="n"/>
      <c r="AY65" s="174" t="n"/>
      <c r="AZ65" s="174" t="n"/>
      <c r="BA65" s="174" t="n"/>
      <c r="BB65" s="174" t="n"/>
      <c r="BC65" s="174" t="n"/>
      <c r="BD65" s="174" t="n"/>
      <c r="BE65" s="174" t="n"/>
      <c r="BF65" s="174" t="n"/>
      <c r="BG65" s="174" t="n"/>
      <c r="BH65" s="174" t="n">
        <v>2</v>
      </c>
      <c r="BI65" s="174" t="n"/>
      <c r="BJ65" s="174" t="n">
        <v>2</v>
      </c>
      <c r="BK65" s="174" t="n"/>
    </row>
    <row r="66">
      <c r="A66" s="49" t="inlineStr">
        <is>
          <t>總計</t>
        </is>
      </c>
      <c r="B66" s="174" t="n">
        <v>1</v>
      </c>
      <c r="C66" s="174" t="n"/>
      <c r="D66" s="174" t="n">
        <v>6</v>
      </c>
      <c r="E66" s="174" t="n">
        <v>6</v>
      </c>
      <c r="F66" s="174" t="n">
        <v>5</v>
      </c>
      <c r="G66" s="174" t="n"/>
      <c r="H66" s="174" t="n">
        <v>1</v>
      </c>
      <c r="I66" s="174" t="n">
        <v>1</v>
      </c>
      <c r="J66" s="174" t="n">
        <v>2</v>
      </c>
      <c r="K66" s="174" t="n">
        <v>2</v>
      </c>
      <c r="L66" s="174" t="n">
        <v>10</v>
      </c>
      <c r="M66" s="174" t="n">
        <v>10</v>
      </c>
      <c r="N66" s="174" t="n">
        <v>1</v>
      </c>
      <c r="O66" s="174" t="n"/>
      <c r="P66" s="174" t="n">
        <v>3</v>
      </c>
      <c r="Q66" s="174" t="n">
        <v>3</v>
      </c>
      <c r="R66" s="174" t="n">
        <v>6</v>
      </c>
      <c r="S66" s="174" t="n">
        <v>5</v>
      </c>
      <c r="T66" s="174" t="n"/>
      <c r="U66" s="174" t="n"/>
      <c r="V66" s="174" t="n">
        <v>3</v>
      </c>
      <c r="W66" s="174" t="n"/>
      <c r="X66" s="174" t="n">
        <v>1</v>
      </c>
      <c r="Y66" s="174" t="n">
        <v>1</v>
      </c>
      <c r="Z66" s="174" t="n">
        <v>3</v>
      </c>
      <c r="AA66" s="174" t="n">
        <v>1</v>
      </c>
      <c r="AB66" s="174" t="n">
        <v>5</v>
      </c>
      <c r="AC66" s="174" t="n">
        <v>3</v>
      </c>
      <c r="AD66" s="174" t="n">
        <v>7</v>
      </c>
      <c r="AE66" s="174" t="n">
        <v>2</v>
      </c>
      <c r="AF66" s="174" t="n">
        <v>3</v>
      </c>
      <c r="AG66" s="174" t="n">
        <v>2</v>
      </c>
      <c r="AH66" s="174" t="n">
        <v>1</v>
      </c>
      <c r="AI66" s="174" t="n"/>
      <c r="AJ66" s="174" t="n">
        <v>1</v>
      </c>
      <c r="AK66" s="174" t="n">
        <v>1</v>
      </c>
      <c r="AL66" s="174" t="n">
        <v>1</v>
      </c>
      <c r="AM66" s="174" t="n"/>
      <c r="AN66" s="174" t="n">
        <v>1</v>
      </c>
      <c r="AO66" s="174" t="n"/>
      <c r="AP66" s="174" t="n">
        <v>2</v>
      </c>
      <c r="AQ66" s="174" t="n">
        <v>2</v>
      </c>
      <c r="AR66" s="174" t="n">
        <v>4</v>
      </c>
      <c r="AS66" s="174" t="n"/>
      <c r="AT66" s="174" t="n">
        <v>4</v>
      </c>
      <c r="AU66" s="174" t="n">
        <v>4</v>
      </c>
      <c r="AV66" s="174" t="n">
        <v>1</v>
      </c>
      <c r="AW66" s="174" t="n"/>
      <c r="AX66" s="174" t="n">
        <v>1</v>
      </c>
      <c r="AY66" s="174" t="n">
        <v>1</v>
      </c>
      <c r="AZ66" s="174" t="n">
        <v>2</v>
      </c>
      <c r="BA66" s="174" t="n"/>
      <c r="BB66" s="174" t="n">
        <v>1</v>
      </c>
      <c r="BC66" s="174" t="n"/>
      <c r="BD66" s="174" t="n">
        <v>1</v>
      </c>
      <c r="BE66" s="174" t="n"/>
      <c r="BF66" s="174" t="n">
        <v>1</v>
      </c>
      <c r="BG66" s="174" t="n"/>
      <c r="BH66" s="174" t="n">
        <v>2</v>
      </c>
      <c r="BI66" s="174" t="n"/>
      <c r="BJ66" s="174" t="n">
        <v>80</v>
      </c>
      <c r="BK66" s="174" t="n">
        <v>44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0"/>
  <sheetViews>
    <sheetView workbookViewId="0">
      <selection activeCell="K24" sqref="K24"/>
    </sheetView>
  </sheetViews>
  <sheetFormatPr baseColWidth="8" defaultColWidth="8.7109375" defaultRowHeight="15"/>
  <cols>
    <col width="11.85546875" customWidth="1" style="256" min="1" max="1"/>
    <col width="6.28515625" customWidth="1" style="473" min="2" max="2"/>
    <col width="6.85546875" customWidth="1" style="473" min="3" max="3"/>
    <col width="7.28515625" customWidth="1" style="473" min="4" max="4"/>
    <col width="5.28515625" customWidth="1" style="174" min="5" max="22"/>
    <col hidden="1" width="5.28515625" customWidth="1" style="174" min="23" max="23"/>
    <col width="5" bestFit="1" customWidth="1" style="174" min="24" max="24"/>
    <col width="8.7109375" customWidth="1" style="174" min="25" max="25"/>
    <col width="8.7109375" bestFit="1" customWidth="1" style="174" min="26" max="26"/>
    <col width="8.7109375" customWidth="1" style="174" min="27" max="16384"/>
  </cols>
  <sheetData>
    <row r="1" ht="16.5" customHeight="1" s="453">
      <c r="A1" s="189" t="inlineStr">
        <is>
          <t>分析屬性</t>
        </is>
      </c>
      <c r="B1" s="539" t="n"/>
      <c r="C1" s="539" t="n"/>
      <c r="D1" s="539" t="n"/>
      <c r="E1" s="97" t="inlineStr">
        <is>
          <t>設計錯誤</t>
        </is>
      </c>
      <c r="F1" s="98" t="n"/>
      <c r="G1" s="97" t="inlineStr">
        <is>
          <t>原AS400功能</t>
        </is>
      </c>
      <c r="H1" s="98" t="n"/>
      <c r="I1" s="99" t="inlineStr">
        <is>
          <t>簡易</t>
        </is>
      </c>
      <c r="J1" s="100" t="n"/>
      <c r="K1" s="101" t="inlineStr">
        <is>
          <t>無替代功能,需求度</t>
        </is>
      </c>
      <c r="L1" s="102" t="n"/>
      <c r="M1" s="102" t="n"/>
      <c r="N1" s="102" t="n"/>
      <c r="O1" s="102" t="n"/>
      <c r="P1" s="102" t="n"/>
      <c r="Q1" s="103" t="inlineStr">
        <is>
          <t>有替代功能</t>
        </is>
      </c>
      <c r="R1" s="104" t="n"/>
      <c r="S1" s="103" t="inlineStr">
        <is>
          <t>其他</t>
        </is>
      </c>
      <c r="T1" s="104" t="n"/>
      <c r="U1" s="105" t="inlineStr">
        <is>
          <t>待辦事項</t>
        </is>
      </c>
      <c r="V1" s="105" t="n"/>
      <c r="W1" s="105" t="n"/>
    </row>
    <row r="2">
      <c r="A2" s="256" t="inlineStr">
        <is>
          <t>統計日期</t>
        </is>
      </c>
      <c r="B2" s="473" t="inlineStr">
        <is>
          <t>總計</t>
        </is>
      </c>
      <c r="C2" s="473" t="inlineStr">
        <is>
          <t>已完成</t>
        </is>
      </c>
      <c r="D2" s="473" t="inlineStr">
        <is>
          <t>完成比</t>
        </is>
      </c>
      <c r="E2" s="174" t="inlineStr">
        <is>
          <t>累計</t>
        </is>
      </c>
      <c r="F2" s="174" t="inlineStr">
        <is>
          <t>完成</t>
        </is>
      </c>
      <c r="G2" s="174" t="inlineStr">
        <is>
          <t>累計2</t>
        </is>
      </c>
      <c r="H2" s="174" t="inlineStr">
        <is>
          <t>完成2</t>
        </is>
      </c>
      <c r="I2" s="174" t="inlineStr">
        <is>
          <t>累計3</t>
        </is>
      </c>
      <c r="J2" s="174" t="inlineStr">
        <is>
          <t>完成3</t>
        </is>
      </c>
      <c r="K2" s="174" t="inlineStr">
        <is>
          <t>高累計</t>
        </is>
      </c>
      <c r="L2" s="174" t="inlineStr">
        <is>
          <t>完成7</t>
        </is>
      </c>
      <c r="M2" s="174" t="inlineStr">
        <is>
          <t>中累計</t>
        </is>
      </c>
      <c r="N2" s="174" t="inlineStr">
        <is>
          <t>完成8</t>
        </is>
      </c>
      <c r="O2" s="174" t="inlineStr">
        <is>
          <t>低累計</t>
        </is>
      </c>
      <c r="P2" s="174" t="inlineStr">
        <is>
          <t>完成9</t>
        </is>
      </c>
      <c r="Q2" s="174" t="inlineStr">
        <is>
          <t>累計4</t>
        </is>
      </c>
      <c r="R2" s="174" t="inlineStr">
        <is>
          <t>完成4</t>
        </is>
      </c>
      <c r="S2" s="174" t="inlineStr">
        <is>
          <t>累計5</t>
        </is>
      </c>
      <c r="T2" s="174" t="inlineStr">
        <is>
          <t>完成5</t>
        </is>
      </c>
      <c r="U2" s="174" t="inlineStr">
        <is>
          <t>累計6</t>
        </is>
      </c>
      <c r="V2" s="174" t="inlineStr">
        <is>
          <t>完成6</t>
        </is>
      </c>
      <c r="W2" s="174" t="inlineStr">
        <is>
          <t>完成比</t>
        </is>
      </c>
    </row>
    <row r="3" hidden="1" s="453">
      <c r="A3" s="256" t="n">
        <v>44411</v>
      </c>
      <c r="E3" s="174" t="n">
        <v>32</v>
      </c>
      <c r="F3" s="174" t="n">
        <v>8</v>
      </c>
      <c r="G3" s="174" t="n">
        <v>2</v>
      </c>
      <c r="H3" s="174" t="n">
        <v>1</v>
      </c>
      <c r="I3" s="174" t="n">
        <v>79</v>
      </c>
      <c r="J3" s="174" t="n">
        <v>37</v>
      </c>
      <c r="K3" s="174" t="n">
        <v>27</v>
      </c>
      <c r="L3" s="174" t="n">
        <v>1</v>
      </c>
      <c r="M3" s="174" t="n">
        <v>4</v>
      </c>
      <c r="N3" s="174" t="n">
        <v>0</v>
      </c>
      <c r="O3" s="174" t="n">
        <v>2</v>
      </c>
      <c r="P3" s="174" t="n">
        <v>0</v>
      </c>
      <c r="Q3" s="174" t="n">
        <v>13</v>
      </c>
      <c r="R3" s="174" t="n">
        <v>0</v>
      </c>
      <c r="U3" s="174" t="n">
        <v>34</v>
      </c>
      <c r="V3" s="174" t="n">
        <v>7</v>
      </c>
      <c r="W3" s="106">
        <f>V3/U3</f>
        <v/>
      </c>
    </row>
    <row r="4" hidden="1" s="453">
      <c r="A4" s="256" t="n">
        <v>44414</v>
      </c>
      <c r="E4" s="174" t="n">
        <v>32</v>
      </c>
      <c r="F4" s="174" t="n">
        <v>15</v>
      </c>
      <c r="G4" s="174" t="n">
        <v>2</v>
      </c>
      <c r="H4" s="174" t="n">
        <v>2</v>
      </c>
      <c r="I4" s="174" t="n">
        <v>79</v>
      </c>
      <c r="J4" s="174" t="n">
        <v>53</v>
      </c>
      <c r="K4" s="174" t="n">
        <v>27</v>
      </c>
      <c r="L4" s="174" t="n">
        <v>3</v>
      </c>
      <c r="M4" s="174" t="n">
        <v>4</v>
      </c>
      <c r="N4" s="174" t="n">
        <v>1</v>
      </c>
      <c r="O4" s="174" t="n">
        <v>2</v>
      </c>
      <c r="P4" s="174" t="n">
        <v>0</v>
      </c>
      <c r="Q4" s="174" t="n">
        <v>13</v>
      </c>
      <c r="R4" s="174" t="n">
        <v>0</v>
      </c>
      <c r="U4" s="174" t="n">
        <v>34</v>
      </c>
      <c r="V4" s="174" t="n">
        <v>12</v>
      </c>
      <c r="W4" s="106">
        <f>V4/U4</f>
        <v/>
      </c>
    </row>
    <row r="5">
      <c r="A5" s="256" t="n">
        <v>44417</v>
      </c>
      <c r="B5" s="473">
        <f>SUM(E5,G5,H5,I5,K5,M5,O5,Q5,U5)</f>
        <v/>
      </c>
      <c r="C5" s="473">
        <f>SUM(F5,H5,J5,L5,N5,P5,R5,V5)</f>
        <v/>
      </c>
      <c r="D5" s="69">
        <f>C5/B5</f>
        <v/>
      </c>
      <c r="E5" s="174" t="n">
        <v>32</v>
      </c>
      <c r="F5" s="174" t="n">
        <v>15</v>
      </c>
      <c r="G5" s="174" t="n">
        <v>2</v>
      </c>
      <c r="H5" s="174" t="n">
        <v>2</v>
      </c>
      <c r="I5" s="174" t="n">
        <v>79</v>
      </c>
      <c r="J5" s="174" t="n">
        <v>53</v>
      </c>
      <c r="K5" s="174" t="n">
        <v>27</v>
      </c>
      <c r="L5" s="174" t="n">
        <v>3</v>
      </c>
      <c r="M5" s="174" t="n">
        <v>4</v>
      </c>
      <c r="N5" s="174" t="n">
        <v>1</v>
      </c>
      <c r="O5" s="174" t="n">
        <v>2</v>
      </c>
      <c r="P5" s="174" t="n">
        <v>0</v>
      </c>
      <c r="Q5" s="174" t="n">
        <v>13</v>
      </c>
      <c r="R5" s="174" t="n">
        <v>0</v>
      </c>
      <c r="U5" s="174" t="n">
        <v>34</v>
      </c>
      <c r="V5" s="174" t="n">
        <v>13</v>
      </c>
      <c r="X5" s="174">
        <f>SUM(F5,H5,J5,L5,N5,P5,R5)</f>
        <v/>
      </c>
    </row>
    <row r="6" hidden="1" s="453">
      <c r="A6" s="256" t="n">
        <v>44420</v>
      </c>
      <c r="B6" s="473">
        <f>SUM(E6,G6,H6,I6,K6,M6,O6,Q6,U6)</f>
        <v/>
      </c>
      <c r="C6" s="473">
        <f>SUM(F6,H6,J6,L6,N6,P6,R6,V6)</f>
        <v/>
      </c>
      <c r="D6" s="69">
        <f>C6/B6</f>
        <v/>
      </c>
      <c r="E6" s="174" t="n">
        <v>32</v>
      </c>
      <c r="F6" s="184" t="n">
        <v>17</v>
      </c>
      <c r="G6" s="174" t="n">
        <v>2</v>
      </c>
      <c r="H6" s="174" t="n">
        <v>2</v>
      </c>
      <c r="I6" s="174" t="n">
        <v>79</v>
      </c>
      <c r="J6" s="174" t="n">
        <v>55</v>
      </c>
      <c r="K6" s="174" t="n">
        <v>27</v>
      </c>
      <c r="L6" s="174" t="n">
        <v>3</v>
      </c>
      <c r="M6" s="174" t="n">
        <v>4</v>
      </c>
      <c r="N6" s="174" t="n">
        <v>1</v>
      </c>
      <c r="O6" s="174" t="n">
        <v>2</v>
      </c>
      <c r="P6" s="174" t="n">
        <v>0</v>
      </c>
      <c r="Q6" s="174" t="n">
        <v>13</v>
      </c>
      <c r="R6" s="174" t="n">
        <v>0</v>
      </c>
      <c r="U6" s="174" t="n">
        <v>34</v>
      </c>
      <c r="V6" s="184" t="n">
        <v>18</v>
      </c>
      <c r="X6" s="174">
        <f>SUM(F6,H6,J6,L6,N6,P6,R6)</f>
        <v/>
      </c>
    </row>
    <row r="7">
      <c r="A7" s="256" t="n">
        <v>44424</v>
      </c>
      <c r="B7" s="473">
        <f>SUM(E7,G7,H7,I7,K7,M7,O7,Q7,U7)</f>
        <v/>
      </c>
      <c r="C7" s="473">
        <f>SUM(F7,H7,J7,L7,N7,P7,R7,V7)</f>
        <v/>
      </c>
      <c r="D7" s="69">
        <f>C7/B7</f>
        <v/>
      </c>
      <c r="E7" s="174" t="n">
        <v>32</v>
      </c>
      <c r="F7" s="174" t="n">
        <v>17</v>
      </c>
      <c r="G7" s="174" t="n">
        <v>2</v>
      </c>
      <c r="H7" s="174" t="n">
        <v>2</v>
      </c>
      <c r="I7" s="174" t="n">
        <v>79</v>
      </c>
      <c r="J7" s="174" t="n">
        <v>55</v>
      </c>
      <c r="K7" s="174" t="n">
        <v>27</v>
      </c>
      <c r="L7" s="174" t="n">
        <v>3</v>
      </c>
      <c r="M7" s="174" t="n">
        <v>4</v>
      </c>
      <c r="N7" s="174" t="n">
        <v>1</v>
      </c>
      <c r="O7" s="174" t="n">
        <v>2</v>
      </c>
      <c r="P7" s="174" t="n">
        <v>0</v>
      </c>
      <c r="Q7" s="174" t="n">
        <v>13</v>
      </c>
      <c r="R7" s="174" t="n">
        <v>0</v>
      </c>
      <c r="U7" s="174" t="n">
        <v>34</v>
      </c>
      <c r="V7" s="174" t="n">
        <v>18</v>
      </c>
      <c r="X7" s="174">
        <f>SUM(F7,H7,J7,L7,N7,P7,R7)</f>
        <v/>
      </c>
    </row>
    <row r="8" hidden="1" s="453">
      <c r="A8" s="256" t="n">
        <v>44426</v>
      </c>
      <c r="B8" s="473">
        <f>SUM(E8,G8,H8,I8,K8,M8,O8,Q8,U8)</f>
        <v/>
      </c>
      <c r="C8" s="473">
        <f>SUM(F8,H8,J8,L8,N8,P8,R8,V8)</f>
        <v/>
      </c>
      <c r="D8" s="69">
        <f>C8/B8</f>
        <v/>
      </c>
      <c r="E8" s="174" t="n">
        <v>32</v>
      </c>
      <c r="F8" s="184" t="n">
        <v>18</v>
      </c>
      <c r="G8" s="174" t="n">
        <v>2</v>
      </c>
      <c r="H8" s="174" t="n">
        <v>2</v>
      </c>
      <c r="I8" s="174" t="n">
        <v>79</v>
      </c>
      <c r="J8" s="184" t="n">
        <v>56</v>
      </c>
      <c r="K8" s="184" t="n">
        <v>28</v>
      </c>
      <c r="L8" s="174" t="n">
        <v>3</v>
      </c>
      <c r="M8" s="174" t="n">
        <v>4</v>
      </c>
      <c r="N8" s="174" t="n">
        <v>1</v>
      </c>
      <c r="O8" s="174" t="n">
        <v>2</v>
      </c>
      <c r="P8" s="174" t="n">
        <v>0</v>
      </c>
      <c r="Q8" s="184" t="n">
        <v>14</v>
      </c>
      <c r="R8" s="184" t="n">
        <v>2</v>
      </c>
      <c r="S8" s="184" t="n"/>
      <c r="T8" s="184" t="n"/>
      <c r="U8" s="174" t="n">
        <v>34</v>
      </c>
      <c r="V8" s="184" t="n">
        <v>19</v>
      </c>
      <c r="X8" s="184">
        <f>SUM(F8,H8,J8,L8,N8,P8,R8)</f>
        <v/>
      </c>
    </row>
    <row r="9" hidden="1" s="453">
      <c r="A9" s="256" t="n">
        <v>44428</v>
      </c>
      <c r="B9" s="473">
        <f>SUM(E9,G9,H9,I9,K9,M9,O9,Q9,U9)</f>
        <v/>
      </c>
      <c r="C9" s="473">
        <f>SUM(F9,H9,J9,L9,N9,P9,R9,V9)</f>
        <v/>
      </c>
      <c r="D9" s="69">
        <f>C9/B9</f>
        <v/>
      </c>
      <c r="E9" s="174" t="n">
        <v>32</v>
      </c>
      <c r="F9" s="184" t="n">
        <v>19</v>
      </c>
      <c r="G9" s="174" t="n">
        <v>2</v>
      </c>
      <c r="H9" s="174" t="n">
        <v>2</v>
      </c>
      <c r="I9" s="184" t="n">
        <v>81</v>
      </c>
      <c r="J9" s="184" t="n">
        <v>60</v>
      </c>
      <c r="K9" s="184" t="n">
        <v>31</v>
      </c>
      <c r="L9" s="184" t="n">
        <v>4</v>
      </c>
      <c r="M9" s="174" t="n">
        <v>4</v>
      </c>
      <c r="N9" s="174" t="n">
        <v>1</v>
      </c>
      <c r="O9" s="174" t="n">
        <v>2</v>
      </c>
      <c r="P9" s="174" t="n">
        <v>0</v>
      </c>
      <c r="Q9" s="174" t="n">
        <v>14</v>
      </c>
      <c r="R9" s="174" t="n">
        <v>2</v>
      </c>
      <c r="U9" s="174" t="n">
        <v>34</v>
      </c>
      <c r="V9" s="174" t="n">
        <v>19</v>
      </c>
      <c r="X9" s="184">
        <f>SUM(F9,H9,J9,L9,N9,P9,R9)</f>
        <v/>
      </c>
    </row>
    <row r="10" hidden="1" s="453">
      <c r="A10" s="256" t="n">
        <v>44431</v>
      </c>
      <c r="B10" s="473">
        <f>SUM(E10,G10,H10,I10,K10,M10,O10,Q10,U10)</f>
        <v/>
      </c>
      <c r="C10" s="473">
        <f>SUM(F10,H10,J10,L10,N10,P10,R10,V10)</f>
        <v/>
      </c>
      <c r="D10" s="69">
        <f>C10/B10</f>
        <v/>
      </c>
      <c r="E10" s="174" t="n">
        <v>32</v>
      </c>
      <c r="F10" s="174" t="n">
        <v>19</v>
      </c>
      <c r="G10" s="174" t="n">
        <v>2</v>
      </c>
      <c r="H10" s="174" t="n">
        <v>2</v>
      </c>
      <c r="I10" s="174" t="n">
        <v>81</v>
      </c>
      <c r="J10" s="174" t="n">
        <v>60</v>
      </c>
      <c r="K10" s="174" t="n">
        <v>31</v>
      </c>
      <c r="L10" s="174" t="n">
        <v>4</v>
      </c>
      <c r="M10" s="174" t="n">
        <v>4</v>
      </c>
      <c r="N10" s="174" t="n">
        <v>1</v>
      </c>
      <c r="O10" s="174" t="n">
        <v>2</v>
      </c>
      <c r="P10" s="174" t="n">
        <v>0</v>
      </c>
      <c r="Q10" s="174" t="n">
        <v>14</v>
      </c>
      <c r="R10" s="174" t="n">
        <v>2</v>
      </c>
      <c r="U10" s="174" t="n">
        <v>34</v>
      </c>
      <c r="V10" s="174" t="n">
        <v>19</v>
      </c>
      <c r="X10" s="174">
        <f>SUM(F10,H10,J10,L10,N10,P10,R10)</f>
        <v/>
      </c>
    </row>
    <row r="11" hidden="1" s="453">
      <c r="A11" s="256" t="n">
        <v>44432</v>
      </c>
      <c r="B11" s="473">
        <f>SUM(E11,G11,H11,I11,K11,M11,O11,Q11,U11)</f>
        <v/>
      </c>
      <c r="C11" s="473">
        <f>SUM(F11,H11,J11,L11,N11,P11,R11,V11)</f>
        <v/>
      </c>
      <c r="D11" s="69">
        <f>C11/B11</f>
        <v/>
      </c>
      <c r="E11" s="174" t="n">
        <v>32</v>
      </c>
      <c r="F11" s="174" t="n">
        <v>19</v>
      </c>
      <c r="G11" s="174" t="n">
        <v>2</v>
      </c>
      <c r="H11" s="174" t="n">
        <v>2</v>
      </c>
      <c r="I11" s="174" t="n">
        <v>81</v>
      </c>
      <c r="J11" s="174" t="n">
        <v>60</v>
      </c>
      <c r="K11" s="174" t="n">
        <v>31</v>
      </c>
      <c r="L11" s="184" t="n">
        <v>5</v>
      </c>
      <c r="M11" s="174" t="n">
        <v>4</v>
      </c>
      <c r="N11" s="174" t="n">
        <v>1</v>
      </c>
      <c r="O11" s="174" t="n">
        <v>2</v>
      </c>
      <c r="P11" s="174" t="n">
        <v>0</v>
      </c>
      <c r="Q11" s="174" t="n">
        <v>14</v>
      </c>
      <c r="R11" s="174" t="n">
        <v>2</v>
      </c>
      <c r="U11" s="174" t="n">
        <v>34</v>
      </c>
      <c r="V11" s="174" t="n">
        <v>19</v>
      </c>
      <c r="X11" s="184">
        <f>SUM(F11,H11,J11,L11,N11,P11,R11)</f>
        <v/>
      </c>
    </row>
    <row r="12">
      <c r="A12" s="256" t="n">
        <v>44434</v>
      </c>
      <c r="B12" s="473">
        <f>SUM(E12,G12,H12,I12,K12,M12,O12,Q12,U12)</f>
        <v/>
      </c>
      <c r="C12" s="473">
        <f>SUM(F12,H12,J12,L12,N12,P12,R12,V12)</f>
        <v/>
      </c>
      <c r="D12" s="69">
        <f>C12/B12</f>
        <v/>
      </c>
      <c r="E12" s="174" t="n">
        <v>32</v>
      </c>
      <c r="F12" s="174" t="n">
        <v>19</v>
      </c>
      <c r="G12" s="174" t="n">
        <v>2</v>
      </c>
      <c r="H12" s="174" t="n">
        <v>2</v>
      </c>
      <c r="I12" s="174" t="n">
        <v>81</v>
      </c>
      <c r="J12" s="174" t="n">
        <v>60</v>
      </c>
      <c r="K12" s="174" t="n">
        <v>31</v>
      </c>
      <c r="L12" s="174" t="n">
        <v>5</v>
      </c>
      <c r="M12" s="174" t="n">
        <v>4</v>
      </c>
      <c r="N12" s="174" t="n">
        <v>1</v>
      </c>
      <c r="O12" s="174" t="n">
        <v>2</v>
      </c>
      <c r="P12" s="174" t="n">
        <v>0</v>
      </c>
      <c r="Q12" s="174" t="n">
        <v>14</v>
      </c>
      <c r="R12" s="174" t="n">
        <v>2</v>
      </c>
      <c r="U12" s="184" t="n">
        <v>42</v>
      </c>
      <c r="V12" s="174" t="n">
        <v>19</v>
      </c>
      <c r="X12" s="174">
        <f>SUM(F12,H12,J12,L12,N12,P12,R12)</f>
        <v/>
      </c>
      <c r="Z12" s="540" t="n"/>
    </row>
    <row r="13">
      <c r="A13" s="256" t="n">
        <v>44440</v>
      </c>
      <c r="B13" s="473">
        <f>SUM(E13,G13,H13,I13,K13,M13,O13,Q13,U13)</f>
        <v/>
      </c>
      <c r="C13" s="473">
        <f>SUM(F13,H13,J13,L13,N13,P13,R13,V13)</f>
        <v/>
      </c>
      <c r="D13" s="69">
        <f>C13/B13</f>
        <v/>
      </c>
      <c r="E13" s="184" t="n">
        <v>33</v>
      </c>
      <c r="F13" s="184" t="n">
        <v>21</v>
      </c>
      <c r="G13" s="174" t="n">
        <v>2</v>
      </c>
      <c r="H13" s="174" t="n">
        <v>2</v>
      </c>
      <c r="I13" s="184" t="n">
        <v>108</v>
      </c>
      <c r="J13" s="184" t="n">
        <v>80</v>
      </c>
      <c r="K13" s="184" t="n">
        <v>47</v>
      </c>
      <c r="L13" s="184" t="n">
        <v>7</v>
      </c>
      <c r="M13" s="174" t="n">
        <v>4</v>
      </c>
      <c r="N13" s="174" t="n">
        <v>1</v>
      </c>
      <c r="O13" s="174" t="n">
        <v>2</v>
      </c>
      <c r="P13" s="174" t="n">
        <v>0</v>
      </c>
      <c r="Q13" s="174" t="n">
        <v>14</v>
      </c>
      <c r="R13" s="184" t="n">
        <v>3</v>
      </c>
      <c r="S13" s="184" t="n">
        <v>2</v>
      </c>
      <c r="T13" s="184" t="n">
        <v>0</v>
      </c>
      <c r="U13" s="184" t="n">
        <v>48</v>
      </c>
      <c r="V13" s="174" t="n">
        <v>19</v>
      </c>
      <c r="X13" s="174">
        <f>SUM(F13,H13,J13,L13,N13,P13,R13)</f>
        <v/>
      </c>
    </row>
    <row r="14">
      <c r="A14" s="256" t="n">
        <v>44446</v>
      </c>
      <c r="B14" s="473">
        <f>SUM(E14,G14,H14,I14,K14,M14,O14,Q14,U14)</f>
        <v/>
      </c>
      <c r="C14" s="473">
        <f>SUM(F14,H14,J14,L14,N14,P14,R14,V14)</f>
        <v/>
      </c>
      <c r="D14" s="69">
        <f>C14/B14</f>
        <v/>
      </c>
      <c r="E14" s="184" t="n">
        <v>37</v>
      </c>
      <c r="F14" s="184" t="n">
        <v>24</v>
      </c>
      <c r="G14" s="174" t="n">
        <v>2</v>
      </c>
      <c r="H14" s="174" t="n">
        <v>2</v>
      </c>
      <c r="I14" s="184" t="n">
        <v>134</v>
      </c>
      <c r="J14" s="184" t="n">
        <v>95</v>
      </c>
      <c r="K14" s="184" t="n">
        <v>48</v>
      </c>
      <c r="L14" s="184" t="n">
        <v>13</v>
      </c>
      <c r="M14" s="174" t="n">
        <v>4</v>
      </c>
      <c r="N14" s="174" t="n">
        <v>1</v>
      </c>
      <c r="O14" s="184" t="n">
        <v>1</v>
      </c>
      <c r="P14" s="174" t="n">
        <v>0</v>
      </c>
      <c r="Q14" s="174" t="n">
        <v>14</v>
      </c>
      <c r="R14" s="184" t="n">
        <v>7</v>
      </c>
      <c r="S14" s="174" t="n">
        <v>2</v>
      </c>
      <c r="T14" s="174" t="n">
        <v>0</v>
      </c>
      <c r="U14" s="184" t="n">
        <v>49</v>
      </c>
      <c r="V14" s="174" t="n">
        <v>19</v>
      </c>
      <c r="X14" s="174">
        <f>SUM(F14,H14,J14,L14,N14,P14,R14)</f>
        <v/>
      </c>
    </row>
    <row r="15">
      <c r="A15" s="256" t="n">
        <v>44456</v>
      </c>
      <c r="B15" s="473">
        <f>SUM(E15,G15,H15,I15,K15,M15,O15,Q15,U15)</f>
        <v/>
      </c>
      <c r="C15" s="473">
        <f>SUM(F15,H15,J15,L15,N15,P15,R15,V15)</f>
        <v/>
      </c>
      <c r="D15" s="69">
        <f>C15/B15</f>
        <v/>
      </c>
      <c r="E15" s="174" t="n">
        <v>37</v>
      </c>
      <c r="F15" s="184" t="n">
        <v>34</v>
      </c>
      <c r="G15" s="174" t="n">
        <v>2</v>
      </c>
      <c r="H15" s="174" t="n">
        <v>2</v>
      </c>
      <c r="I15" s="174" t="n">
        <v>134</v>
      </c>
      <c r="J15" s="184" t="n">
        <v>129</v>
      </c>
      <c r="K15" s="174" t="n">
        <v>48</v>
      </c>
      <c r="L15" s="184" t="n">
        <v>22</v>
      </c>
      <c r="M15" s="174" t="n">
        <v>4</v>
      </c>
      <c r="N15" s="184" t="n">
        <v>2</v>
      </c>
      <c r="O15" s="184" t="n">
        <v>2</v>
      </c>
      <c r="P15" s="184" t="n">
        <v>1</v>
      </c>
      <c r="Q15" s="174" t="n">
        <v>14</v>
      </c>
      <c r="R15" s="184" t="n">
        <v>13</v>
      </c>
      <c r="S15" s="174" t="n">
        <v>2</v>
      </c>
      <c r="T15" s="174" t="n">
        <v>0</v>
      </c>
      <c r="U15" s="184" t="n">
        <v>52</v>
      </c>
      <c r="V15" s="174" t="n">
        <v>19</v>
      </c>
      <c r="X15" s="174">
        <f>SUM(F15,H15,J15,L15,N15,P15,R15)</f>
        <v/>
      </c>
    </row>
    <row r="16">
      <c r="A16" s="256" t="n">
        <v>44467</v>
      </c>
      <c r="B16" s="473">
        <f>SUM(E16,G16,H16,I16,K16,M16,O16,Q16,U16)</f>
        <v/>
      </c>
      <c r="C16" s="473">
        <f>SUM(F16,H16,J16,L16,N16,P16,R16,V16)</f>
        <v/>
      </c>
      <c r="D16" s="69">
        <f>C16/B16</f>
        <v/>
      </c>
      <c r="E16" s="174" t="n">
        <v>37</v>
      </c>
      <c r="F16" s="184" t="n">
        <v>37</v>
      </c>
      <c r="G16" s="174" t="n">
        <v>2</v>
      </c>
      <c r="H16" s="174" t="n">
        <v>2</v>
      </c>
      <c r="I16" s="174" t="n">
        <v>134</v>
      </c>
      <c r="J16" s="184" t="n">
        <v>132</v>
      </c>
      <c r="K16" s="174" t="n">
        <v>48</v>
      </c>
      <c r="L16" s="184" t="n">
        <v>29</v>
      </c>
      <c r="M16" s="174" t="n">
        <v>4</v>
      </c>
      <c r="N16" s="243" t="n">
        <v>2</v>
      </c>
      <c r="O16" s="243" t="n">
        <v>2</v>
      </c>
      <c r="P16" s="243" t="n">
        <v>1</v>
      </c>
      <c r="Q16" s="174" t="n">
        <v>14</v>
      </c>
      <c r="R16" s="243" t="n">
        <v>13</v>
      </c>
      <c r="S16" s="174" t="n">
        <v>2</v>
      </c>
      <c r="T16" s="174" t="n">
        <v>0</v>
      </c>
      <c r="U16" s="184" t="n">
        <v>58</v>
      </c>
      <c r="V16" s="184" t="n">
        <v>28</v>
      </c>
      <c r="X16" s="174">
        <f>SUM(F16,H16,J16,L16,N16,P16,R16)</f>
        <v/>
      </c>
    </row>
    <row r="17">
      <c r="A17" s="256" t="n">
        <v>44473</v>
      </c>
      <c r="B17" s="473">
        <f>SUM(E17,G17,H17,I17,K17,M17,O17,Q17,U17)</f>
        <v/>
      </c>
      <c r="C17" s="473">
        <f>SUM(F17,H17,J17,L17,N17,P17,R17,V17)</f>
        <v/>
      </c>
      <c r="D17" s="69">
        <f>C17/B17</f>
        <v/>
      </c>
      <c r="E17" s="174" t="n">
        <v>37</v>
      </c>
      <c r="F17" s="174" t="n">
        <v>37</v>
      </c>
      <c r="G17" s="174" t="n">
        <v>2</v>
      </c>
      <c r="H17" s="174" t="n">
        <v>2</v>
      </c>
      <c r="I17" s="174" t="n">
        <v>206</v>
      </c>
      <c r="J17" s="174" t="n">
        <v>187</v>
      </c>
      <c r="K17" s="184" t="n">
        <v>60</v>
      </c>
      <c r="L17" s="184" t="n">
        <v>37</v>
      </c>
      <c r="M17" s="174" t="n">
        <v>4</v>
      </c>
      <c r="N17" s="174" t="n">
        <v>4</v>
      </c>
      <c r="O17" s="174" t="n">
        <v>2</v>
      </c>
      <c r="P17" s="174" t="n">
        <v>1</v>
      </c>
      <c r="Q17" s="174" t="n">
        <v>14</v>
      </c>
      <c r="R17" s="174" t="n">
        <v>13</v>
      </c>
      <c r="S17" s="174" t="n">
        <v>2</v>
      </c>
      <c r="T17" s="174" t="n">
        <v>0</v>
      </c>
      <c r="U17" s="174" t="n">
        <v>60</v>
      </c>
      <c r="V17" s="243" t="n">
        <v>28</v>
      </c>
      <c r="X17" s="174">
        <f>SUM(F17,H17,J17,L17,N17,P17,R17)</f>
        <v/>
      </c>
    </row>
    <row r="18">
      <c r="A18" s="256" t="n">
        <v>44477</v>
      </c>
      <c r="B18" s="473">
        <f>SUM(E18,G18,H18,I18,K18,M18,O18,Q18,U18)</f>
        <v/>
      </c>
      <c r="C18" s="473">
        <f>SUM(F18,H18,J18,L18,N18,P18,R18,V18)</f>
        <v/>
      </c>
      <c r="D18" s="69">
        <f>C18/B18</f>
        <v/>
      </c>
      <c r="E18" s="174" t="n">
        <v>37</v>
      </c>
      <c r="F18" s="174" t="n">
        <v>37</v>
      </c>
      <c r="G18" s="174" t="n">
        <v>2</v>
      </c>
      <c r="H18" s="174" t="n">
        <v>2</v>
      </c>
      <c r="I18" s="174" t="n">
        <v>206</v>
      </c>
      <c r="J18" s="184" t="n">
        <v>196</v>
      </c>
      <c r="K18" s="174" t="n">
        <v>60</v>
      </c>
      <c r="L18" s="184" t="n">
        <v>38</v>
      </c>
      <c r="M18" s="174" t="n">
        <v>4</v>
      </c>
      <c r="N18" s="174" t="n">
        <v>4</v>
      </c>
      <c r="O18" s="174" t="n">
        <v>2</v>
      </c>
      <c r="P18" s="174" t="n">
        <v>1</v>
      </c>
      <c r="Q18" s="174" t="n">
        <v>14</v>
      </c>
      <c r="R18" s="174" t="n">
        <v>13</v>
      </c>
      <c r="S18" s="174" t="n">
        <v>2</v>
      </c>
      <c r="T18" s="174" t="n">
        <v>0</v>
      </c>
      <c r="U18" s="174" t="n">
        <v>60</v>
      </c>
      <c r="V18" s="174" t="n">
        <v>33</v>
      </c>
    </row>
    <row r="19">
      <c r="A19" s="256" t="n">
        <v>44491</v>
      </c>
      <c r="B19" s="473">
        <f>SUM(E19,G19,H19,I19,K19,M19,O19,Q19,U19)</f>
        <v/>
      </c>
      <c r="C19" s="473">
        <f>SUM(F19,H19,J19,L19,N19,P19,R19,V19)</f>
        <v/>
      </c>
      <c r="D19" s="69">
        <f>C19/B19</f>
        <v/>
      </c>
      <c r="E19" s="174" t="n">
        <v>37</v>
      </c>
      <c r="F19" s="174" t="n">
        <v>37</v>
      </c>
      <c r="G19" s="174" t="n">
        <v>2</v>
      </c>
      <c r="H19" s="174" t="n">
        <v>2</v>
      </c>
      <c r="I19" s="184" t="n">
        <v>237</v>
      </c>
      <c r="J19" s="184" t="n">
        <v>215</v>
      </c>
      <c r="K19" s="184" t="n">
        <v>66</v>
      </c>
      <c r="L19" s="184" t="n">
        <v>45</v>
      </c>
      <c r="M19" s="174" t="n">
        <v>4</v>
      </c>
      <c r="N19" s="174" t="n">
        <v>4</v>
      </c>
      <c r="O19" s="174" t="n">
        <v>2</v>
      </c>
      <c r="P19" s="174" t="n">
        <v>1</v>
      </c>
      <c r="Q19" s="174" t="n">
        <v>14</v>
      </c>
      <c r="R19" s="174" t="n">
        <v>13</v>
      </c>
      <c r="S19" s="174" t="n">
        <v>2</v>
      </c>
      <c r="T19" s="174" t="n">
        <v>0</v>
      </c>
      <c r="U19" s="184" t="n">
        <v>61</v>
      </c>
      <c r="V19" s="184" t="n">
        <v>37</v>
      </c>
    </row>
    <row r="20">
      <c r="A20" s="256" t="n">
        <v>44497</v>
      </c>
      <c r="B20" s="473">
        <f>SUM(E20,G20,H20,I20,K20,M20,O20,Q20,U20)</f>
        <v/>
      </c>
      <c r="C20" s="473">
        <f>SUM(F20,H20,J20,L20,N20,P20,R20,V20)</f>
        <v/>
      </c>
      <c r="D20" s="69">
        <f>C20/B20</f>
        <v/>
      </c>
      <c r="E20" s="174" t="n">
        <v>37</v>
      </c>
      <c r="F20" s="174" t="n">
        <v>37</v>
      </c>
      <c r="G20" s="174" t="n">
        <v>2</v>
      </c>
      <c r="H20" s="174" t="n">
        <v>2</v>
      </c>
      <c r="I20" s="243" t="n">
        <v>237</v>
      </c>
      <c r="J20" s="243" t="n">
        <v>215</v>
      </c>
      <c r="K20" s="184" t="n">
        <v>70</v>
      </c>
      <c r="L20" s="243" t="n">
        <v>45</v>
      </c>
      <c r="M20" s="174" t="n">
        <v>4</v>
      </c>
      <c r="N20" s="174" t="n">
        <v>4</v>
      </c>
      <c r="O20" s="174" t="n">
        <v>2</v>
      </c>
      <c r="P20" s="174" t="n">
        <v>1</v>
      </c>
      <c r="Q20" s="174" t="n">
        <v>14</v>
      </c>
      <c r="R20" s="174" t="n">
        <v>13</v>
      </c>
      <c r="S20" s="174" t="n">
        <v>2</v>
      </c>
      <c r="T20" s="174" t="n">
        <v>0</v>
      </c>
      <c r="U20" s="184" t="n">
        <v>71</v>
      </c>
      <c r="V20" s="184" t="n">
        <v>44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baseColWidth="8" defaultColWidth="8.7109375" defaultRowHeight="15.75"/>
  <cols>
    <col width="7.7109375" bestFit="1" customWidth="1" style="211" min="1" max="1"/>
    <col width="8.5703125" bestFit="1" customWidth="1" style="211" min="2" max="2"/>
    <col width="11.85546875" bestFit="1" customWidth="1" style="211" min="3" max="3"/>
    <col width="5.42578125" bestFit="1" customWidth="1" style="211" min="4" max="4"/>
    <col width="16.85546875" bestFit="1" customWidth="1" style="211" min="5" max="5"/>
    <col width="8.7109375" customWidth="1" style="211" min="6" max="16384"/>
  </cols>
  <sheetData>
    <row r="1">
      <c r="A1" s="216" t="inlineStr">
        <is>
          <t>TranNo</t>
        </is>
      </c>
      <c r="B1" s="216" t="inlineStr">
        <is>
          <t>MenuNo</t>
        </is>
      </c>
      <c r="C1" s="216" t="inlineStr">
        <is>
          <t>SubMenuNo</t>
        </is>
      </c>
      <c r="E1" s="218" t="inlineStr">
        <is>
          <t>2021/9/7 :Version</t>
        </is>
      </c>
    </row>
    <row r="2">
      <c r="A2" s="216" t="inlineStr">
        <is>
          <t>L1001</t>
        </is>
      </c>
      <c r="B2" s="216" t="inlineStr">
        <is>
          <t>L1</t>
        </is>
      </c>
      <c r="C2" s="216" t="n">
        <v>1</v>
      </c>
      <c r="D2" s="211">
        <f>B2&amp;"-"&amp;C2</f>
        <v/>
      </c>
    </row>
    <row r="3">
      <c r="A3" s="216" t="inlineStr">
        <is>
          <t>L1109</t>
        </is>
      </c>
      <c r="B3" s="216" t="inlineStr">
        <is>
          <t>L1</t>
        </is>
      </c>
      <c r="C3" s="216" t="n">
        <v>1</v>
      </c>
      <c r="D3" s="211">
        <f>B3&amp;"-"&amp;C3</f>
        <v/>
      </c>
    </row>
    <row r="4">
      <c r="A4" s="216" t="inlineStr">
        <is>
          <t>L1905</t>
        </is>
      </c>
      <c r="B4" s="216" t="inlineStr">
        <is>
          <t>L1</t>
        </is>
      </c>
      <c r="C4" s="216" t="n">
        <v>1</v>
      </c>
      <c r="D4" s="211">
        <f>B4&amp;"-"&amp;C4</f>
        <v/>
      </c>
    </row>
    <row r="5">
      <c r="A5" s="216" t="inlineStr">
        <is>
          <t>L1907</t>
        </is>
      </c>
      <c r="B5" s="216" t="inlineStr">
        <is>
          <t>L1</t>
        </is>
      </c>
      <c r="C5" s="216" t="n">
        <v>3</v>
      </c>
      <c r="D5" s="211">
        <f>B5&amp;"-"&amp;C5</f>
        <v/>
      </c>
    </row>
    <row r="6">
      <c r="A6" s="216" t="inlineStr">
        <is>
          <t>L1908</t>
        </is>
      </c>
      <c r="B6" s="216" t="inlineStr">
        <is>
          <t>L1</t>
        </is>
      </c>
      <c r="C6" s="216" t="n">
        <v>4</v>
      </c>
      <c r="D6" s="211">
        <f>B6&amp;"-"&amp;C6</f>
        <v/>
      </c>
    </row>
    <row r="7">
      <c r="A7" s="216" t="inlineStr">
        <is>
          <t>L2001</t>
        </is>
      </c>
      <c r="B7" s="216" t="inlineStr">
        <is>
          <t>L2</t>
        </is>
      </c>
      <c r="C7" s="216" t="n">
        <v>1</v>
      </c>
      <c r="D7" s="211">
        <f>B7&amp;"-"&amp;C7</f>
        <v/>
      </c>
    </row>
    <row r="8">
      <c r="A8" s="216" t="inlineStr">
        <is>
          <t>L2010</t>
        </is>
      </c>
      <c r="B8" s="216" t="inlineStr">
        <is>
          <t>L2</t>
        </is>
      </c>
      <c r="C8" s="216" t="n">
        <v>2</v>
      </c>
      <c r="D8" s="211">
        <f>B8&amp;"-"&amp;C8</f>
        <v/>
      </c>
    </row>
    <row r="9">
      <c r="A9" s="216" t="inlineStr">
        <is>
          <t>L2015</t>
        </is>
      </c>
      <c r="B9" s="216" t="inlineStr">
        <is>
          <t>L2</t>
        </is>
      </c>
      <c r="C9" s="216" t="n">
        <v>2</v>
      </c>
      <c r="D9" s="211">
        <f>B9&amp;"-"&amp;C9</f>
        <v/>
      </c>
    </row>
    <row r="10">
      <c r="A10" s="216" t="inlineStr">
        <is>
          <t>L2018</t>
        </is>
      </c>
      <c r="B10" s="216" t="inlineStr">
        <is>
          <t>L2</t>
        </is>
      </c>
      <c r="C10" s="216" t="n">
        <v>2</v>
      </c>
      <c r="D10" s="211">
        <f>B10&amp;"-"&amp;C10</f>
        <v/>
      </c>
    </row>
    <row r="11">
      <c r="A11" s="216" t="inlineStr">
        <is>
          <t>L2019</t>
        </is>
      </c>
      <c r="B11" s="216" t="inlineStr">
        <is>
          <t>L2</t>
        </is>
      </c>
      <c r="C11" s="216" t="n">
        <v>2</v>
      </c>
      <c r="D11" s="211">
        <f>B11&amp;"-"&amp;C11</f>
        <v/>
      </c>
    </row>
    <row r="12">
      <c r="A12" s="217" t="inlineStr">
        <is>
          <t>L2022</t>
        </is>
      </c>
      <c r="B12" s="216" t="inlineStr">
        <is>
          <t>L2</t>
        </is>
      </c>
      <c r="C12" s="216" t="n">
        <v>2</v>
      </c>
      <c r="D12" s="211">
        <f>B12&amp;"-"&amp;C12</f>
        <v/>
      </c>
    </row>
    <row r="13">
      <c r="A13" s="216" t="inlineStr">
        <is>
          <t>L2079</t>
        </is>
      </c>
      <c r="B13" s="216" t="inlineStr">
        <is>
          <t>L2</t>
        </is>
      </c>
      <c r="C13" s="216" t="n">
        <v>2</v>
      </c>
      <c r="D13" s="211">
        <f>B13&amp;"-"&amp;C13</f>
        <v/>
      </c>
    </row>
    <row r="14">
      <c r="A14" s="216" t="inlineStr">
        <is>
          <t>L2112</t>
        </is>
      </c>
      <c r="B14" s="216" t="inlineStr">
        <is>
          <t>L2</t>
        </is>
      </c>
      <c r="C14" s="216" t="n">
        <v>2</v>
      </c>
      <c r="D14" s="211">
        <f>B14&amp;"-"&amp;C14</f>
        <v/>
      </c>
    </row>
    <row r="15">
      <c r="A15" s="216" t="inlineStr">
        <is>
          <t>L2801</t>
        </is>
      </c>
      <c r="B15" s="216" t="inlineStr">
        <is>
          <t>L2</t>
        </is>
      </c>
      <c r="C15" s="216" t="n">
        <v>2</v>
      </c>
      <c r="D15" s="211">
        <f>B15&amp;"-"&amp;C15</f>
        <v/>
      </c>
    </row>
    <row r="16">
      <c r="A16" s="216" t="inlineStr">
        <is>
          <t>L2921</t>
        </is>
      </c>
      <c r="B16" s="216" t="inlineStr">
        <is>
          <t>L2</t>
        </is>
      </c>
      <c r="C16" s="216" t="n">
        <v>2</v>
      </c>
      <c r="D16" s="211">
        <f>B16&amp;"-"&amp;C16</f>
        <v/>
      </c>
    </row>
    <row r="17">
      <c r="A17" s="216" t="inlineStr">
        <is>
          <t>L2020</t>
        </is>
      </c>
      <c r="B17" s="216" t="inlineStr">
        <is>
          <t>L2</t>
        </is>
      </c>
      <c r="C17" s="216" t="n">
        <v>3</v>
      </c>
      <c r="D17" s="211">
        <f>B17&amp;"-"&amp;C17</f>
        <v/>
      </c>
    </row>
    <row r="18">
      <c r="A18" s="216" t="inlineStr">
        <is>
          <t>L2021</t>
        </is>
      </c>
      <c r="B18" s="216" t="inlineStr">
        <is>
          <t>L2</t>
        </is>
      </c>
      <c r="C18" s="216" t="n">
        <v>3</v>
      </c>
      <c r="D18" s="211">
        <f>B18&amp;"-"&amp;C18</f>
        <v/>
      </c>
    </row>
    <row r="19">
      <c r="A19" s="216" t="inlineStr">
        <is>
          <t>L2035</t>
        </is>
      </c>
      <c r="B19" s="216" t="inlineStr">
        <is>
          <t>L2</t>
        </is>
      </c>
      <c r="C19" s="216" t="n">
        <v>3</v>
      </c>
      <c r="D19" s="211">
        <f>B19&amp;"-"&amp;C19</f>
        <v/>
      </c>
    </row>
    <row r="20">
      <c r="A20" s="216" t="inlineStr">
        <is>
          <t>L2902</t>
        </is>
      </c>
      <c r="B20" s="216" t="inlineStr">
        <is>
          <t>L2</t>
        </is>
      </c>
      <c r="C20" s="216" t="n">
        <v>3</v>
      </c>
      <c r="D20" s="211">
        <f>B20&amp;"-"&amp;C20</f>
        <v/>
      </c>
    </row>
    <row r="21">
      <c r="A21" s="216" t="inlineStr">
        <is>
          <t>L2903</t>
        </is>
      </c>
      <c r="B21" s="216" t="inlineStr">
        <is>
          <t>L2</t>
        </is>
      </c>
      <c r="C21" s="216" t="n">
        <v>3</v>
      </c>
      <c r="D21" s="211">
        <f>B21&amp;"-"&amp;C21</f>
        <v/>
      </c>
    </row>
    <row r="22">
      <c r="A22" s="216" t="inlineStr">
        <is>
          <t>L2017</t>
        </is>
      </c>
      <c r="B22" s="216" t="inlineStr">
        <is>
          <t>L2</t>
        </is>
      </c>
      <c r="C22" s="216" t="n">
        <v>4</v>
      </c>
      <c r="D22" s="211">
        <f>B22&amp;"-"&amp;C22</f>
        <v/>
      </c>
    </row>
    <row r="23">
      <c r="A23" s="216" t="inlineStr">
        <is>
          <t>L2038</t>
        </is>
      </c>
      <c r="B23" s="216" t="inlineStr">
        <is>
          <t>L2</t>
        </is>
      </c>
      <c r="C23" s="216" t="n">
        <v>4</v>
      </c>
      <c r="D23" s="211">
        <f>B23&amp;"-"&amp;C23</f>
        <v/>
      </c>
    </row>
    <row r="24">
      <c r="A24" s="216" t="inlineStr">
        <is>
          <t>L2039</t>
        </is>
      </c>
      <c r="B24" s="216" t="inlineStr">
        <is>
          <t>L2</t>
        </is>
      </c>
      <c r="C24" s="216" t="n">
        <v>4</v>
      </c>
      <c r="D24" s="211">
        <f>B24&amp;"-"&amp;C24</f>
        <v/>
      </c>
    </row>
    <row r="25">
      <c r="A25" s="216" t="inlineStr">
        <is>
          <t>L2041</t>
        </is>
      </c>
      <c r="B25" s="216" t="inlineStr">
        <is>
          <t>L2</t>
        </is>
      </c>
      <c r="C25" s="216" t="n">
        <v>4</v>
      </c>
      <c r="D25" s="211">
        <f>B25&amp;"-"&amp;C25</f>
        <v/>
      </c>
    </row>
    <row r="26">
      <c r="A26" s="216" t="inlineStr">
        <is>
          <t>L2042</t>
        </is>
      </c>
      <c r="B26" s="216" t="inlineStr">
        <is>
          <t>L2</t>
        </is>
      </c>
      <c r="C26" s="216" t="n">
        <v>4</v>
      </c>
      <c r="D26" s="211">
        <f>B26&amp;"-"&amp;C26</f>
        <v/>
      </c>
    </row>
    <row r="27">
      <c r="A27" s="216" t="inlineStr">
        <is>
          <t>L2047</t>
        </is>
      </c>
      <c r="B27" s="216" t="inlineStr">
        <is>
          <t>L2</t>
        </is>
      </c>
      <c r="C27" s="216" t="n">
        <v>4</v>
      </c>
      <c r="D27" s="211">
        <f>B27&amp;"-"&amp;C27</f>
        <v/>
      </c>
    </row>
    <row r="28">
      <c r="A28" s="216" t="inlineStr">
        <is>
          <t>L2049</t>
        </is>
      </c>
      <c r="B28" s="216" t="inlineStr">
        <is>
          <t>L2</t>
        </is>
      </c>
      <c r="C28" s="216" t="n">
        <v>4</v>
      </c>
      <c r="D28" s="211">
        <f>B28&amp;"-"&amp;C28</f>
        <v/>
      </c>
    </row>
    <row r="29">
      <c r="A29" s="216" t="inlineStr">
        <is>
          <t>L2911</t>
        </is>
      </c>
      <c r="B29" s="216" t="inlineStr">
        <is>
          <t>L2</t>
        </is>
      </c>
      <c r="C29" s="216" t="n">
        <v>4</v>
      </c>
      <c r="D29" s="211">
        <f>B29&amp;"-"&amp;C29</f>
        <v/>
      </c>
    </row>
    <row r="30">
      <c r="A30" s="216" t="inlineStr">
        <is>
          <t>L2912</t>
        </is>
      </c>
      <c r="B30" s="216" t="inlineStr">
        <is>
          <t>L2</t>
        </is>
      </c>
      <c r="C30" s="216" t="n">
        <v>4</v>
      </c>
      <c r="D30" s="211">
        <f>B30&amp;"-"&amp;C30</f>
        <v/>
      </c>
    </row>
    <row r="31">
      <c r="A31" s="216" t="inlineStr">
        <is>
          <t>L2913</t>
        </is>
      </c>
      <c r="B31" s="216" t="inlineStr">
        <is>
          <t>L2</t>
        </is>
      </c>
      <c r="C31" s="216" t="n">
        <v>4</v>
      </c>
      <c r="D31" s="211">
        <f>B31&amp;"-"&amp;C31</f>
        <v/>
      </c>
    </row>
    <row r="32">
      <c r="A32" s="216" t="inlineStr">
        <is>
          <t>L2914</t>
        </is>
      </c>
      <c r="B32" s="216" t="inlineStr">
        <is>
          <t>L2</t>
        </is>
      </c>
      <c r="C32" s="216" t="n">
        <v>4</v>
      </c>
      <c r="D32" s="211">
        <f>B32&amp;"-"&amp;C32</f>
        <v/>
      </c>
    </row>
    <row r="33">
      <c r="A33" s="216" t="inlineStr">
        <is>
          <t>L2918</t>
        </is>
      </c>
      <c r="B33" s="216" t="inlineStr">
        <is>
          <t>L2</t>
        </is>
      </c>
      <c r="C33" s="216" t="n">
        <v>4</v>
      </c>
      <c r="D33" s="211">
        <f>B33&amp;"-"&amp;C33</f>
        <v/>
      </c>
    </row>
    <row r="34">
      <c r="A34" s="216" t="inlineStr">
        <is>
          <t>L2919</t>
        </is>
      </c>
      <c r="B34" s="216" t="inlineStr">
        <is>
          <t>L2</t>
        </is>
      </c>
      <c r="C34" s="216" t="n">
        <v>4</v>
      </c>
      <c r="D34" s="211">
        <f>B34&amp;"-"&amp;C34</f>
        <v/>
      </c>
    </row>
    <row r="35">
      <c r="A35" s="216" t="inlineStr">
        <is>
          <t>L2922</t>
        </is>
      </c>
      <c r="B35" s="216" t="inlineStr">
        <is>
          <t>L2</t>
        </is>
      </c>
      <c r="C35" s="216" t="n">
        <v>4</v>
      </c>
      <c r="D35" s="211">
        <f>B35&amp;"-"&amp;C35</f>
        <v/>
      </c>
    </row>
    <row r="36">
      <c r="A36" s="216" t="inlineStr">
        <is>
          <t>L2078</t>
        </is>
      </c>
      <c r="B36" s="216" t="inlineStr">
        <is>
          <t>L2</t>
        </is>
      </c>
      <c r="C36" s="216" t="n">
        <v>5</v>
      </c>
      <c r="D36" s="211">
        <f>B36&amp;"-"&amp;C36</f>
        <v/>
      </c>
    </row>
    <row r="37">
      <c r="A37" s="216" t="inlineStr">
        <is>
          <t>L2603</t>
        </is>
      </c>
      <c r="B37" s="216" t="inlineStr">
        <is>
          <t>L2</t>
        </is>
      </c>
      <c r="C37" s="216" t="n">
        <v>5</v>
      </c>
      <c r="D37" s="211">
        <f>B37&amp;"-"&amp;C37</f>
        <v/>
      </c>
    </row>
    <row r="38">
      <c r="A38" s="216" t="inlineStr">
        <is>
          <t>L2605</t>
        </is>
      </c>
      <c r="B38" s="216" t="inlineStr">
        <is>
          <t>L2</t>
        </is>
      </c>
      <c r="C38" s="216" t="n">
        <v>5</v>
      </c>
      <c r="D38" s="211">
        <f>B38&amp;"-"&amp;C38</f>
        <v/>
      </c>
    </row>
    <row r="39">
      <c r="A39" s="216" t="inlineStr">
        <is>
          <t>L2613</t>
        </is>
      </c>
      <c r="B39" s="216" t="inlineStr">
        <is>
          <t>L2</t>
        </is>
      </c>
      <c r="C39" s="216" t="n">
        <v>5</v>
      </c>
      <c r="D39" s="211">
        <f>B39&amp;"-"&amp;C39</f>
        <v/>
      </c>
    </row>
    <row r="40">
      <c r="A40" s="216" t="inlineStr">
        <is>
          <t>L2941</t>
        </is>
      </c>
      <c r="B40" s="216" t="inlineStr">
        <is>
          <t>L2</t>
        </is>
      </c>
      <c r="C40" s="216" t="n">
        <v>5</v>
      </c>
      <c r="D40" s="211">
        <f>B40&amp;"-"&amp;C40</f>
        <v/>
      </c>
    </row>
    <row r="41">
      <c r="A41" s="216" t="inlineStr">
        <is>
          <t>L2942</t>
        </is>
      </c>
      <c r="B41" s="216" t="inlineStr">
        <is>
          <t>L2</t>
        </is>
      </c>
      <c r="C41" s="216" t="n">
        <v>5</v>
      </c>
      <c r="D41" s="211">
        <f>B41&amp;"-"&amp;C41</f>
        <v/>
      </c>
    </row>
    <row r="42">
      <c r="A42" s="216" t="inlineStr">
        <is>
          <t>L2077</t>
        </is>
      </c>
      <c r="B42" s="216" t="inlineStr">
        <is>
          <t>L2</t>
        </is>
      </c>
      <c r="C42" s="216" t="n">
        <v>6</v>
      </c>
      <c r="D42" s="211">
        <f>B42&amp;"-"&amp;C42</f>
        <v/>
      </c>
    </row>
    <row r="43">
      <c r="A43" s="216" t="inlineStr">
        <is>
          <t>L2931</t>
        </is>
      </c>
      <c r="B43" s="216" t="inlineStr">
        <is>
          <t>L2</t>
        </is>
      </c>
      <c r="C43" s="216" t="n">
        <v>6</v>
      </c>
      <c r="D43" s="211">
        <f>B43&amp;"-"&amp;C43</f>
        <v/>
      </c>
    </row>
    <row r="44">
      <c r="A44" s="216" t="inlineStr">
        <is>
          <t>L2932</t>
        </is>
      </c>
      <c r="B44" s="216" t="inlineStr">
        <is>
          <t>L2</t>
        </is>
      </c>
      <c r="C44" s="216" t="n">
        <v>6</v>
      </c>
      <c r="D44" s="211">
        <f>B44&amp;"-"&amp;C44</f>
        <v/>
      </c>
    </row>
    <row r="45">
      <c r="A45" s="217" t="inlineStr">
        <is>
          <t>L2060</t>
        </is>
      </c>
      <c r="B45" s="216" t="inlineStr">
        <is>
          <t>L2</t>
        </is>
      </c>
      <c r="C45" s="216" t="n">
        <v>9</v>
      </c>
      <c r="D45" s="211">
        <f>B45&amp;"-"&amp;C45</f>
        <v/>
      </c>
    </row>
    <row r="46">
      <c r="A46" s="216" t="inlineStr">
        <is>
          <t>L2061</t>
        </is>
      </c>
      <c r="B46" s="216" t="inlineStr">
        <is>
          <t>L2</t>
        </is>
      </c>
      <c r="C46" s="216" t="n">
        <v>9</v>
      </c>
      <c r="D46" s="211">
        <f>B46&amp;"-"&amp;C46</f>
        <v/>
      </c>
    </row>
    <row r="47">
      <c r="A47" s="216" t="inlineStr">
        <is>
          <t>L2062</t>
        </is>
      </c>
      <c r="B47" s="216" t="inlineStr">
        <is>
          <t>L2</t>
        </is>
      </c>
      <c r="C47" s="216" t="n">
        <v>9</v>
      </c>
      <c r="D47" s="211">
        <f>B47&amp;"-"&amp;C47</f>
        <v/>
      </c>
    </row>
    <row r="48">
      <c r="A48" s="216" t="inlineStr">
        <is>
          <t>L2072</t>
        </is>
      </c>
      <c r="B48" s="216" t="inlineStr">
        <is>
          <t>L2</t>
        </is>
      </c>
      <c r="C48" s="216" t="n">
        <v>9</v>
      </c>
      <c r="D48" s="211">
        <f>B48&amp;"-"&amp;C48</f>
        <v/>
      </c>
    </row>
    <row r="49">
      <c r="A49" s="216" t="inlineStr">
        <is>
          <t>L2073</t>
        </is>
      </c>
      <c r="B49" s="216" t="inlineStr">
        <is>
          <t>L2</t>
        </is>
      </c>
      <c r="C49" s="216" t="n">
        <v>9</v>
      </c>
      <c r="D49" s="211">
        <f>B49&amp;"-"&amp;C49</f>
        <v/>
      </c>
    </row>
    <row r="50">
      <c r="A50" s="216" t="inlineStr">
        <is>
          <t>L2614</t>
        </is>
      </c>
      <c r="B50" s="216" t="inlineStr">
        <is>
          <t>L2</t>
        </is>
      </c>
      <c r="C50" s="216" t="n">
        <v>9</v>
      </c>
      <c r="D50" s="211">
        <f>B50&amp;"-"&amp;C50</f>
        <v/>
      </c>
    </row>
    <row r="51">
      <c r="A51" s="216" t="inlineStr">
        <is>
          <t>L2980</t>
        </is>
      </c>
      <c r="B51" s="216" t="inlineStr">
        <is>
          <t>L2</t>
        </is>
      </c>
      <c r="C51" s="216" t="n">
        <v>9</v>
      </c>
      <c r="D51" s="211">
        <f>B51&amp;"-"&amp;C51</f>
        <v/>
      </c>
    </row>
    <row r="52">
      <c r="A52" s="216" t="inlineStr">
        <is>
          <t>L3901</t>
        </is>
      </c>
      <c r="B52" s="216" t="inlineStr">
        <is>
          <t>L3</t>
        </is>
      </c>
      <c r="C52" s="216" t="n">
        <v>1</v>
      </c>
      <c r="D52" s="211">
        <f>B52&amp;"-"&amp;C52</f>
        <v/>
      </c>
    </row>
    <row r="53">
      <c r="A53" s="216" t="inlineStr">
        <is>
          <t>L3921</t>
        </is>
      </c>
      <c r="B53" s="216" t="inlineStr">
        <is>
          <t>L3</t>
        </is>
      </c>
      <c r="C53" s="216" t="n">
        <v>1</v>
      </c>
      <c r="D53" s="211">
        <f>B53&amp;"-"&amp;C53</f>
        <v/>
      </c>
    </row>
    <row r="54">
      <c r="A54" s="216" t="inlineStr">
        <is>
          <t>L3922</t>
        </is>
      </c>
      <c r="B54" s="216" t="inlineStr">
        <is>
          <t>L3</t>
        </is>
      </c>
      <c r="C54" s="216" t="n">
        <v>1</v>
      </c>
      <c r="D54" s="211">
        <f>B54&amp;"-"&amp;C54</f>
        <v/>
      </c>
    </row>
    <row r="55">
      <c r="A55" s="216" t="inlineStr">
        <is>
          <t>L3923</t>
        </is>
      </c>
      <c r="B55" s="216" t="inlineStr">
        <is>
          <t>L3</t>
        </is>
      </c>
      <c r="C55" s="216" t="n">
        <v>1</v>
      </c>
      <c r="D55" s="211">
        <f>B55&amp;"-"&amp;C55</f>
        <v/>
      </c>
    </row>
    <row r="56">
      <c r="A56" s="216" t="inlineStr">
        <is>
          <t>L3924</t>
        </is>
      </c>
      <c r="B56" s="216" t="inlineStr">
        <is>
          <t>L3</t>
        </is>
      </c>
      <c r="C56" s="216" t="n">
        <v>1</v>
      </c>
      <c r="D56" s="211">
        <f>B56&amp;"-"&amp;C56</f>
        <v/>
      </c>
    </row>
    <row r="57">
      <c r="A57" s="216" t="inlineStr">
        <is>
          <t>L3925</t>
        </is>
      </c>
      <c r="B57" s="216" t="inlineStr">
        <is>
          <t>L3</t>
        </is>
      </c>
      <c r="C57" s="216" t="n">
        <v>1</v>
      </c>
      <c r="D57" s="211">
        <f>B57&amp;"-"&amp;C57</f>
        <v/>
      </c>
    </row>
    <row r="58">
      <c r="A58" s="216" t="inlineStr">
        <is>
          <t>L3926</t>
        </is>
      </c>
      <c r="B58" s="216" t="inlineStr">
        <is>
          <t>L3</t>
        </is>
      </c>
      <c r="C58" s="216" t="n">
        <v>1</v>
      </c>
      <c r="D58" s="211">
        <f>B58&amp;"-"&amp;C58</f>
        <v/>
      </c>
    </row>
    <row r="59">
      <c r="A59" s="216" t="inlineStr">
        <is>
          <t>L3001</t>
        </is>
      </c>
      <c r="B59" s="216" t="inlineStr">
        <is>
          <t>L3</t>
        </is>
      </c>
      <c r="C59" s="216" t="n">
        <v>2</v>
      </c>
      <c r="D59" s="211">
        <f>B59&amp;"-"&amp;C59</f>
        <v/>
      </c>
    </row>
    <row r="60">
      <c r="A60" s="216" t="inlineStr">
        <is>
          <t>L3002</t>
        </is>
      </c>
      <c r="B60" s="216" t="inlineStr">
        <is>
          <t>L3</t>
        </is>
      </c>
      <c r="C60" s="216" t="n">
        <v>2</v>
      </c>
      <c r="D60" s="211">
        <f>B60&amp;"-"&amp;C60</f>
        <v/>
      </c>
    </row>
    <row r="61">
      <c r="A61" s="216" t="inlineStr">
        <is>
          <t>L3003</t>
        </is>
      </c>
      <c r="B61" s="216" t="inlineStr">
        <is>
          <t>L3</t>
        </is>
      </c>
      <c r="C61" s="216" t="n">
        <v>2</v>
      </c>
      <c r="D61" s="211">
        <f>B61&amp;"-"&amp;C61</f>
        <v/>
      </c>
    </row>
    <row r="62">
      <c r="A62" s="216" t="inlineStr">
        <is>
          <t>L3004</t>
        </is>
      </c>
      <c r="B62" s="216" t="inlineStr">
        <is>
          <t>L3</t>
        </is>
      </c>
      <c r="C62" s="216" t="n">
        <v>2</v>
      </c>
      <c r="D62" s="211">
        <f>B62&amp;"-"&amp;C62</f>
        <v/>
      </c>
    </row>
    <row r="63">
      <c r="A63" s="216" t="inlineStr">
        <is>
          <t>L3005</t>
        </is>
      </c>
      <c r="B63" s="216" t="inlineStr">
        <is>
          <t>L3</t>
        </is>
      </c>
      <c r="C63" s="216" t="n">
        <v>2</v>
      </c>
      <c r="D63" s="211">
        <f>B63&amp;"-"&amp;C63</f>
        <v/>
      </c>
    </row>
    <row r="64">
      <c r="A64" s="216" t="inlineStr">
        <is>
          <t>L3100</t>
        </is>
      </c>
      <c r="B64" s="216" t="inlineStr">
        <is>
          <t>L3</t>
        </is>
      </c>
      <c r="C64" s="216" t="n">
        <v>2</v>
      </c>
      <c r="D64" s="211">
        <f>B64&amp;"-"&amp;C64</f>
        <v/>
      </c>
    </row>
    <row r="65">
      <c r="A65" s="216" t="inlineStr">
        <is>
          <t>L3110</t>
        </is>
      </c>
      <c r="B65" s="216" t="inlineStr">
        <is>
          <t>L3</t>
        </is>
      </c>
      <c r="C65" s="216" t="n">
        <v>2</v>
      </c>
      <c r="D65" s="211">
        <f>B65&amp;"-"&amp;C65</f>
        <v/>
      </c>
    </row>
    <row r="66">
      <c r="A66" s="216" t="inlineStr">
        <is>
          <t>L3120</t>
        </is>
      </c>
      <c r="B66" s="216" t="inlineStr">
        <is>
          <t>L3</t>
        </is>
      </c>
      <c r="C66" s="216" t="n">
        <v>2</v>
      </c>
      <c r="D66" s="211">
        <f>B66&amp;"-"&amp;C66</f>
        <v/>
      </c>
    </row>
    <row r="67">
      <c r="A67" s="216" t="inlineStr">
        <is>
          <t>L3916</t>
        </is>
      </c>
      <c r="B67" s="216" t="inlineStr">
        <is>
          <t>L3</t>
        </is>
      </c>
      <c r="C67" s="216" t="n">
        <v>2</v>
      </c>
      <c r="D67" s="211">
        <f>B67&amp;"-"&amp;C67</f>
        <v/>
      </c>
    </row>
    <row r="68">
      <c r="A68" s="216" t="inlineStr">
        <is>
          <t>L3007</t>
        </is>
      </c>
      <c r="B68" s="216" t="inlineStr">
        <is>
          <t>L3</t>
        </is>
      </c>
      <c r="C68" s="216" t="n">
        <v>3</v>
      </c>
      <c r="D68" s="211">
        <f>B68&amp;"-"&amp;C68</f>
        <v/>
      </c>
    </row>
    <row r="69">
      <c r="A69" s="216" t="inlineStr">
        <is>
          <t>L3008</t>
        </is>
      </c>
      <c r="B69" s="216" t="inlineStr">
        <is>
          <t>L3</t>
        </is>
      </c>
      <c r="C69" s="216" t="n">
        <v>3</v>
      </c>
      <c r="D69" s="211">
        <f>B69&amp;"-"&amp;C69</f>
        <v/>
      </c>
    </row>
    <row r="70">
      <c r="A70" s="216" t="inlineStr">
        <is>
          <t>L3009</t>
        </is>
      </c>
      <c r="B70" s="216" t="inlineStr">
        <is>
          <t>L3</t>
        </is>
      </c>
      <c r="C70" s="216" t="n">
        <v>3</v>
      </c>
      <c r="D70" s="211">
        <f>B70&amp;"-"&amp;C70</f>
        <v/>
      </c>
    </row>
    <row r="71">
      <c r="A71" s="216" t="inlineStr">
        <is>
          <t>L3200</t>
        </is>
      </c>
      <c r="B71" s="216" t="inlineStr">
        <is>
          <t>L3</t>
        </is>
      </c>
      <c r="C71" s="216" t="n">
        <v>3</v>
      </c>
      <c r="D71" s="211">
        <f>B71&amp;"-"&amp;C71</f>
        <v/>
      </c>
    </row>
    <row r="72">
      <c r="A72" s="216" t="inlineStr">
        <is>
          <t>L3210</t>
        </is>
      </c>
      <c r="B72" s="216" t="inlineStr">
        <is>
          <t>L3</t>
        </is>
      </c>
      <c r="C72" s="216" t="n">
        <v>3</v>
      </c>
      <c r="D72" s="211">
        <f>B72&amp;"-"&amp;C72</f>
        <v/>
      </c>
    </row>
    <row r="73">
      <c r="A73" s="216" t="inlineStr">
        <is>
          <t>L3220</t>
        </is>
      </c>
      <c r="B73" s="216" t="inlineStr">
        <is>
          <t>L3</t>
        </is>
      </c>
      <c r="C73" s="216" t="n">
        <v>3</v>
      </c>
      <c r="D73" s="211">
        <f>B73&amp;"-"&amp;C73</f>
        <v/>
      </c>
    </row>
    <row r="74">
      <c r="A74" s="216" t="inlineStr">
        <is>
          <t>L3230</t>
        </is>
      </c>
      <c r="B74" s="216" t="inlineStr">
        <is>
          <t>L3</t>
        </is>
      </c>
      <c r="C74" s="216" t="n">
        <v>3</v>
      </c>
      <c r="D74" s="211">
        <f>B74&amp;"-"&amp;C74</f>
        <v/>
      </c>
    </row>
    <row r="75">
      <c r="A75" s="216" t="inlineStr">
        <is>
          <t>L3911</t>
        </is>
      </c>
      <c r="B75" s="216" t="inlineStr">
        <is>
          <t>L3</t>
        </is>
      </c>
      <c r="C75" s="216" t="n">
        <v>3</v>
      </c>
      <c r="D75" s="211">
        <f>B75&amp;"-"&amp;C75</f>
        <v/>
      </c>
    </row>
    <row r="76">
      <c r="A76" s="216" t="inlineStr">
        <is>
          <t>L3912</t>
        </is>
      </c>
      <c r="B76" s="216" t="inlineStr">
        <is>
          <t>L3</t>
        </is>
      </c>
      <c r="C76" s="216" t="n">
        <v>3</v>
      </c>
      <c r="D76" s="211">
        <f>B76&amp;"-"&amp;C76</f>
        <v/>
      </c>
    </row>
    <row r="77">
      <c r="A77" s="216" t="inlineStr">
        <is>
          <t>L3943</t>
        </is>
      </c>
      <c r="B77" s="216" t="inlineStr">
        <is>
          <t>L3</t>
        </is>
      </c>
      <c r="C77" s="216" t="n">
        <v>3</v>
      </c>
      <c r="D77" s="211">
        <f>B77&amp;"-"&amp;C77</f>
        <v/>
      </c>
    </row>
    <row r="78">
      <c r="A78" s="216" t="inlineStr">
        <is>
          <t>L3410</t>
        </is>
      </c>
      <c r="B78" s="216" t="inlineStr">
        <is>
          <t>L3</t>
        </is>
      </c>
      <c r="C78" s="216" t="n">
        <v>4</v>
      </c>
      <c r="D78" s="211">
        <f>B78&amp;"-"&amp;C78</f>
        <v/>
      </c>
    </row>
    <row r="79">
      <c r="A79" s="216" t="inlineStr">
        <is>
          <t>L3420</t>
        </is>
      </c>
      <c r="B79" s="216" t="inlineStr">
        <is>
          <t>L3</t>
        </is>
      </c>
      <c r="C79" s="216" t="n">
        <v>4</v>
      </c>
      <c r="D79" s="211">
        <f>B79&amp;"-"&amp;C79</f>
        <v/>
      </c>
    </row>
    <row r="80">
      <c r="A80" s="216" t="inlineStr">
        <is>
          <t>L3440</t>
        </is>
      </c>
      <c r="B80" s="216" t="inlineStr">
        <is>
          <t>L3</t>
        </is>
      </c>
      <c r="C80" s="216" t="n">
        <v>4</v>
      </c>
      <c r="D80" s="211">
        <f>B80&amp;"-"&amp;C80</f>
        <v/>
      </c>
    </row>
    <row r="81">
      <c r="A81" s="216" t="inlineStr">
        <is>
          <t>L3701</t>
        </is>
      </c>
      <c r="B81" s="216" t="inlineStr">
        <is>
          <t>L3</t>
        </is>
      </c>
      <c r="C81" s="216" t="n">
        <v>5</v>
      </c>
      <c r="D81" s="211">
        <f>B81&amp;"-"&amp;C81</f>
        <v/>
      </c>
    </row>
    <row r="82">
      <c r="A82" s="216" t="inlineStr">
        <is>
          <t>L3711</t>
        </is>
      </c>
      <c r="B82" s="216" t="inlineStr">
        <is>
          <t>L3</t>
        </is>
      </c>
      <c r="C82" s="216" t="n">
        <v>5</v>
      </c>
      <c r="D82" s="211">
        <f>B82&amp;"-"&amp;C82</f>
        <v/>
      </c>
    </row>
    <row r="83">
      <c r="A83" s="216" t="inlineStr">
        <is>
          <t>L3712</t>
        </is>
      </c>
      <c r="B83" s="216" t="inlineStr">
        <is>
          <t>L3</t>
        </is>
      </c>
      <c r="C83" s="216" t="n">
        <v>5</v>
      </c>
      <c r="D83" s="211">
        <f>B83&amp;"-"&amp;C83</f>
        <v/>
      </c>
    </row>
    <row r="84">
      <c r="A84" s="216" t="inlineStr">
        <is>
          <t>L3721</t>
        </is>
      </c>
      <c r="B84" s="216" t="inlineStr">
        <is>
          <t>L3</t>
        </is>
      </c>
      <c r="C84" s="216" t="n">
        <v>5</v>
      </c>
      <c r="D84" s="211">
        <f>B84&amp;"-"&amp;C84</f>
        <v/>
      </c>
    </row>
    <row r="85">
      <c r="A85" s="216" t="inlineStr">
        <is>
          <t>L3731</t>
        </is>
      </c>
      <c r="B85" s="216" t="inlineStr">
        <is>
          <t>L3</t>
        </is>
      </c>
      <c r="C85" s="216" t="n">
        <v>5</v>
      </c>
      <c r="D85" s="211">
        <f>B85&amp;"-"&amp;C85</f>
        <v/>
      </c>
    </row>
    <row r="86">
      <c r="A86" s="216" t="inlineStr">
        <is>
          <t>L3932</t>
        </is>
      </c>
      <c r="B86" s="216" t="inlineStr">
        <is>
          <t>L3</t>
        </is>
      </c>
      <c r="C86" s="216" t="n">
        <v>5</v>
      </c>
      <c r="D86" s="211">
        <f>B86&amp;"-"&amp;C86</f>
        <v/>
      </c>
    </row>
    <row r="87">
      <c r="A87" s="216" t="inlineStr">
        <is>
          <t>L3010</t>
        </is>
      </c>
      <c r="B87" s="216" t="inlineStr">
        <is>
          <t>L3</t>
        </is>
      </c>
      <c r="C87" s="216" t="n">
        <v>6</v>
      </c>
      <c r="D87" s="211">
        <f>B87&amp;"-"&amp;C87</f>
        <v/>
      </c>
    </row>
    <row r="88">
      <c r="A88" s="216" t="inlineStr">
        <is>
          <t>L4001</t>
        </is>
      </c>
      <c r="B88" s="216" t="inlineStr">
        <is>
          <t>L4</t>
        </is>
      </c>
      <c r="C88" s="216" t="n">
        <v>1</v>
      </c>
      <c r="D88" s="211">
        <f>B88&amp;"-"&amp;C88</f>
        <v/>
      </c>
    </row>
    <row r="89">
      <c r="A89" s="216" t="inlineStr">
        <is>
          <t>L4101</t>
        </is>
      </c>
      <c r="B89" s="216" t="inlineStr">
        <is>
          <t>L4</t>
        </is>
      </c>
      <c r="C89" s="216" t="n">
        <v>1</v>
      </c>
      <c r="D89" s="211">
        <f>B89&amp;"-"&amp;C89</f>
        <v/>
      </c>
    </row>
    <row r="90">
      <c r="A90" s="216" t="inlineStr">
        <is>
          <t>L4901</t>
        </is>
      </c>
      <c r="B90" s="216" t="inlineStr">
        <is>
          <t>L4</t>
        </is>
      </c>
      <c r="C90" s="216" t="n">
        <v>1</v>
      </c>
      <c r="D90" s="211">
        <f>B90&amp;"-"&amp;C90</f>
        <v/>
      </c>
    </row>
    <row r="91">
      <c r="A91" s="216" t="inlineStr">
        <is>
          <t>L4002</t>
        </is>
      </c>
      <c r="B91" s="216" t="inlineStr">
        <is>
          <t>L4</t>
        </is>
      </c>
      <c r="C91" s="216" t="n">
        <v>2</v>
      </c>
      <c r="D91" s="211">
        <f>B91&amp;"-"&amp;C91</f>
        <v/>
      </c>
    </row>
    <row r="92">
      <c r="A92" s="216" t="inlineStr">
        <is>
          <t>L4200</t>
        </is>
      </c>
      <c r="B92" s="216" t="inlineStr">
        <is>
          <t>L4</t>
        </is>
      </c>
      <c r="C92" s="216" t="n">
        <v>2</v>
      </c>
      <c r="D92" s="211">
        <f>B92&amp;"-"&amp;C92</f>
        <v/>
      </c>
    </row>
    <row r="93">
      <c r="A93" s="216" t="inlineStr">
        <is>
          <t>L4921</t>
        </is>
      </c>
      <c r="B93" s="216" t="inlineStr">
        <is>
          <t>L4</t>
        </is>
      </c>
      <c r="C93" s="216" t="n">
        <v>2</v>
      </c>
      <c r="D93" s="211">
        <f>B93&amp;"-"&amp;C93</f>
        <v/>
      </c>
    </row>
    <row r="94">
      <c r="A94" s="216" t="inlineStr">
        <is>
          <t>L4925</t>
        </is>
      </c>
      <c r="B94" s="216" t="inlineStr">
        <is>
          <t>L4</t>
        </is>
      </c>
      <c r="C94" s="216" t="n">
        <v>2</v>
      </c>
      <c r="D94" s="211">
        <f>B94&amp;"-"&amp;C94</f>
        <v/>
      </c>
    </row>
    <row r="95">
      <c r="A95" s="216" t="inlineStr">
        <is>
          <t>L4031</t>
        </is>
      </c>
      <c r="B95" s="216" t="inlineStr">
        <is>
          <t>L4</t>
        </is>
      </c>
      <c r="C95" s="216" t="n">
        <v>3</v>
      </c>
      <c r="D95" s="211">
        <f>B95&amp;"-"&amp;C95</f>
        <v/>
      </c>
    </row>
    <row r="96">
      <c r="A96" s="216" t="inlineStr">
        <is>
          <t>L4320</t>
        </is>
      </c>
      <c r="B96" s="216" t="inlineStr">
        <is>
          <t>L4</t>
        </is>
      </c>
      <c r="C96" s="216" t="n">
        <v>3</v>
      </c>
      <c r="D96" s="211">
        <f>B96&amp;"-"&amp;C96</f>
        <v/>
      </c>
    </row>
    <row r="97">
      <c r="A97" s="216" t="inlineStr">
        <is>
          <t>L4321</t>
        </is>
      </c>
      <c r="B97" s="216" t="inlineStr">
        <is>
          <t>L4</t>
        </is>
      </c>
      <c r="C97" s="216" t="n">
        <v>3</v>
      </c>
      <c r="D97" s="211">
        <f>B97&amp;"-"&amp;C97</f>
        <v/>
      </c>
    </row>
    <row r="98">
      <c r="A98" s="216" t="inlineStr">
        <is>
          <t>L4322</t>
        </is>
      </c>
      <c r="B98" s="216" t="inlineStr">
        <is>
          <t>L4</t>
        </is>
      </c>
      <c r="C98" s="216" t="n">
        <v>3</v>
      </c>
      <c r="D98" s="211">
        <f>B98&amp;"-"&amp;C98</f>
        <v/>
      </c>
    </row>
    <row r="99">
      <c r="A99" s="216" t="inlineStr">
        <is>
          <t>L4721</t>
        </is>
      </c>
      <c r="B99" s="216" t="inlineStr">
        <is>
          <t>L4</t>
        </is>
      </c>
      <c r="C99" s="216" t="n">
        <v>3</v>
      </c>
      <c r="D99" s="211">
        <f>B99&amp;"-"&amp;C99</f>
        <v/>
      </c>
    </row>
    <row r="100">
      <c r="A100" s="216" t="inlineStr">
        <is>
          <t>L4040</t>
        </is>
      </c>
      <c r="B100" s="216" t="inlineStr">
        <is>
          <t>L4</t>
        </is>
      </c>
      <c r="C100" s="216" t="n">
        <v>4</v>
      </c>
      <c r="D100" s="211">
        <f>B100&amp;"-"&amp;C100</f>
        <v/>
      </c>
    </row>
    <row r="101">
      <c r="A101" s="216" t="inlineStr">
        <is>
          <t>L4041</t>
        </is>
      </c>
      <c r="B101" s="216" t="inlineStr">
        <is>
          <t>L4</t>
        </is>
      </c>
      <c r="C101" s="216" t="n">
        <v>4</v>
      </c>
      <c r="D101" s="211">
        <f>B101&amp;"-"&amp;C101</f>
        <v/>
      </c>
    </row>
    <row r="102">
      <c r="A102" s="216" t="inlineStr">
        <is>
          <t>L4042</t>
        </is>
      </c>
      <c r="B102" s="216" t="inlineStr">
        <is>
          <t>L4</t>
        </is>
      </c>
      <c r="C102" s="216" t="n">
        <v>4</v>
      </c>
      <c r="D102" s="211">
        <f>B102&amp;"-"&amp;C102</f>
        <v/>
      </c>
    </row>
    <row r="103">
      <c r="A103" s="216" t="inlineStr">
        <is>
          <t>L4043</t>
        </is>
      </c>
      <c r="B103" s="216" t="inlineStr">
        <is>
          <t>L4</t>
        </is>
      </c>
      <c r="C103" s="216" t="n">
        <v>4</v>
      </c>
      <c r="D103" s="211">
        <f>B103&amp;"-"&amp;C103</f>
        <v/>
      </c>
    </row>
    <row r="104">
      <c r="A104" s="216" t="inlineStr">
        <is>
          <t>L4414</t>
        </is>
      </c>
      <c r="B104" s="216" t="inlineStr">
        <is>
          <t>L4</t>
        </is>
      </c>
      <c r="C104" s="216" t="n">
        <v>4</v>
      </c>
      <c r="D104" s="211">
        <f>B104&amp;"-"&amp;C104</f>
        <v/>
      </c>
    </row>
    <row r="105">
      <c r="A105" s="216" t="inlineStr">
        <is>
          <t>L4450</t>
        </is>
      </c>
      <c r="B105" s="216" t="inlineStr">
        <is>
          <t>L4</t>
        </is>
      </c>
      <c r="C105" s="216" t="n">
        <v>4</v>
      </c>
      <c r="D105" s="211">
        <f>B105&amp;"-"&amp;C105</f>
        <v/>
      </c>
    </row>
    <row r="106">
      <c r="A106" s="216" t="inlineStr">
        <is>
          <t>L4452</t>
        </is>
      </c>
      <c r="B106" s="216" t="inlineStr">
        <is>
          <t>L4</t>
        </is>
      </c>
      <c r="C106" s="216" t="n">
        <v>4</v>
      </c>
      <c r="D106" s="211">
        <f>B106&amp;"-"&amp;C106</f>
        <v/>
      </c>
    </row>
    <row r="107">
      <c r="A107" s="216" t="inlineStr">
        <is>
          <t>L4453</t>
        </is>
      </c>
      <c r="B107" s="216" t="inlineStr">
        <is>
          <t>L4</t>
        </is>
      </c>
      <c r="C107" s="216" t="n">
        <v>4</v>
      </c>
      <c r="D107" s="211">
        <f>B107&amp;"-"&amp;C107</f>
        <v/>
      </c>
    </row>
    <row r="108">
      <c r="A108" s="216" t="inlineStr">
        <is>
          <t>L4454</t>
        </is>
      </c>
      <c r="B108" s="216" t="inlineStr">
        <is>
          <t>L4</t>
        </is>
      </c>
      <c r="C108" s="216" t="n">
        <v>4</v>
      </c>
      <c r="D108" s="211">
        <f>B108&amp;"-"&amp;C108</f>
        <v/>
      </c>
    </row>
    <row r="109">
      <c r="A109" s="216" t="inlineStr">
        <is>
          <t>L4941</t>
        </is>
      </c>
      <c r="B109" s="216" t="inlineStr">
        <is>
          <t>L4</t>
        </is>
      </c>
      <c r="C109" s="216" t="n">
        <v>4</v>
      </c>
      <c r="D109" s="211">
        <f>B109&amp;"-"&amp;C109</f>
        <v/>
      </c>
    </row>
    <row r="110">
      <c r="A110" s="216" t="inlineStr">
        <is>
          <t>L4942</t>
        </is>
      </c>
      <c r="B110" s="216" t="inlineStr">
        <is>
          <t>L4</t>
        </is>
      </c>
      <c r="C110" s="216" t="n">
        <v>4</v>
      </c>
      <c r="D110" s="211">
        <f>B110&amp;"-"&amp;C110</f>
        <v/>
      </c>
    </row>
    <row r="111">
      <c r="A111" s="216" t="inlineStr">
        <is>
          <t>L4943</t>
        </is>
      </c>
      <c r="B111" s="216" t="inlineStr">
        <is>
          <t>L4</t>
        </is>
      </c>
      <c r="C111" s="216" t="n">
        <v>4</v>
      </c>
      <c r="D111" s="211">
        <f>B111&amp;"-"&amp;C111</f>
        <v/>
      </c>
    </row>
    <row r="112">
      <c r="A112" s="216" t="inlineStr">
        <is>
          <t>L4500</t>
        </is>
      </c>
      <c r="B112" s="216" t="inlineStr">
        <is>
          <t>L4</t>
        </is>
      </c>
      <c r="C112" s="216" t="n">
        <v>5</v>
      </c>
      <c r="D112" s="211">
        <f>B112&amp;"-"&amp;C112</f>
        <v/>
      </c>
    </row>
    <row r="113">
      <c r="A113" s="216" t="inlineStr">
        <is>
          <t>L4510</t>
        </is>
      </c>
      <c r="B113" s="216" t="inlineStr">
        <is>
          <t>L4</t>
        </is>
      </c>
      <c r="C113" s="216" t="n">
        <v>5</v>
      </c>
      <c r="D113" s="211">
        <f>B113&amp;"-"&amp;C113</f>
        <v/>
      </c>
    </row>
    <row r="114">
      <c r="A114" s="216" t="inlineStr">
        <is>
          <t>L4511</t>
        </is>
      </c>
      <c r="B114" s="216" t="inlineStr">
        <is>
          <t>L4</t>
        </is>
      </c>
      <c r="C114" s="216" t="n">
        <v>5</v>
      </c>
      <c r="D114" s="211">
        <f>B114&amp;"-"&amp;C114</f>
        <v/>
      </c>
    </row>
    <row r="115">
      <c r="A115" s="216" t="inlineStr">
        <is>
          <t>L4520</t>
        </is>
      </c>
      <c r="B115" s="216" t="inlineStr">
        <is>
          <t>L4</t>
        </is>
      </c>
      <c r="C115" s="216" t="n">
        <v>5</v>
      </c>
      <c r="D115" s="211">
        <f>B115&amp;"-"&amp;C115</f>
        <v/>
      </c>
    </row>
    <row r="116">
      <c r="A116" s="216" t="inlineStr">
        <is>
          <t>L4950</t>
        </is>
      </c>
      <c r="B116" s="216" t="inlineStr">
        <is>
          <t>L4</t>
        </is>
      </c>
      <c r="C116" s="216" t="n">
        <v>5</v>
      </c>
      <c r="D116" s="211">
        <f>B116&amp;"-"&amp;C116</f>
        <v/>
      </c>
    </row>
    <row r="117">
      <c r="A117" s="216" t="inlineStr">
        <is>
          <t>L4951</t>
        </is>
      </c>
      <c r="B117" s="216" t="inlineStr">
        <is>
          <t>L4</t>
        </is>
      </c>
      <c r="C117" s="216" t="n">
        <v>5</v>
      </c>
      <c r="D117" s="211">
        <f>B117&amp;"-"&amp;C117</f>
        <v/>
      </c>
    </row>
    <row r="118">
      <c r="A118" s="216" t="inlineStr">
        <is>
          <t>L4060</t>
        </is>
      </c>
      <c r="B118" s="216" t="inlineStr">
        <is>
          <t>L4</t>
        </is>
      </c>
      <c r="C118" s="216" t="n">
        <v>6</v>
      </c>
      <c r="D118" s="211">
        <f>B118&amp;"-"&amp;C118</f>
        <v/>
      </c>
    </row>
    <row r="119">
      <c r="A119" s="216" t="inlineStr">
        <is>
          <t>L4600</t>
        </is>
      </c>
      <c r="B119" s="216" t="inlineStr">
        <is>
          <t>L4</t>
        </is>
      </c>
      <c r="C119" s="216" t="n">
        <v>6</v>
      </c>
      <c r="D119" s="211">
        <f>B119&amp;"-"&amp;C119</f>
        <v/>
      </c>
    </row>
    <row r="120">
      <c r="A120" s="216" t="inlineStr">
        <is>
          <t>L4601</t>
        </is>
      </c>
      <c r="B120" s="216" t="inlineStr">
        <is>
          <t>L4</t>
        </is>
      </c>
      <c r="C120" s="216" t="n">
        <v>6</v>
      </c>
      <c r="D120" s="211">
        <f>B120&amp;"-"&amp;C120</f>
        <v/>
      </c>
    </row>
    <row r="121">
      <c r="A121" s="216" t="inlineStr">
        <is>
          <t>L4602</t>
        </is>
      </c>
      <c r="B121" s="216" t="inlineStr">
        <is>
          <t>L4</t>
        </is>
      </c>
      <c r="C121" s="216" t="n">
        <v>6</v>
      </c>
      <c r="D121" s="211">
        <f>B121&amp;"-"&amp;C121</f>
        <v/>
      </c>
    </row>
    <row r="122">
      <c r="A122" s="216" t="inlineStr">
        <is>
          <t>L4603</t>
        </is>
      </c>
      <c r="B122" s="216" t="inlineStr">
        <is>
          <t>L4</t>
        </is>
      </c>
      <c r="C122" s="216" t="n">
        <v>6</v>
      </c>
      <c r="D122" s="211">
        <f>B122&amp;"-"&amp;C122</f>
        <v/>
      </c>
    </row>
    <row r="123">
      <c r="A123" s="216" t="inlineStr">
        <is>
          <t>L4604</t>
        </is>
      </c>
      <c r="B123" s="216" t="inlineStr">
        <is>
          <t>L4</t>
        </is>
      </c>
      <c r="C123" s="216" t="n">
        <v>6</v>
      </c>
      <c r="D123" s="211">
        <f>B123&amp;"-"&amp;C123</f>
        <v/>
      </c>
    </row>
    <row r="124">
      <c r="A124" s="216" t="inlineStr">
        <is>
          <t>L4605</t>
        </is>
      </c>
      <c r="B124" s="216" t="inlineStr">
        <is>
          <t>L4</t>
        </is>
      </c>
      <c r="C124" s="216" t="n">
        <v>6</v>
      </c>
      <c r="D124" s="211">
        <f>B124&amp;"-"&amp;C124</f>
        <v/>
      </c>
    </row>
    <row r="125">
      <c r="A125" s="216" t="inlineStr">
        <is>
          <t>L4606</t>
        </is>
      </c>
      <c r="B125" s="216" t="inlineStr">
        <is>
          <t>L4</t>
        </is>
      </c>
      <c r="C125" s="216" t="n">
        <v>6</v>
      </c>
      <c r="D125" s="211">
        <f>B125&amp;"-"&amp;C125</f>
        <v/>
      </c>
    </row>
    <row r="126">
      <c r="A126" s="216" t="inlineStr">
        <is>
          <t>L4960</t>
        </is>
      </c>
      <c r="B126" s="216" t="inlineStr">
        <is>
          <t>L4</t>
        </is>
      </c>
      <c r="C126" s="216" t="n">
        <v>6</v>
      </c>
      <c r="D126" s="211">
        <f>B126&amp;"-"&amp;C126</f>
        <v/>
      </c>
    </row>
    <row r="127">
      <c r="A127" s="216" t="inlineStr">
        <is>
          <t>L4961</t>
        </is>
      </c>
      <c r="B127" s="216" t="inlineStr">
        <is>
          <t>L4</t>
        </is>
      </c>
      <c r="C127" s="216" t="n">
        <v>6</v>
      </c>
      <c r="D127" s="211">
        <f>B127&amp;"-"&amp;C127</f>
        <v/>
      </c>
    </row>
    <row r="128">
      <c r="A128" s="216" t="inlineStr">
        <is>
          <t>L4962</t>
        </is>
      </c>
      <c r="B128" s="216" t="inlineStr">
        <is>
          <t>L4</t>
        </is>
      </c>
      <c r="C128" s="216" t="n">
        <v>6</v>
      </c>
      <c r="D128" s="211">
        <f>B128&amp;"-"&amp;C128</f>
        <v/>
      </c>
    </row>
    <row r="129">
      <c r="A129" s="216" t="inlineStr">
        <is>
          <t>L4965</t>
        </is>
      </c>
      <c r="B129" s="216" t="inlineStr">
        <is>
          <t>L4</t>
        </is>
      </c>
      <c r="C129" s="216" t="n">
        <v>6</v>
      </c>
      <c r="D129" s="211">
        <f>B129&amp;"-"&amp;C129</f>
        <v/>
      </c>
    </row>
    <row r="130">
      <c r="A130" s="216" t="inlineStr">
        <is>
          <t>L4701</t>
        </is>
      </c>
      <c r="B130" s="216" t="inlineStr">
        <is>
          <t>L4</t>
        </is>
      </c>
      <c r="C130" s="216" t="n">
        <v>7</v>
      </c>
      <c r="D130" s="211">
        <f>B130&amp;"-"&amp;C130</f>
        <v/>
      </c>
    </row>
    <row r="131">
      <c r="A131" s="216" t="inlineStr">
        <is>
          <t>L4702</t>
        </is>
      </c>
      <c r="B131" s="216" t="inlineStr">
        <is>
          <t>L4</t>
        </is>
      </c>
      <c r="C131" s="216" t="n">
        <v>7</v>
      </c>
      <c r="D131" s="211">
        <f>B131&amp;"-"&amp;C131</f>
        <v/>
      </c>
    </row>
    <row r="132">
      <c r="A132" s="216" t="inlineStr">
        <is>
          <t>L4703</t>
        </is>
      </c>
      <c r="B132" s="216" t="inlineStr">
        <is>
          <t>L4</t>
        </is>
      </c>
      <c r="C132" s="216" t="n">
        <v>7</v>
      </c>
      <c r="D132" s="211">
        <f>B132&amp;"-"&amp;C132</f>
        <v/>
      </c>
    </row>
    <row r="133">
      <c r="A133" s="216" t="inlineStr">
        <is>
          <t>L5104</t>
        </is>
      </c>
      <c r="B133" s="216" t="inlineStr">
        <is>
          <t>L5</t>
        </is>
      </c>
      <c r="C133" s="216" t="n">
        <v>1</v>
      </c>
      <c r="D133" s="211">
        <f>B133&amp;"-"&amp;C133</f>
        <v/>
      </c>
    </row>
    <row r="134">
      <c r="A134" s="216" t="inlineStr">
        <is>
          <t>L5106</t>
        </is>
      </c>
      <c r="B134" s="216" t="inlineStr">
        <is>
          <t>L5</t>
        </is>
      </c>
      <c r="C134" s="216" t="n">
        <v>1</v>
      </c>
      <c r="D134" s="211">
        <f>B134&amp;"-"&amp;C134</f>
        <v/>
      </c>
    </row>
    <row r="135">
      <c r="A135" s="216" t="inlineStr">
        <is>
          <t>L5801</t>
        </is>
      </c>
      <c r="B135" s="216" t="inlineStr">
        <is>
          <t>L5</t>
        </is>
      </c>
      <c r="C135" s="216" t="n">
        <v>1</v>
      </c>
      <c r="D135" s="211">
        <f>B135&amp;"-"&amp;C135</f>
        <v/>
      </c>
    </row>
    <row r="136">
      <c r="A136" s="216" t="inlineStr">
        <is>
          <t>L5901</t>
        </is>
      </c>
      <c r="B136" s="216" t="inlineStr">
        <is>
          <t>L5</t>
        </is>
      </c>
      <c r="C136" s="216" t="n">
        <v>1</v>
      </c>
      <c r="D136" s="211">
        <f>B136&amp;"-"&amp;C136</f>
        <v/>
      </c>
    </row>
    <row r="137">
      <c r="A137" s="216" t="inlineStr">
        <is>
          <t>L5902</t>
        </is>
      </c>
      <c r="B137" s="216" t="inlineStr">
        <is>
          <t>L5</t>
        </is>
      </c>
      <c r="C137" s="216" t="n">
        <v>1</v>
      </c>
      <c r="D137" s="211">
        <f>B137&amp;"-"&amp;C137</f>
        <v/>
      </c>
    </row>
    <row r="138">
      <c r="A138" s="216" t="inlineStr">
        <is>
          <t>L5903</t>
        </is>
      </c>
      <c r="B138" s="216" t="inlineStr">
        <is>
          <t>L5</t>
        </is>
      </c>
      <c r="C138" s="216" t="n">
        <v>1</v>
      </c>
      <c r="D138" s="211">
        <f>B138&amp;"-"&amp;C138</f>
        <v/>
      </c>
    </row>
    <row r="139">
      <c r="A139" s="216" t="inlineStr">
        <is>
          <t>L5905</t>
        </is>
      </c>
      <c r="B139" s="216" t="inlineStr">
        <is>
          <t>L5</t>
        </is>
      </c>
      <c r="C139" s="216" t="n">
        <v>1</v>
      </c>
      <c r="D139" s="211">
        <f>B139&amp;"-"&amp;C139</f>
        <v/>
      </c>
    </row>
    <row r="140">
      <c r="A140" s="216" t="inlineStr">
        <is>
          <t>L5906</t>
        </is>
      </c>
      <c r="B140" s="216" t="inlineStr">
        <is>
          <t>L5</t>
        </is>
      </c>
      <c r="C140" s="216" t="n">
        <v>1</v>
      </c>
      <c r="D140" s="211">
        <f>B140&amp;"-"&amp;C140</f>
        <v/>
      </c>
    </row>
    <row r="141">
      <c r="A141" s="216" t="inlineStr">
        <is>
          <t>L5021</t>
        </is>
      </c>
      <c r="B141" s="216" t="inlineStr">
        <is>
          <t>L5</t>
        </is>
      </c>
      <c r="C141" s="216" t="n">
        <v>2</v>
      </c>
      <c r="D141" s="211">
        <f>B141&amp;"-"&amp;C141</f>
        <v/>
      </c>
    </row>
    <row r="142">
      <c r="A142" s="216" t="inlineStr">
        <is>
          <t>L5022</t>
        </is>
      </c>
      <c r="B142" s="216" t="inlineStr">
        <is>
          <t>L5</t>
        </is>
      </c>
      <c r="C142" s="216" t="n">
        <v>2</v>
      </c>
      <c r="D142" s="211">
        <f>B142&amp;"-"&amp;C142</f>
        <v/>
      </c>
    </row>
    <row r="143">
      <c r="A143" s="216" t="inlineStr">
        <is>
          <t>L5023</t>
        </is>
      </c>
      <c r="B143" s="216" t="inlineStr">
        <is>
          <t>L5</t>
        </is>
      </c>
      <c r="C143" s="216" t="n">
        <v>2</v>
      </c>
      <c r="D143" s="211">
        <f>B143&amp;"-"&amp;C143</f>
        <v/>
      </c>
    </row>
    <row r="144">
      <c r="A144" s="216" t="inlineStr">
        <is>
          <t>L5024</t>
        </is>
      </c>
      <c r="B144" s="216" t="inlineStr">
        <is>
          <t>L5</t>
        </is>
      </c>
      <c r="C144" s="216" t="n">
        <v>2</v>
      </c>
      <c r="D144" s="211">
        <f>B144&amp;"-"&amp;C144</f>
        <v/>
      </c>
    </row>
    <row r="145">
      <c r="A145" s="216" t="inlineStr">
        <is>
          <t>L5402</t>
        </is>
      </c>
      <c r="B145" s="216" t="inlineStr">
        <is>
          <t>L5</t>
        </is>
      </c>
      <c r="C145" s="216" t="n">
        <v>2</v>
      </c>
      <c r="D145" s="211">
        <f>B145&amp;"-"&amp;C145</f>
        <v/>
      </c>
    </row>
    <row r="146">
      <c r="A146" s="216" t="inlineStr">
        <is>
          <t>L5908</t>
        </is>
      </c>
      <c r="B146" s="216" t="inlineStr">
        <is>
          <t>L5</t>
        </is>
      </c>
      <c r="C146" s="216" t="n">
        <v>2</v>
      </c>
      <c r="D146" s="211">
        <f>B146&amp;"-"&amp;C146</f>
        <v/>
      </c>
    </row>
    <row r="147">
      <c r="A147" s="216" t="inlineStr">
        <is>
          <t>L5909</t>
        </is>
      </c>
      <c r="B147" s="216" t="inlineStr">
        <is>
          <t>L5</t>
        </is>
      </c>
      <c r="C147" s="216" t="n">
        <v>2</v>
      </c>
      <c r="D147" s="211">
        <f>B147&amp;"-"&amp;C147</f>
        <v/>
      </c>
    </row>
    <row r="148">
      <c r="A148" s="216" t="inlineStr">
        <is>
          <t>L5910</t>
        </is>
      </c>
      <c r="B148" s="216" t="inlineStr">
        <is>
          <t>L5</t>
        </is>
      </c>
      <c r="C148" s="216" t="n">
        <v>2</v>
      </c>
      <c r="D148" s="211">
        <f>B148&amp;"-"&amp;C148</f>
        <v/>
      </c>
    </row>
    <row r="149">
      <c r="A149" s="216" t="inlineStr">
        <is>
          <t>L5911</t>
        </is>
      </c>
      <c r="B149" s="216" t="inlineStr">
        <is>
          <t>L5</t>
        </is>
      </c>
      <c r="C149" s="216" t="n">
        <v>2</v>
      </c>
      <c r="D149" s="211">
        <f>B149&amp;"-"&amp;C149</f>
        <v/>
      </c>
    </row>
    <row r="150">
      <c r="A150" s="216" t="inlineStr">
        <is>
          <t>L5912</t>
        </is>
      </c>
      <c r="B150" s="216" t="inlineStr">
        <is>
          <t>L5</t>
        </is>
      </c>
      <c r="C150" s="216" t="n">
        <v>2</v>
      </c>
      <c r="D150" s="211">
        <f>B150&amp;"-"&amp;C150</f>
        <v/>
      </c>
    </row>
    <row r="151">
      <c r="A151" s="216" t="inlineStr">
        <is>
          <t>L5051</t>
        </is>
      </c>
      <c r="B151" s="216" t="inlineStr">
        <is>
          <t>L5</t>
        </is>
      </c>
      <c r="C151" s="216" t="n">
        <v>3</v>
      </c>
      <c r="D151" s="211">
        <f>B151&amp;"-"&amp;C151</f>
        <v/>
      </c>
    </row>
    <row r="152">
      <c r="A152" s="216" t="inlineStr">
        <is>
          <t>L5052</t>
        </is>
      </c>
      <c r="B152" s="216" t="inlineStr">
        <is>
          <t>L5</t>
        </is>
      </c>
      <c r="C152" s="216" t="n">
        <v>3</v>
      </c>
      <c r="D152" s="211">
        <f>B152&amp;"-"&amp;C152</f>
        <v/>
      </c>
    </row>
    <row r="153">
      <c r="A153" s="216" t="inlineStr">
        <is>
          <t>L5053</t>
        </is>
      </c>
      <c r="B153" s="216" t="inlineStr">
        <is>
          <t>L5</t>
        </is>
      </c>
      <c r="C153" s="216" t="n">
        <v>3</v>
      </c>
      <c r="D153" s="211">
        <f>B153&amp;"-"&amp;C153</f>
        <v/>
      </c>
    </row>
    <row r="154">
      <c r="A154" s="216" t="inlineStr">
        <is>
          <t>L5054</t>
        </is>
      </c>
      <c r="B154" s="216" t="inlineStr">
        <is>
          <t>L5</t>
        </is>
      </c>
      <c r="C154" s="216" t="n">
        <v>3</v>
      </c>
      <c r="D154" s="211">
        <f>B154&amp;"-"&amp;C154</f>
        <v/>
      </c>
    </row>
    <row r="155">
      <c r="A155" s="216" t="inlineStr">
        <is>
          <t>L5055</t>
        </is>
      </c>
      <c r="B155" s="216" t="inlineStr">
        <is>
          <t>L5</t>
        </is>
      </c>
      <c r="C155" s="216" t="n">
        <v>3</v>
      </c>
      <c r="D155" s="211">
        <f>B155&amp;"-"&amp;C155</f>
        <v/>
      </c>
    </row>
    <row r="156">
      <c r="A156" s="216" t="inlineStr">
        <is>
          <t>L5500</t>
        </is>
      </c>
      <c r="B156" s="216" t="inlineStr">
        <is>
          <t>L5</t>
        </is>
      </c>
      <c r="C156" s="216" t="n">
        <v>3</v>
      </c>
      <c r="D156" s="211">
        <f>B156&amp;"-"&amp;C156</f>
        <v/>
      </c>
    </row>
    <row r="157">
      <c r="A157" s="216" t="inlineStr">
        <is>
          <t>L5511</t>
        </is>
      </c>
      <c r="B157" s="216" t="inlineStr">
        <is>
          <t>L5</t>
        </is>
      </c>
      <c r="C157" s="216" t="n">
        <v>3</v>
      </c>
      <c r="D157" s="211">
        <f>B157&amp;"-"&amp;C157</f>
        <v/>
      </c>
    </row>
    <row r="158">
      <c r="A158" s="216" t="inlineStr">
        <is>
          <t>L5512</t>
        </is>
      </c>
      <c r="B158" s="216" t="inlineStr">
        <is>
          <t>L5</t>
        </is>
      </c>
      <c r="C158" s="216" t="n">
        <v>3</v>
      </c>
      <c r="D158" s="211">
        <f>B158&amp;"-"&amp;C158</f>
        <v/>
      </c>
    </row>
    <row r="159">
      <c r="A159" s="216" t="inlineStr">
        <is>
          <t>L5513</t>
        </is>
      </c>
      <c r="B159" s="216" t="inlineStr">
        <is>
          <t>L5</t>
        </is>
      </c>
      <c r="C159" s="216" t="n">
        <v>3</v>
      </c>
      <c r="D159" s="211">
        <f>B159&amp;"-"&amp;C159</f>
        <v/>
      </c>
    </row>
    <row r="160">
      <c r="A160" s="216" t="inlineStr">
        <is>
          <t>L5951</t>
        </is>
      </c>
      <c r="B160" s="216" t="inlineStr">
        <is>
          <t>L5</t>
        </is>
      </c>
      <c r="C160" s="216" t="n">
        <v>3</v>
      </c>
      <c r="D160" s="211">
        <f>B160&amp;"-"&amp;C160</f>
        <v/>
      </c>
    </row>
    <row r="161">
      <c r="A161" s="216" t="inlineStr">
        <is>
          <t>L5952</t>
        </is>
      </c>
      <c r="B161" s="216" t="inlineStr">
        <is>
          <t>L5</t>
        </is>
      </c>
      <c r="C161" s="216" t="n">
        <v>3</v>
      </c>
      <c r="D161" s="211">
        <f>B161&amp;"-"&amp;C161</f>
        <v/>
      </c>
    </row>
    <row r="162">
      <c r="A162" s="216" t="inlineStr">
        <is>
          <t>L5953</t>
        </is>
      </c>
      <c r="B162" s="216" t="inlineStr">
        <is>
          <t>L5</t>
        </is>
      </c>
      <c r="C162" s="216" t="n">
        <v>3</v>
      </c>
      <c r="D162" s="211">
        <f>B162&amp;"-"&amp;C162</f>
        <v/>
      </c>
    </row>
    <row r="163">
      <c r="A163" s="216" t="inlineStr">
        <is>
          <t>L5959</t>
        </is>
      </c>
      <c r="B163" s="216" t="inlineStr">
        <is>
          <t>L5</t>
        </is>
      </c>
      <c r="C163" s="216" t="n">
        <v>3</v>
      </c>
      <c r="D163" s="211">
        <f>B163&amp;"-"&amp;C163</f>
        <v/>
      </c>
    </row>
    <row r="164">
      <c r="A164" s="216" t="inlineStr">
        <is>
          <t>L5060</t>
        </is>
      </c>
      <c r="B164" s="216" t="inlineStr">
        <is>
          <t>L5</t>
        </is>
      </c>
      <c r="C164" s="216" t="n">
        <v>4</v>
      </c>
      <c r="D164" s="211">
        <f>B164&amp;"-"&amp;C164</f>
        <v/>
      </c>
    </row>
    <row r="165">
      <c r="A165" s="216" t="inlineStr">
        <is>
          <t>L5061</t>
        </is>
      </c>
      <c r="B165" s="216" t="inlineStr">
        <is>
          <t>L5</t>
        </is>
      </c>
      <c r="C165" s="216" t="n">
        <v>4</v>
      </c>
      <c r="D165" s="211">
        <f>B165&amp;"-"&amp;C165</f>
        <v/>
      </c>
    </row>
    <row r="166">
      <c r="A166" s="216" t="inlineStr">
        <is>
          <t>L5071</t>
        </is>
      </c>
      <c r="B166" s="216" t="inlineStr">
        <is>
          <t>L5</t>
        </is>
      </c>
      <c r="C166" s="216" t="n">
        <v>5</v>
      </c>
      <c r="D166" s="211">
        <f>B166&amp;"-"&amp;C166</f>
        <v/>
      </c>
    </row>
    <row r="167">
      <c r="A167" s="216" t="inlineStr">
        <is>
          <t>L5073</t>
        </is>
      </c>
      <c r="B167" s="216" t="inlineStr">
        <is>
          <t>L5</t>
        </is>
      </c>
      <c r="C167" s="216" t="n">
        <v>5</v>
      </c>
      <c r="D167" s="211">
        <f>B167&amp;"-"&amp;C167</f>
        <v/>
      </c>
    </row>
    <row r="168">
      <c r="A168" s="216" t="inlineStr">
        <is>
          <t>L5074</t>
        </is>
      </c>
      <c r="B168" s="216" t="inlineStr">
        <is>
          <t>L5</t>
        </is>
      </c>
      <c r="C168" s="216" t="n">
        <v>5</v>
      </c>
      <c r="D168" s="211">
        <f>B168&amp;"-"&amp;C168</f>
        <v/>
      </c>
    </row>
    <row r="169">
      <c r="A169" s="216" t="inlineStr">
        <is>
          <t>L5075</t>
        </is>
      </c>
      <c r="B169" s="216" t="inlineStr">
        <is>
          <t>L5</t>
        </is>
      </c>
      <c r="C169" s="216" t="n">
        <v>5</v>
      </c>
      <c r="D169" s="211">
        <f>B169&amp;"-"&amp;C169</f>
        <v/>
      </c>
    </row>
    <row r="170">
      <c r="A170" s="216" t="inlineStr">
        <is>
          <t>L5705</t>
        </is>
      </c>
      <c r="B170" s="216" t="inlineStr">
        <is>
          <t>L5</t>
        </is>
      </c>
      <c r="C170" s="216" t="n">
        <v>5</v>
      </c>
      <c r="D170" s="211">
        <f>B170&amp;"-"&amp;C170</f>
        <v/>
      </c>
    </row>
    <row r="171">
      <c r="A171" s="216" t="inlineStr">
        <is>
          <t>L5706</t>
        </is>
      </c>
      <c r="B171" s="216" t="inlineStr">
        <is>
          <t>L5</t>
        </is>
      </c>
      <c r="C171" s="216" t="n">
        <v>5</v>
      </c>
      <c r="D171" s="211">
        <f>B171&amp;"-"&amp;C171</f>
        <v/>
      </c>
    </row>
    <row r="172">
      <c r="A172" s="216" t="inlineStr">
        <is>
          <t>L5707</t>
        </is>
      </c>
      <c r="B172" s="216" t="inlineStr">
        <is>
          <t>L5</t>
        </is>
      </c>
      <c r="C172" s="216" t="n">
        <v>5</v>
      </c>
      <c r="D172" s="211">
        <f>B172&amp;"-"&amp;C172</f>
        <v/>
      </c>
    </row>
    <row r="173">
      <c r="A173" s="216" t="inlineStr">
        <is>
          <t>L5708</t>
        </is>
      </c>
      <c r="B173" s="216" t="inlineStr">
        <is>
          <t>L5</t>
        </is>
      </c>
      <c r="C173" s="216" t="n">
        <v>5</v>
      </c>
      <c r="D173" s="211">
        <f>B173&amp;"-"&amp;C173</f>
        <v/>
      </c>
    </row>
    <row r="174">
      <c r="A174" s="216" t="inlineStr">
        <is>
          <t>L5709</t>
        </is>
      </c>
      <c r="B174" s="216" t="inlineStr">
        <is>
          <t>L5</t>
        </is>
      </c>
      <c r="C174" s="216" t="n">
        <v>5</v>
      </c>
      <c r="D174" s="211">
        <f>B174&amp;"-"&amp;C174</f>
        <v/>
      </c>
    </row>
    <row r="175">
      <c r="A175" s="216" t="inlineStr">
        <is>
          <t>L5710</t>
        </is>
      </c>
      <c r="B175" s="216" t="inlineStr">
        <is>
          <t>L5</t>
        </is>
      </c>
      <c r="C175" s="216" t="n">
        <v>5</v>
      </c>
      <c r="D175" s="211">
        <f>B175&amp;"-"&amp;C175</f>
        <v/>
      </c>
    </row>
    <row r="176">
      <c r="A176" s="216" t="inlineStr">
        <is>
          <t>L5970</t>
        </is>
      </c>
      <c r="B176" s="216" t="inlineStr">
        <is>
          <t>L5</t>
        </is>
      </c>
      <c r="C176" s="216" t="n">
        <v>5</v>
      </c>
      <c r="D176" s="211">
        <f>B176&amp;"-"&amp;C176</f>
        <v/>
      </c>
    </row>
    <row r="177">
      <c r="A177" s="216" t="inlineStr">
        <is>
          <t>L5971</t>
        </is>
      </c>
      <c r="B177" s="216" t="inlineStr">
        <is>
          <t>L5</t>
        </is>
      </c>
      <c r="C177" s="216" t="n">
        <v>5</v>
      </c>
      <c r="D177" s="211">
        <f>B177&amp;"-"&amp;C177</f>
        <v/>
      </c>
    </row>
    <row r="178">
      <c r="A178" s="216" t="inlineStr">
        <is>
          <t>L5972</t>
        </is>
      </c>
      <c r="B178" s="216" t="inlineStr">
        <is>
          <t>L5</t>
        </is>
      </c>
      <c r="C178" s="216" t="n">
        <v>5</v>
      </c>
      <c r="D178" s="211">
        <f>B178&amp;"-"&amp;C178</f>
        <v/>
      </c>
    </row>
    <row r="179">
      <c r="A179" s="216" t="inlineStr">
        <is>
          <t>L5973</t>
        </is>
      </c>
      <c r="B179" s="216" t="inlineStr">
        <is>
          <t>L5</t>
        </is>
      </c>
      <c r="C179" s="216" t="n">
        <v>5</v>
      </c>
      <c r="D179" s="211">
        <f>B179&amp;"-"&amp;C179</f>
        <v/>
      </c>
    </row>
    <row r="180">
      <c r="A180" s="216" t="inlineStr">
        <is>
          <t>L5974</t>
        </is>
      </c>
      <c r="B180" s="216" t="inlineStr">
        <is>
          <t>L5</t>
        </is>
      </c>
      <c r="C180" s="216" t="n">
        <v>5</v>
      </c>
      <c r="D180" s="211">
        <f>B180&amp;"-"&amp;C180</f>
        <v/>
      </c>
    </row>
    <row r="181">
      <c r="A181" s="216" t="inlineStr">
        <is>
          <t>L5975</t>
        </is>
      </c>
      <c r="B181" s="216" t="inlineStr">
        <is>
          <t>L5</t>
        </is>
      </c>
      <c r="C181" s="216" t="n">
        <v>5</v>
      </c>
      <c r="D181" s="211">
        <f>B181&amp;"-"&amp;C181</f>
        <v/>
      </c>
    </row>
    <row r="182">
      <c r="A182" s="216" t="inlineStr">
        <is>
          <t>L5981</t>
        </is>
      </c>
      <c r="B182" s="216" t="inlineStr">
        <is>
          <t>L5</t>
        </is>
      </c>
      <c r="C182" s="216" t="n">
        <v>5</v>
      </c>
      <c r="D182" s="211">
        <f>B182&amp;"-"&amp;C182</f>
        <v/>
      </c>
    </row>
    <row r="183">
      <c r="A183" s="216" t="inlineStr">
        <is>
          <t>L6101</t>
        </is>
      </c>
      <c r="B183" s="216" t="inlineStr">
        <is>
          <t>L6</t>
        </is>
      </c>
      <c r="C183" s="216" t="n">
        <v>1</v>
      </c>
      <c r="D183" s="211">
        <f>B183&amp;"-"&amp;C183</f>
        <v/>
      </c>
    </row>
    <row r="184">
      <c r="A184" s="216" t="inlineStr">
        <is>
          <t>L6103</t>
        </is>
      </c>
      <c r="B184" s="216" t="inlineStr">
        <is>
          <t>L6</t>
        </is>
      </c>
      <c r="C184" s="216" t="n">
        <v>1</v>
      </c>
      <c r="D184" s="211">
        <f>B184&amp;"-"&amp;C184</f>
        <v/>
      </c>
    </row>
    <row r="185">
      <c r="A185" s="216" t="inlineStr">
        <is>
          <t>L6104</t>
        </is>
      </c>
      <c r="B185" s="216" t="inlineStr">
        <is>
          <t>L6</t>
        </is>
      </c>
      <c r="C185" s="216" t="n">
        <v>1</v>
      </c>
      <c r="D185" s="211">
        <f>B185&amp;"-"&amp;C185</f>
        <v/>
      </c>
    </row>
    <row r="186">
      <c r="A186" s="216" t="inlineStr">
        <is>
          <t>L6201</t>
        </is>
      </c>
      <c r="B186" s="216" t="inlineStr">
        <is>
          <t>L6</t>
        </is>
      </c>
      <c r="C186" s="216" t="n">
        <v>2</v>
      </c>
      <c r="D186" s="211">
        <f>B186&amp;"-"&amp;C186</f>
        <v/>
      </c>
    </row>
    <row r="187">
      <c r="A187" s="216" t="inlineStr">
        <is>
          <t>L6901</t>
        </is>
      </c>
      <c r="B187" s="216" t="inlineStr">
        <is>
          <t>L6</t>
        </is>
      </c>
      <c r="C187" s="216" t="n">
        <v>2</v>
      </c>
      <c r="D187" s="211">
        <f>B187&amp;"-"&amp;C187</f>
        <v/>
      </c>
    </row>
    <row r="188">
      <c r="A188" s="216" t="inlineStr">
        <is>
          <t>L6902</t>
        </is>
      </c>
      <c r="B188" s="216" t="inlineStr">
        <is>
          <t>L6</t>
        </is>
      </c>
      <c r="C188" s="216" t="n">
        <v>2</v>
      </c>
      <c r="D188" s="211">
        <f>B188&amp;"-"&amp;C188</f>
        <v/>
      </c>
    </row>
    <row r="189">
      <c r="A189" s="216" t="inlineStr">
        <is>
          <t>L6903</t>
        </is>
      </c>
      <c r="B189" s="216" t="inlineStr">
        <is>
          <t>L6</t>
        </is>
      </c>
      <c r="C189" s="216" t="n">
        <v>2</v>
      </c>
      <c r="D189" s="211">
        <f>B189&amp;"-"&amp;C189</f>
        <v/>
      </c>
    </row>
    <row r="190">
      <c r="A190" s="216" t="inlineStr">
        <is>
          <t>L6904</t>
        </is>
      </c>
      <c r="B190" s="216" t="inlineStr">
        <is>
          <t>L6</t>
        </is>
      </c>
      <c r="C190" s="216" t="n">
        <v>2</v>
      </c>
      <c r="D190" s="211">
        <f>B190&amp;"-"&amp;C190</f>
        <v/>
      </c>
    </row>
    <row r="191">
      <c r="A191" s="216" t="inlineStr">
        <is>
          <t>L6905</t>
        </is>
      </c>
      <c r="B191" s="216" t="inlineStr">
        <is>
          <t>L6</t>
        </is>
      </c>
      <c r="C191" s="216" t="n">
        <v>2</v>
      </c>
      <c r="D191" s="211">
        <f>B191&amp;"-"&amp;C191</f>
        <v/>
      </c>
    </row>
    <row r="192">
      <c r="A192" s="216" t="inlineStr">
        <is>
          <t>L6906</t>
        </is>
      </c>
      <c r="B192" s="216" t="inlineStr">
        <is>
          <t>L6</t>
        </is>
      </c>
      <c r="C192" s="216" t="n">
        <v>2</v>
      </c>
      <c r="D192" s="211">
        <f>B192&amp;"-"&amp;C192</f>
        <v/>
      </c>
    </row>
    <row r="193">
      <c r="A193" s="216" t="inlineStr">
        <is>
          <t>L6907</t>
        </is>
      </c>
      <c r="B193" s="216" t="inlineStr">
        <is>
          <t>L6</t>
        </is>
      </c>
      <c r="C193" s="216" t="n">
        <v>2</v>
      </c>
      <c r="D193" s="211">
        <f>B193&amp;"-"&amp;C193</f>
        <v/>
      </c>
    </row>
    <row r="194">
      <c r="A194" s="216" t="inlineStr">
        <is>
          <t>L6908</t>
        </is>
      </c>
      <c r="B194" s="216" t="inlineStr">
        <is>
          <t>L6</t>
        </is>
      </c>
      <c r="C194" s="216" t="n">
        <v>2</v>
      </c>
      <c r="D194" s="211">
        <f>B194&amp;"-"&amp;C194</f>
        <v/>
      </c>
    </row>
    <row r="195">
      <c r="A195" s="216" t="inlineStr">
        <is>
          <t>L6030</t>
        </is>
      </c>
      <c r="B195" s="216" t="inlineStr">
        <is>
          <t>L6</t>
        </is>
      </c>
      <c r="C195" s="216" t="n">
        <v>3</v>
      </c>
      <c r="D195" s="211">
        <f>B195&amp;"-"&amp;C195</f>
        <v/>
      </c>
    </row>
    <row r="196">
      <c r="A196" s="216" t="inlineStr">
        <is>
          <t>L6031</t>
        </is>
      </c>
      <c r="B196" s="216" t="inlineStr">
        <is>
          <t>L6</t>
        </is>
      </c>
      <c r="C196" s="216" t="n">
        <v>3</v>
      </c>
      <c r="D196" s="211">
        <f>B196&amp;"-"&amp;C196</f>
        <v/>
      </c>
    </row>
    <row r="197">
      <c r="A197" s="216" t="inlineStr">
        <is>
          <t>L6032</t>
        </is>
      </c>
      <c r="B197" s="216" t="inlineStr">
        <is>
          <t>L6</t>
        </is>
      </c>
      <c r="C197" s="216" t="n">
        <v>3</v>
      </c>
      <c r="D197" s="211">
        <f>B197&amp;"-"&amp;C197</f>
        <v/>
      </c>
    </row>
    <row r="198">
      <c r="A198" s="216" t="inlineStr">
        <is>
          <t>L6932</t>
        </is>
      </c>
      <c r="B198" s="216" t="inlineStr">
        <is>
          <t>L6</t>
        </is>
      </c>
      <c r="C198" s="216" t="n">
        <v>3</v>
      </c>
      <c r="D198" s="211">
        <f>B198&amp;"-"&amp;C198</f>
        <v/>
      </c>
    </row>
    <row r="199">
      <c r="A199" s="216" t="inlineStr">
        <is>
          <t>L6041</t>
        </is>
      </c>
      <c r="B199" s="216" t="inlineStr">
        <is>
          <t>L6</t>
        </is>
      </c>
      <c r="C199" s="216" t="n">
        <v>4</v>
      </c>
      <c r="D199" s="211">
        <f>B199&amp;"-"&amp;C199</f>
        <v/>
      </c>
    </row>
    <row r="200">
      <c r="A200" s="216" t="inlineStr">
        <is>
          <t>L6042</t>
        </is>
      </c>
      <c r="B200" s="216" t="inlineStr">
        <is>
          <t>L6</t>
        </is>
      </c>
      <c r="C200" s="216" t="n">
        <v>4</v>
      </c>
      <c r="D200" s="211">
        <f>B200&amp;"-"&amp;C200</f>
        <v/>
      </c>
    </row>
    <row r="201">
      <c r="A201" s="216" t="inlineStr">
        <is>
          <t>L6043</t>
        </is>
      </c>
      <c r="B201" s="216" t="inlineStr">
        <is>
          <t>L6</t>
        </is>
      </c>
      <c r="C201" s="216" t="n">
        <v>4</v>
      </c>
      <c r="D201" s="211">
        <f>B201&amp;"-"&amp;C201</f>
        <v/>
      </c>
    </row>
    <row r="202">
      <c r="A202" s="216" t="inlineStr">
        <is>
          <t>L6044</t>
        </is>
      </c>
      <c r="B202" s="216" t="inlineStr">
        <is>
          <t>L6</t>
        </is>
      </c>
      <c r="C202" s="216" t="n">
        <v>4</v>
      </c>
      <c r="D202" s="211">
        <f>B202&amp;"-"&amp;C202</f>
        <v/>
      </c>
    </row>
    <row r="203">
      <c r="A203" s="216" t="inlineStr">
        <is>
          <t>L6052</t>
        </is>
      </c>
      <c r="B203" s="216" t="inlineStr">
        <is>
          <t>L6</t>
        </is>
      </c>
      <c r="C203" s="216" t="n">
        <v>5</v>
      </c>
      <c r="D203" s="211">
        <f>B203&amp;"-"&amp;C203</f>
        <v/>
      </c>
    </row>
    <row r="204">
      <c r="A204" s="216" t="inlineStr">
        <is>
          <t>L6501</t>
        </is>
      </c>
      <c r="B204" s="216" t="inlineStr">
        <is>
          <t>L6</t>
        </is>
      </c>
      <c r="C204" s="216" t="n">
        <v>5</v>
      </c>
      <c r="D204" s="211">
        <f>B204&amp;"-"&amp;C204</f>
        <v/>
      </c>
    </row>
    <row r="205">
      <c r="A205" s="216" t="inlineStr">
        <is>
          <t>L6503</t>
        </is>
      </c>
      <c r="B205" s="216" t="inlineStr">
        <is>
          <t>L6</t>
        </is>
      </c>
      <c r="C205" s="216" t="n">
        <v>5</v>
      </c>
      <c r="D205" s="211">
        <f>B205&amp;"-"&amp;C205</f>
        <v/>
      </c>
    </row>
    <row r="206">
      <c r="A206" s="217" t="inlineStr">
        <is>
          <t>L650A</t>
        </is>
      </c>
      <c r="B206" s="216" t="inlineStr">
        <is>
          <t>L6</t>
        </is>
      </c>
      <c r="C206" s="216" t="n">
        <v>5</v>
      </c>
      <c r="D206" s="211">
        <f>B206&amp;"-"&amp;C206</f>
        <v/>
      </c>
    </row>
    <row r="207">
      <c r="A207" s="217" t="inlineStr">
        <is>
          <t>L650B</t>
        </is>
      </c>
      <c r="B207" s="216" t="inlineStr">
        <is>
          <t>L6</t>
        </is>
      </c>
      <c r="C207" s="216" t="n">
        <v>5</v>
      </c>
      <c r="D207" s="211">
        <f>B207&amp;"-"&amp;C207</f>
        <v/>
      </c>
    </row>
    <row r="208">
      <c r="A208" s="217" t="inlineStr">
        <is>
          <t>L650C</t>
        </is>
      </c>
      <c r="B208" s="216" t="inlineStr">
        <is>
          <t>L6</t>
        </is>
      </c>
      <c r="C208" s="216" t="n">
        <v>5</v>
      </c>
      <c r="D208" s="211">
        <f>B208&amp;"-"&amp;C208</f>
        <v/>
      </c>
    </row>
    <row r="209">
      <c r="A209" s="217" t="inlineStr">
        <is>
          <t>L650D</t>
        </is>
      </c>
      <c r="B209" s="216" t="inlineStr">
        <is>
          <t>L6</t>
        </is>
      </c>
      <c r="C209" s="216" t="n">
        <v>5</v>
      </c>
      <c r="D209" s="211">
        <f>B209&amp;"-"&amp;C209</f>
        <v/>
      </c>
    </row>
    <row r="210">
      <c r="A210" s="216" t="inlineStr">
        <is>
          <t>L6061</t>
        </is>
      </c>
      <c r="B210" s="216" t="inlineStr">
        <is>
          <t>L6</t>
        </is>
      </c>
      <c r="C210" s="216" t="n">
        <v>6</v>
      </c>
      <c r="D210" s="211">
        <f>B210&amp;"-"&amp;C210</f>
        <v/>
      </c>
    </row>
    <row r="211">
      <c r="A211" s="216" t="inlineStr">
        <is>
          <t>L6062</t>
        </is>
      </c>
      <c r="B211" s="216" t="inlineStr">
        <is>
          <t>L6</t>
        </is>
      </c>
      <c r="C211" s="216" t="n">
        <v>6</v>
      </c>
      <c r="D211" s="211">
        <f>B211&amp;"-"&amp;C211</f>
        <v/>
      </c>
    </row>
    <row r="212">
      <c r="A212" s="216" t="inlineStr">
        <is>
          <t>L6063</t>
        </is>
      </c>
      <c r="B212" s="216" t="inlineStr">
        <is>
          <t>L6</t>
        </is>
      </c>
      <c r="C212" s="216" t="n">
        <v>6</v>
      </c>
      <c r="D212" s="211">
        <f>B212&amp;"-"&amp;C212</f>
        <v/>
      </c>
    </row>
    <row r="213">
      <c r="A213" s="216" t="inlineStr">
        <is>
          <t>L6064</t>
        </is>
      </c>
      <c r="B213" s="216" t="inlineStr">
        <is>
          <t>L6</t>
        </is>
      </c>
      <c r="C213" s="216" t="n">
        <v>6</v>
      </c>
      <c r="D213" s="211">
        <f>B213&amp;"-"&amp;C213</f>
        <v/>
      </c>
    </row>
    <row r="214">
      <c r="A214" s="216" t="inlineStr">
        <is>
          <t>L6065</t>
        </is>
      </c>
      <c r="B214" s="216" t="inlineStr">
        <is>
          <t>L6</t>
        </is>
      </c>
      <c r="C214" s="216" t="n">
        <v>6</v>
      </c>
      <c r="D214" s="211">
        <f>B214&amp;"-"&amp;C214</f>
        <v/>
      </c>
    </row>
    <row r="215">
      <c r="A215" s="216" t="inlineStr">
        <is>
          <t>L6066</t>
        </is>
      </c>
      <c r="B215" s="216" t="inlineStr">
        <is>
          <t>L6</t>
        </is>
      </c>
      <c r="C215" s="216" t="n">
        <v>6</v>
      </c>
      <c r="D215" s="211">
        <f>B215&amp;"-"&amp;C215</f>
        <v/>
      </c>
    </row>
    <row r="216">
      <c r="A216" s="216" t="inlineStr">
        <is>
          <t>L6067</t>
        </is>
      </c>
      <c r="B216" s="216" t="inlineStr">
        <is>
          <t>L6</t>
        </is>
      </c>
      <c r="C216" s="216" t="n">
        <v>6</v>
      </c>
      <c r="D216" s="211">
        <f>B216&amp;"-"&amp;C216</f>
        <v/>
      </c>
    </row>
    <row r="217">
      <c r="A217" s="216" t="inlineStr">
        <is>
          <t>L6068</t>
        </is>
      </c>
      <c r="B217" s="216" t="inlineStr">
        <is>
          <t>L6</t>
        </is>
      </c>
      <c r="C217" s="216" t="n">
        <v>6</v>
      </c>
      <c r="D217" s="211">
        <f>B217&amp;"-"&amp;C217</f>
        <v/>
      </c>
    </row>
    <row r="218">
      <c r="A218" s="216" t="inlineStr">
        <is>
          <t>L6070</t>
        </is>
      </c>
      <c r="B218" s="216" t="inlineStr">
        <is>
          <t>L6</t>
        </is>
      </c>
      <c r="C218" s="216" t="n">
        <v>6</v>
      </c>
      <c r="D218" s="211">
        <f>B218&amp;"-"&amp;C218</f>
        <v/>
      </c>
    </row>
    <row r="219">
      <c r="A219" s="216" t="inlineStr">
        <is>
          <t>L6071</t>
        </is>
      </c>
      <c r="B219" s="216" t="inlineStr">
        <is>
          <t>L6</t>
        </is>
      </c>
      <c r="C219" s="216" t="n">
        <v>7</v>
      </c>
      <c r="D219" s="211">
        <f>B219&amp;"-"&amp;C219</f>
        <v/>
      </c>
    </row>
    <row r="220">
      <c r="A220" s="216" t="inlineStr">
        <is>
          <t>L6072</t>
        </is>
      </c>
      <c r="B220" s="216" t="inlineStr">
        <is>
          <t>L6</t>
        </is>
      </c>
      <c r="C220" s="216" t="n">
        <v>7</v>
      </c>
      <c r="D220" s="211">
        <f>B220&amp;"-"&amp;C220</f>
        <v/>
      </c>
    </row>
    <row r="221">
      <c r="A221" s="216" t="inlineStr">
        <is>
          <t>L6073</t>
        </is>
      </c>
      <c r="B221" s="216" t="inlineStr">
        <is>
          <t>L6</t>
        </is>
      </c>
      <c r="C221" s="216" t="n">
        <v>7</v>
      </c>
      <c r="D221" s="211">
        <f>B221&amp;"-"&amp;C221</f>
        <v/>
      </c>
    </row>
    <row r="222">
      <c r="A222" s="216" t="inlineStr">
        <is>
          <t>L6074</t>
        </is>
      </c>
      <c r="B222" s="216" t="inlineStr">
        <is>
          <t>L6</t>
        </is>
      </c>
      <c r="C222" s="216" t="n">
        <v>7</v>
      </c>
      <c r="D222" s="211">
        <f>B222&amp;"-"&amp;C222</f>
        <v/>
      </c>
    </row>
    <row r="223">
      <c r="A223" s="216" t="inlineStr">
        <is>
          <t>L6075</t>
        </is>
      </c>
      <c r="B223" s="216" t="inlineStr">
        <is>
          <t>L6</t>
        </is>
      </c>
      <c r="C223" s="216" t="n">
        <v>7</v>
      </c>
      <c r="D223" s="211">
        <f>B223&amp;"-"&amp;C223</f>
        <v/>
      </c>
    </row>
    <row r="224">
      <c r="A224" s="216" t="inlineStr">
        <is>
          <t>L6077</t>
        </is>
      </c>
      <c r="B224" s="216" t="inlineStr">
        <is>
          <t>L6</t>
        </is>
      </c>
      <c r="C224" s="216" t="n">
        <v>7</v>
      </c>
      <c r="D224" s="211">
        <f>B224&amp;"-"&amp;C224</f>
        <v/>
      </c>
    </row>
    <row r="225">
      <c r="A225" s="216" t="inlineStr">
        <is>
          <t>L6078</t>
        </is>
      </c>
      <c r="B225" s="216" t="inlineStr">
        <is>
          <t>L6</t>
        </is>
      </c>
      <c r="C225" s="216" t="n">
        <v>7</v>
      </c>
      <c r="D225" s="211">
        <f>B225&amp;"-"&amp;C225</f>
        <v/>
      </c>
    </row>
    <row r="226">
      <c r="A226" s="216" t="inlineStr">
        <is>
          <t>L6079</t>
        </is>
      </c>
      <c r="B226" s="216" t="inlineStr">
        <is>
          <t>L6</t>
        </is>
      </c>
      <c r="C226" s="216" t="n">
        <v>7</v>
      </c>
      <c r="D226" s="211">
        <f>B226&amp;"-"&amp;C226</f>
        <v/>
      </c>
    </row>
    <row r="227">
      <c r="A227" s="216" t="inlineStr">
        <is>
          <t>L6081</t>
        </is>
      </c>
      <c r="B227" s="216" t="inlineStr">
        <is>
          <t>L6</t>
        </is>
      </c>
      <c r="C227" s="216" t="n">
        <v>7</v>
      </c>
      <c r="D227" s="211">
        <f>B227&amp;"-"&amp;C227</f>
        <v/>
      </c>
    </row>
    <row r="228">
      <c r="A228" s="216" t="inlineStr">
        <is>
          <t>L6082</t>
        </is>
      </c>
      <c r="B228" s="216" t="inlineStr">
        <is>
          <t>L6</t>
        </is>
      </c>
      <c r="C228" s="216" t="n">
        <v>7</v>
      </c>
      <c r="D228" s="211">
        <f>B228&amp;"-"&amp;C228</f>
        <v/>
      </c>
    </row>
    <row r="229">
      <c r="A229" s="216" t="inlineStr">
        <is>
          <t>L6083</t>
        </is>
      </c>
      <c r="B229" s="216" t="inlineStr">
        <is>
          <t>L6</t>
        </is>
      </c>
      <c r="C229" s="216" t="n">
        <v>7</v>
      </c>
      <c r="D229" s="211">
        <f>B229&amp;"-"&amp;C229</f>
        <v/>
      </c>
    </row>
    <row r="230">
      <c r="A230" s="216" t="inlineStr">
        <is>
          <t>L6084</t>
        </is>
      </c>
      <c r="B230" s="216" t="inlineStr">
        <is>
          <t>L6</t>
        </is>
      </c>
      <c r="C230" s="216" t="n">
        <v>7</v>
      </c>
      <c r="D230" s="211">
        <f>B230&amp;"-"&amp;C230</f>
        <v/>
      </c>
    </row>
    <row r="231">
      <c r="A231" s="216" t="inlineStr">
        <is>
          <t>L6085</t>
        </is>
      </c>
      <c r="B231" s="216" t="inlineStr">
        <is>
          <t>L6</t>
        </is>
      </c>
      <c r="C231" s="216" t="n">
        <v>7</v>
      </c>
      <c r="D231" s="211">
        <f>B231&amp;"-"&amp;C231</f>
        <v/>
      </c>
    </row>
    <row r="232">
      <c r="A232" s="216" t="inlineStr">
        <is>
          <t>L6086</t>
        </is>
      </c>
      <c r="B232" s="216" t="inlineStr">
        <is>
          <t>L6</t>
        </is>
      </c>
      <c r="C232" s="216" t="n">
        <v>7</v>
      </c>
      <c r="D232" s="211">
        <f>B232&amp;"-"&amp;C232</f>
        <v/>
      </c>
    </row>
    <row r="233">
      <c r="A233" s="216" t="inlineStr">
        <is>
          <t>L6087</t>
        </is>
      </c>
      <c r="B233" s="216" t="inlineStr">
        <is>
          <t>L6</t>
        </is>
      </c>
      <c r="C233" s="216" t="n">
        <v>7</v>
      </c>
      <c r="D233" s="211">
        <f>B233&amp;"-"&amp;C233</f>
        <v/>
      </c>
    </row>
    <row r="234">
      <c r="A234" s="216" t="inlineStr">
        <is>
          <t>L6982</t>
        </is>
      </c>
      <c r="B234" s="216" t="inlineStr">
        <is>
          <t>L6</t>
        </is>
      </c>
      <c r="C234" s="216" t="n">
        <v>8</v>
      </c>
      <c r="D234" s="211">
        <f>B234&amp;"-"&amp;C234</f>
        <v/>
      </c>
    </row>
    <row r="235">
      <c r="A235" s="216" t="inlineStr">
        <is>
          <t>L6983</t>
        </is>
      </c>
      <c r="B235" s="216" t="inlineStr">
        <is>
          <t>L6</t>
        </is>
      </c>
      <c r="C235" s="216" t="n">
        <v>8</v>
      </c>
      <c r="D235" s="211">
        <f>B235&amp;"-"&amp;C235</f>
        <v/>
      </c>
    </row>
    <row r="236">
      <c r="A236" s="216" t="inlineStr">
        <is>
          <t>L7913</t>
        </is>
      </c>
      <c r="B236" s="216" t="inlineStr">
        <is>
          <t>L7</t>
        </is>
      </c>
      <c r="C236" s="216" t="n">
        <v>1</v>
      </c>
      <c r="D236" s="211">
        <f>B236&amp;"-"&amp;C236</f>
        <v/>
      </c>
    </row>
    <row r="237">
      <c r="A237" s="216" t="inlineStr">
        <is>
          <t>L7022</t>
        </is>
      </c>
      <c r="B237" s="216" t="inlineStr">
        <is>
          <t>L7</t>
        </is>
      </c>
      <c r="C237" s="216" t="n">
        <v>2</v>
      </c>
      <c r="D237" s="211">
        <f>B237&amp;"-"&amp;C237</f>
        <v/>
      </c>
    </row>
    <row r="238">
      <c r="A238" s="216" t="inlineStr">
        <is>
          <t>L7201</t>
        </is>
      </c>
      <c r="B238" s="216" t="inlineStr">
        <is>
          <t>L7</t>
        </is>
      </c>
      <c r="C238" s="216" t="n">
        <v>2</v>
      </c>
      <c r="D238" s="211">
        <f>B238&amp;"-"&amp;C238</f>
        <v/>
      </c>
    </row>
    <row r="239">
      <c r="A239" s="216" t="inlineStr">
        <is>
          <t>L7203</t>
        </is>
      </c>
      <c r="B239" s="216" t="inlineStr">
        <is>
          <t>L7</t>
        </is>
      </c>
      <c r="C239" s="216" t="n">
        <v>2</v>
      </c>
      <c r="D239" s="211">
        <f>B239&amp;"-"&amp;C239</f>
        <v/>
      </c>
    </row>
    <row r="240">
      <c r="A240" s="216" t="inlineStr">
        <is>
          <t>L7901</t>
        </is>
      </c>
      <c r="B240" s="216" t="inlineStr">
        <is>
          <t>L7</t>
        </is>
      </c>
      <c r="C240" s="216" t="n">
        <v>2</v>
      </c>
      <c r="D240" s="211">
        <f>B240&amp;"-"&amp;C240</f>
        <v/>
      </c>
    </row>
    <row r="241">
      <c r="A241" s="216" t="inlineStr">
        <is>
          <t>L7902</t>
        </is>
      </c>
      <c r="B241" s="216" t="inlineStr">
        <is>
          <t>L7</t>
        </is>
      </c>
      <c r="C241" s="216" t="n">
        <v>2</v>
      </c>
      <c r="D241" s="211">
        <f>B241&amp;"-"&amp;C241</f>
        <v/>
      </c>
    </row>
    <row r="242">
      <c r="A242" s="216" t="inlineStr">
        <is>
          <t>L7903</t>
        </is>
      </c>
      <c r="B242" s="216" t="inlineStr">
        <is>
          <t>L7</t>
        </is>
      </c>
      <c r="C242" s="216" t="n">
        <v>2</v>
      </c>
      <c r="D242" s="211">
        <f>B242&amp;"-"&amp;C242</f>
        <v/>
      </c>
    </row>
    <row r="243">
      <c r="A243" s="216" t="inlineStr">
        <is>
          <t>L7904</t>
        </is>
      </c>
      <c r="B243" s="216" t="inlineStr">
        <is>
          <t>L7</t>
        </is>
      </c>
      <c r="C243" s="216" t="n">
        <v>2</v>
      </c>
      <c r="D243" s="211">
        <f>B243&amp;"-"&amp;C243</f>
        <v/>
      </c>
    </row>
    <row r="244">
      <c r="A244" s="216" t="inlineStr">
        <is>
          <t>L8080</t>
        </is>
      </c>
      <c r="B244" s="216" t="inlineStr">
        <is>
          <t>L8</t>
        </is>
      </c>
      <c r="C244" s="216" t="n">
        <v>1</v>
      </c>
      <c r="D244" s="211">
        <f>B244&amp;"-"&amp;C244</f>
        <v/>
      </c>
    </row>
    <row r="245">
      <c r="A245" s="216" t="inlineStr">
        <is>
          <t>L8112</t>
        </is>
      </c>
      <c r="B245" s="216" t="inlineStr">
        <is>
          <t>L8</t>
        </is>
      </c>
      <c r="C245" s="216" t="n">
        <v>1</v>
      </c>
      <c r="D245" s="211">
        <f>B245&amp;"-"&amp;C245</f>
        <v/>
      </c>
    </row>
    <row r="246">
      <c r="A246" s="216" t="inlineStr">
        <is>
          <t>L8113</t>
        </is>
      </c>
      <c r="B246" s="216" t="inlineStr">
        <is>
          <t>L8</t>
        </is>
      </c>
      <c r="C246" s="216" t="n">
        <v>1</v>
      </c>
      <c r="D246" s="211">
        <f>B246&amp;"-"&amp;C246</f>
        <v/>
      </c>
    </row>
    <row r="247">
      <c r="A247" s="216" t="inlineStr">
        <is>
          <t>L8201</t>
        </is>
      </c>
      <c r="B247" s="216" t="inlineStr">
        <is>
          <t>L8</t>
        </is>
      </c>
      <c r="C247" s="216" t="n">
        <v>2</v>
      </c>
      <c r="D247" s="211">
        <f>B247&amp;"-"&amp;C247</f>
        <v/>
      </c>
    </row>
    <row r="248">
      <c r="A248" s="216" t="inlineStr">
        <is>
          <t>L8202</t>
        </is>
      </c>
      <c r="B248" s="216" t="inlineStr">
        <is>
          <t>L8</t>
        </is>
      </c>
      <c r="C248" s="216" t="n">
        <v>2</v>
      </c>
      <c r="D248" s="211">
        <f>B248&amp;"-"&amp;C248</f>
        <v/>
      </c>
    </row>
    <row r="249">
      <c r="A249" s="216" t="inlineStr">
        <is>
          <t>L8921</t>
        </is>
      </c>
      <c r="B249" s="216" t="inlineStr">
        <is>
          <t>L8</t>
        </is>
      </c>
      <c r="C249" s="216" t="n">
        <v>2</v>
      </c>
      <c r="D249" s="211">
        <f>B249&amp;"-"&amp;C249</f>
        <v/>
      </c>
    </row>
    <row r="250">
      <c r="A250" s="216" t="inlineStr">
        <is>
          <t>L8922</t>
        </is>
      </c>
      <c r="B250" s="216" t="inlineStr">
        <is>
          <t>L8</t>
        </is>
      </c>
      <c r="C250" s="216" t="n">
        <v>2</v>
      </c>
      <c r="D250" s="211">
        <f>B250&amp;"-"&amp;C250</f>
        <v/>
      </c>
    </row>
    <row r="251">
      <c r="A251" s="216" t="inlineStr">
        <is>
          <t>L8923</t>
        </is>
      </c>
      <c r="B251" s="216" t="inlineStr">
        <is>
          <t>L8</t>
        </is>
      </c>
      <c r="C251" s="216" t="n">
        <v>2</v>
      </c>
      <c r="D251" s="211">
        <f>B251&amp;"-"&amp;C251</f>
        <v/>
      </c>
    </row>
    <row r="252">
      <c r="A252" s="216" t="inlineStr">
        <is>
          <t>L8924</t>
        </is>
      </c>
      <c r="B252" s="216" t="inlineStr">
        <is>
          <t>L8</t>
        </is>
      </c>
      <c r="C252" s="216" t="n">
        <v>2</v>
      </c>
      <c r="D252" s="211">
        <f>B252&amp;"-"&amp;C252</f>
        <v/>
      </c>
    </row>
    <row r="253">
      <c r="A253" s="216" t="inlineStr">
        <is>
          <t>L8030</t>
        </is>
      </c>
      <c r="B253" s="216" t="inlineStr">
        <is>
          <t>L8</t>
        </is>
      </c>
      <c r="C253" s="216" t="n">
        <v>3</v>
      </c>
      <c r="D253" s="211">
        <f>B253&amp;"-"&amp;C253</f>
        <v/>
      </c>
    </row>
    <row r="254">
      <c r="A254" s="216" t="inlineStr">
        <is>
          <t>L8403</t>
        </is>
      </c>
      <c r="B254" s="216" t="inlineStr">
        <is>
          <t>L8</t>
        </is>
      </c>
      <c r="C254" s="216" t="n">
        <v>3</v>
      </c>
      <c r="D254" s="211">
        <f>B254&amp;"-"&amp;C254</f>
        <v/>
      </c>
    </row>
    <row r="255">
      <c r="A255" s="216" t="inlineStr">
        <is>
          <t>L8404</t>
        </is>
      </c>
      <c r="B255" s="216" t="inlineStr">
        <is>
          <t>L8</t>
        </is>
      </c>
      <c r="C255" s="216" t="n">
        <v>3</v>
      </c>
      <c r="D255" s="211">
        <f>B255&amp;"-"&amp;C255</f>
        <v/>
      </c>
    </row>
    <row r="256">
      <c r="A256" s="216" t="inlineStr">
        <is>
          <t>L8405</t>
        </is>
      </c>
      <c r="B256" s="216" t="inlineStr">
        <is>
          <t>L8</t>
        </is>
      </c>
      <c r="C256" s="216" t="n">
        <v>3</v>
      </c>
      <c r="D256" s="211">
        <f>B256&amp;"-"&amp;C256</f>
        <v/>
      </c>
    </row>
    <row r="257">
      <c r="A257" s="216" t="inlineStr">
        <is>
          <t>L8406</t>
        </is>
      </c>
      <c r="B257" s="216" t="inlineStr">
        <is>
          <t>L8</t>
        </is>
      </c>
      <c r="C257" s="216" t="n">
        <v>3</v>
      </c>
      <c r="D257" s="211">
        <f>B257&amp;"-"&amp;C257</f>
        <v/>
      </c>
    </row>
    <row r="258">
      <c r="A258" s="216" t="inlineStr">
        <is>
          <t>L8407</t>
        </is>
      </c>
      <c r="B258" s="216" t="inlineStr">
        <is>
          <t>L8</t>
        </is>
      </c>
      <c r="C258" s="216" t="n">
        <v>3</v>
      </c>
      <c r="D258" s="211">
        <f>B258&amp;"-"&amp;C258</f>
        <v/>
      </c>
    </row>
    <row r="259">
      <c r="A259" s="216" t="inlineStr">
        <is>
          <t>L8408</t>
        </is>
      </c>
      <c r="B259" s="216" t="inlineStr">
        <is>
          <t>L8</t>
        </is>
      </c>
      <c r="C259" s="216" t="n">
        <v>3</v>
      </c>
      <c r="D259" s="211">
        <f>B259&amp;"-"&amp;C259</f>
        <v/>
      </c>
    </row>
    <row r="260">
      <c r="A260" s="216" t="inlineStr">
        <is>
          <t>L8409</t>
        </is>
      </c>
      <c r="B260" s="216" t="inlineStr">
        <is>
          <t>L8</t>
        </is>
      </c>
      <c r="C260" s="216" t="n">
        <v>3</v>
      </c>
      <c r="D260" s="211">
        <f>B260&amp;"-"&amp;C260</f>
        <v/>
      </c>
    </row>
    <row r="261">
      <c r="A261" s="216" t="inlineStr">
        <is>
          <t>L8410</t>
        </is>
      </c>
      <c r="B261" s="216" t="inlineStr">
        <is>
          <t>L8</t>
        </is>
      </c>
      <c r="C261" s="216" t="n">
        <v>3</v>
      </c>
      <c r="D261" s="211">
        <f>B261&amp;"-"&amp;C261</f>
        <v/>
      </c>
    </row>
    <row r="262">
      <c r="A262" s="216" t="inlineStr">
        <is>
          <t>L8411</t>
        </is>
      </c>
      <c r="B262" s="216" t="inlineStr">
        <is>
          <t>L8</t>
        </is>
      </c>
      <c r="C262" s="216" t="n">
        <v>3</v>
      </c>
      <c r="D262" s="211">
        <f>B262&amp;"-"&amp;C262</f>
        <v/>
      </c>
    </row>
    <row r="263">
      <c r="A263" s="216" t="inlineStr">
        <is>
          <t>L8412</t>
        </is>
      </c>
      <c r="B263" s="216" t="inlineStr">
        <is>
          <t>L8</t>
        </is>
      </c>
      <c r="C263" s="216" t="n">
        <v>3</v>
      </c>
      <c r="D263" s="211">
        <f>B263&amp;"-"&amp;C263</f>
        <v/>
      </c>
    </row>
    <row r="264">
      <c r="A264" s="216" t="inlineStr">
        <is>
          <t>L8413</t>
        </is>
      </c>
      <c r="B264" s="216" t="inlineStr">
        <is>
          <t>L8</t>
        </is>
      </c>
      <c r="C264" s="216" t="n">
        <v>3</v>
      </c>
      <c r="D264" s="211">
        <f>B264&amp;"-"&amp;C264</f>
        <v/>
      </c>
    </row>
    <row r="265">
      <c r="A265" s="216" t="inlineStr">
        <is>
          <t>L8414</t>
        </is>
      </c>
      <c r="B265" s="216" t="inlineStr">
        <is>
          <t>L8</t>
        </is>
      </c>
      <c r="C265" s="216" t="n">
        <v>3</v>
      </c>
      <c r="D265" s="211">
        <f>B265&amp;"-"&amp;C265</f>
        <v/>
      </c>
    </row>
    <row r="266">
      <c r="A266" s="216" t="inlineStr">
        <is>
          <t>L8415</t>
        </is>
      </c>
      <c r="B266" s="216" t="inlineStr">
        <is>
          <t>L8</t>
        </is>
      </c>
      <c r="C266" s="216" t="n">
        <v>3</v>
      </c>
      <c r="D266" s="211">
        <f>B266&amp;"-"&amp;C266</f>
        <v/>
      </c>
    </row>
    <row r="267">
      <c r="A267" s="216" t="inlineStr">
        <is>
          <t>L8416</t>
        </is>
      </c>
      <c r="B267" s="216" t="inlineStr">
        <is>
          <t>L8</t>
        </is>
      </c>
      <c r="C267" s="216" t="n">
        <v>3</v>
      </c>
      <c r="D267" s="211">
        <f>B267&amp;"-"&amp;C267</f>
        <v/>
      </c>
    </row>
    <row r="268">
      <c r="A268" s="216" t="inlineStr">
        <is>
          <t>L8417</t>
        </is>
      </c>
      <c r="B268" s="216" t="inlineStr">
        <is>
          <t>L8</t>
        </is>
      </c>
      <c r="C268" s="216" t="n">
        <v>3</v>
      </c>
      <c r="D268" s="211">
        <f>B268&amp;"-"&amp;C268</f>
        <v/>
      </c>
    </row>
    <row r="269">
      <c r="A269" s="216" t="inlineStr">
        <is>
          <t>L8418</t>
        </is>
      </c>
      <c r="B269" s="216" t="inlineStr">
        <is>
          <t>L8</t>
        </is>
      </c>
      <c r="C269" s="216" t="n">
        <v>3</v>
      </c>
      <c r="D269" s="211">
        <f>B269&amp;"-"&amp;C269</f>
        <v/>
      </c>
    </row>
    <row r="270">
      <c r="A270" s="216" t="inlineStr">
        <is>
          <t>L8419</t>
        </is>
      </c>
      <c r="B270" s="216" t="inlineStr">
        <is>
          <t>L8</t>
        </is>
      </c>
      <c r="C270" s="216" t="n">
        <v>3</v>
      </c>
      <c r="D270" s="211">
        <f>B270&amp;"-"&amp;C270</f>
        <v/>
      </c>
    </row>
    <row r="271">
      <c r="A271" s="216" t="inlineStr">
        <is>
          <t>L8420</t>
        </is>
      </c>
      <c r="B271" s="216" t="inlineStr">
        <is>
          <t>L8</t>
        </is>
      </c>
      <c r="C271" s="216" t="n">
        <v>3</v>
      </c>
      <c r="D271" s="211">
        <f>B271&amp;"-"&amp;C271</f>
        <v/>
      </c>
    </row>
    <row r="272">
      <c r="A272" s="216" t="inlineStr">
        <is>
          <t>L8421</t>
        </is>
      </c>
      <c r="B272" s="216" t="inlineStr">
        <is>
          <t>L8</t>
        </is>
      </c>
      <c r="C272" s="216" t="n">
        <v>3</v>
      </c>
      <c r="D272" s="211">
        <f>B272&amp;"-"&amp;C272</f>
        <v/>
      </c>
    </row>
    <row r="273">
      <c r="A273" s="216" t="inlineStr">
        <is>
          <t>L8422</t>
        </is>
      </c>
      <c r="B273" s="216" t="inlineStr">
        <is>
          <t>L8</t>
        </is>
      </c>
      <c r="C273" s="216" t="n">
        <v>3</v>
      </c>
      <c r="D273" s="211">
        <f>B273&amp;"-"&amp;C273</f>
        <v/>
      </c>
    </row>
    <row r="274">
      <c r="A274" s="216" t="inlineStr">
        <is>
          <t>L8423</t>
        </is>
      </c>
      <c r="B274" s="216" t="inlineStr">
        <is>
          <t>L8</t>
        </is>
      </c>
      <c r="C274" s="216" t="n">
        <v>3</v>
      </c>
      <c r="D274" s="211">
        <f>B274&amp;"-"&amp;C274</f>
        <v/>
      </c>
    </row>
    <row r="275">
      <c r="A275" s="216" t="inlineStr">
        <is>
          <t>L8424</t>
        </is>
      </c>
      <c r="B275" s="216" t="inlineStr">
        <is>
          <t>L8</t>
        </is>
      </c>
      <c r="C275" s="216" t="n">
        <v>3</v>
      </c>
      <c r="D275" s="211">
        <f>B275&amp;"-"&amp;C275</f>
        <v/>
      </c>
    </row>
    <row r="276">
      <c r="A276" s="216" t="inlineStr">
        <is>
          <t>L8425</t>
        </is>
      </c>
      <c r="B276" s="216" t="inlineStr">
        <is>
          <t>L8</t>
        </is>
      </c>
      <c r="C276" s="216" t="n">
        <v>3</v>
      </c>
      <c r="D276" s="211">
        <f>B276&amp;"-"&amp;C276</f>
        <v/>
      </c>
    </row>
    <row r="277">
      <c r="A277" s="216" t="inlineStr">
        <is>
          <t>L8426</t>
        </is>
      </c>
      <c r="B277" s="216" t="inlineStr">
        <is>
          <t>L8</t>
        </is>
      </c>
      <c r="C277" s="216" t="n">
        <v>3</v>
      </c>
      <c r="D277" s="211">
        <f>B277&amp;"-"&amp;C277</f>
        <v/>
      </c>
    </row>
    <row r="278">
      <c r="A278" s="216" t="inlineStr">
        <is>
          <t>L8427</t>
        </is>
      </c>
      <c r="B278" s="216" t="inlineStr">
        <is>
          <t>L8</t>
        </is>
      </c>
      <c r="C278" s="216" t="n">
        <v>3</v>
      </c>
      <c r="D278" s="211">
        <f>B278&amp;"-"&amp;C278</f>
        <v/>
      </c>
    </row>
    <row r="279">
      <c r="A279" s="216" t="inlineStr">
        <is>
          <t>L8429</t>
        </is>
      </c>
      <c r="B279" s="216" t="inlineStr">
        <is>
          <t>L8</t>
        </is>
      </c>
      <c r="C279" s="216" t="n">
        <v>3</v>
      </c>
      <c r="D279" s="211">
        <f>B279&amp;"-"&amp;C279</f>
        <v/>
      </c>
    </row>
    <row r="280">
      <c r="A280" s="216" t="inlineStr">
        <is>
          <t>L8430</t>
        </is>
      </c>
      <c r="B280" s="216" t="inlineStr">
        <is>
          <t>L8</t>
        </is>
      </c>
      <c r="C280" s="216" t="n">
        <v>3</v>
      </c>
      <c r="D280" s="211">
        <f>B280&amp;"-"&amp;C280</f>
        <v/>
      </c>
    </row>
    <row r="281">
      <c r="A281" s="216" t="inlineStr">
        <is>
          <t>L8431</t>
        </is>
      </c>
      <c r="B281" s="216" t="inlineStr">
        <is>
          <t>L8</t>
        </is>
      </c>
      <c r="C281" s="216" t="n">
        <v>3</v>
      </c>
      <c r="D281" s="211">
        <f>B281&amp;"-"&amp;C281</f>
        <v/>
      </c>
    </row>
    <row r="282">
      <c r="A282" s="216" t="inlineStr">
        <is>
          <t>L8432</t>
        </is>
      </c>
      <c r="B282" s="216" t="inlineStr">
        <is>
          <t>L8</t>
        </is>
      </c>
      <c r="C282" s="216" t="n">
        <v>3</v>
      </c>
      <c r="D282" s="211">
        <f>B282&amp;"-"&amp;C282</f>
        <v/>
      </c>
    </row>
    <row r="283">
      <c r="A283" s="216" t="inlineStr">
        <is>
          <t>L8433</t>
        </is>
      </c>
      <c r="B283" s="216" t="inlineStr">
        <is>
          <t>L8</t>
        </is>
      </c>
      <c r="C283" s="216" t="n">
        <v>3</v>
      </c>
      <c r="D283" s="211">
        <f>B283&amp;"-"&amp;C283</f>
        <v/>
      </c>
    </row>
    <row r="284">
      <c r="A284" s="216" t="inlineStr">
        <is>
          <t>L8434</t>
        </is>
      </c>
      <c r="B284" s="216" t="inlineStr">
        <is>
          <t>L8</t>
        </is>
      </c>
      <c r="C284" s="216" t="n">
        <v>3</v>
      </c>
      <c r="D284" s="211">
        <f>B284&amp;"-"&amp;C284</f>
        <v/>
      </c>
    </row>
    <row r="285">
      <c r="A285" s="216" t="inlineStr">
        <is>
          <t>L8435</t>
        </is>
      </c>
      <c r="B285" s="216" t="inlineStr">
        <is>
          <t>L8</t>
        </is>
      </c>
      <c r="C285" s="216" t="n">
        <v>3</v>
      </c>
      <c r="D285" s="211">
        <f>B285&amp;"-"&amp;C285</f>
        <v/>
      </c>
    </row>
    <row r="286">
      <c r="A286" s="216" t="inlineStr">
        <is>
          <t>L8436</t>
        </is>
      </c>
      <c r="B286" s="216" t="inlineStr">
        <is>
          <t>L8</t>
        </is>
      </c>
      <c r="C286" s="216" t="n">
        <v>3</v>
      </c>
      <c r="D286" s="211">
        <f>B286&amp;"-"&amp;C286</f>
        <v/>
      </c>
    </row>
    <row r="287">
      <c r="A287" s="216" t="inlineStr">
        <is>
          <t>L8437</t>
        </is>
      </c>
      <c r="B287" s="216" t="inlineStr">
        <is>
          <t>L8</t>
        </is>
      </c>
      <c r="C287" s="216" t="n">
        <v>3</v>
      </c>
      <c r="D287" s="211">
        <f>B287&amp;"-"&amp;C287</f>
        <v/>
      </c>
    </row>
    <row r="288">
      <c r="A288" s="216" t="inlineStr">
        <is>
          <t>L8438</t>
        </is>
      </c>
      <c r="B288" s="216" t="inlineStr">
        <is>
          <t>L8</t>
        </is>
      </c>
      <c r="C288" s="216" t="n">
        <v>3</v>
      </c>
      <c r="D288" s="211">
        <f>B288&amp;"-"&amp;C288</f>
        <v/>
      </c>
    </row>
    <row r="289">
      <c r="A289" s="216" t="inlineStr">
        <is>
          <t>L8439</t>
        </is>
      </c>
      <c r="B289" s="216" t="inlineStr">
        <is>
          <t>L8</t>
        </is>
      </c>
      <c r="C289" s="216" t="n">
        <v>3</v>
      </c>
      <c r="D289" s="211">
        <f>B289&amp;"-"&amp;C289</f>
        <v/>
      </c>
    </row>
    <row r="290">
      <c r="A290" s="217" t="inlineStr">
        <is>
          <t>L8067</t>
        </is>
      </c>
      <c r="B290" s="216" t="inlineStr">
        <is>
          <t>L8</t>
        </is>
      </c>
      <c r="C290" s="216" t="n">
        <v>4</v>
      </c>
      <c r="D290" s="211">
        <f>B290&amp;"-"&amp;C290</f>
        <v/>
      </c>
    </row>
    <row r="291">
      <c r="A291" s="216" t="inlineStr">
        <is>
          <t>L8401</t>
        </is>
      </c>
      <c r="B291" s="216" t="inlineStr">
        <is>
          <t>L8</t>
        </is>
      </c>
      <c r="C291" s="216" t="n">
        <v>4</v>
      </c>
      <c r="D291" s="211">
        <f>B291&amp;"-"&amp;C291</f>
        <v/>
      </c>
    </row>
    <row r="292">
      <c r="A292" s="216" t="inlineStr">
        <is>
          <t>L8402</t>
        </is>
      </c>
      <c r="B292" s="216" t="inlineStr">
        <is>
          <t>L8</t>
        </is>
      </c>
      <c r="C292" s="216" t="n">
        <v>4</v>
      </c>
      <c r="D292" s="211">
        <f>B292&amp;"-"&amp;C292</f>
        <v/>
      </c>
    </row>
    <row r="293">
      <c r="A293" s="216" t="inlineStr">
        <is>
          <t>L8350</t>
        </is>
      </c>
      <c r="B293" s="216" t="inlineStr">
        <is>
          <t>L8</t>
        </is>
      </c>
      <c r="C293" s="216" t="n">
        <v>5</v>
      </c>
      <c r="D293" s="211">
        <f>B293&amp;"-"&amp;C293</f>
        <v/>
      </c>
    </row>
    <row r="294">
      <c r="A294" s="216" t="inlineStr">
        <is>
          <t>L8351</t>
        </is>
      </c>
      <c r="B294" s="216" t="inlineStr">
        <is>
          <t>L8</t>
        </is>
      </c>
      <c r="C294" s="216" t="n">
        <v>5</v>
      </c>
      <c r="D294" s="211">
        <f>B294&amp;"-"&amp;C294</f>
        <v/>
      </c>
    </row>
    <row r="295">
      <c r="A295" s="216" t="inlineStr">
        <is>
          <t>L8950</t>
        </is>
      </c>
      <c r="B295" s="216" t="inlineStr">
        <is>
          <t>L8</t>
        </is>
      </c>
      <c r="C295" s="216" t="n">
        <v>5</v>
      </c>
      <c r="D295" s="211">
        <f>B295&amp;"-"&amp;C295</f>
        <v/>
      </c>
    </row>
    <row r="296">
      <c r="A296" s="216" t="inlineStr">
        <is>
          <t>L8701</t>
        </is>
      </c>
      <c r="B296" s="216" t="inlineStr">
        <is>
          <t>L8</t>
        </is>
      </c>
      <c r="C296" s="216" t="n">
        <v>7</v>
      </c>
      <c r="D296" s="211">
        <f>B296&amp;"-"&amp;C296</f>
        <v/>
      </c>
    </row>
    <row r="297">
      <c r="A297" s="216" t="inlineStr">
        <is>
          <t>L9130</t>
        </is>
      </c>
      <c r="B297" s="216" t="inlineStr">
        <is>
          <t>L9</t>
        </is>
      </c>
      <c r="C297" s="216" t="n">
        <v>1</v>
      </c>
      <c r="D297" s="211">
        <f>B297&amp;"-"&amp;C297</f>
        <v/>
      </c>
    </row>
    <row r="298">
      <c r="A298" s="216" t="inlineStr">
        <is>
          <t>L9131</t>
        </is>
      </c>
      <c r="B298" s="216" t="inlineStr">
        <is>
          <t>L9</t>
        </is>
      </c>
      <c r="C298" s="216" t="n">
        <v>1</v>
      </c>
      <c r="D298" s="211">
        <f>B298&amp;"-"&amp;C298</f>
        <v/>
      </c>
    </row>
    <row r="299">
      <c r="A299" s="216" t="inlineStr">
        <is>
          <t>L9132</t>
        </is>
      </c>
      <c r="B299" s="216" t="inlineStr">
        <is>
          <t>L9</t>
        </is>
      </c>
      <c r="C299" s="216" t="n">
        <v>1</v>
      </c>
      <c r="D299" s="211">
        <f>B299&amp;"-"&amp;C299</f>
        <v/>
      </c>
    </row>
    <row r="300">
      <c r="A300" s="216" t="inlineStr">
        <is>
          <t>L9133</t>
        </is>
      </c>
      <c r="B300" s="216" t="inlineStr">
        <is>
          <t>L9</t>
        </is>
      </c>
      <c r="C300" s="216" t="n">
        <v>1</v>
      </c>
      <c r="D300" s="211">
        <f>B300&amp;"-"&amp;C300</f>
        <v/>
      </c>
    </row>
    <row r="301">
      <c r="A301" s="216" t="inlineStr">
        <is>
          <t>L9701</t>
        </is>
      </c>
      <c r="B301" s="216" t="inlineStr">
        <is>
          <t>L9</t>
        </is>
      </c>
      <c r="C301" s="216" t="n">
        <v>2</v>
      </c>
      <c r="D301" s="211">
        <f>B301&amp;"-"&amp;C301</f>
        <v/>
      </c>
    </row>
    <row r="302">
      <c r="A302" s="216" t="inlineStr">
        <is>
          <t>L9702</t>
        </is>
      </c>
      <c r="B302" s="216" t="inlineStr">
        <is>
          <t>L9</t>
        </is>
      </c>
      <c r="C302" s="216" t="n">
        <v>2</v>
      </c>
      <c r="D302" s="211">
        <f>B302&amp;"-"&amp;C302</f>
        <v/>
      </c>
    </row>
    <row r="303">
      <c r="A303" s="216" t="inlineStr">
        <is>
          <t>L9703</t>
        </is>
      </c>
      <c r="B303" s="216" t="inlineStr">
        <is>
          <t>L9</t>
        </is>
      </c>
      <c r="C303" s="216" t="n">
        <v>2</v>
      </c>
      <c r="D303" s="211">
        <f>B303&amp;"-"&amp;C303</f>
        <v/>
      </c>
    </row>
    <row r="304">
      <c r="A304" s="216" t="inlineStr">
        <is>
          <t>L9704</t>
        </is>
      </c>
      <c r="B304" s="216" t="inlineStr">
        <is>
          <t>L9</t>
        </is>
      </c>
      <c r="C304" s="216" t="n">
        <v>2</v>
      </c>
      <c r="D304" s="211">
        <f>B304&amp;"-"&amp;C304</f>
        <v/>
      </c>
    </row>
    <row r="305">
      <c r="A305" s="216" t="inlineStr">
        <is>
          <t>L9705</t>
        </is>
      </c>
      <c r="B305" s="216" t="inlineStr">
        <is>
          <t>L9</t>
        </is>
      </c>
      <c r="C305" s="216" t="n">
        <v>2</v>
      </c>
      <c r="D305" s="211">
        <f>B305&amp;"-"&amp;C305</f>
        <v/>
      </c>
    </row>
    <row r="306">
      <c r="A306" s="216" t="inlineStr">
        <is>
          <t>L9706</t>
        </is>
      </c>
      <c r="B306" s="216" t="inlineStr">
        <is>
          <t>L9</t>
        </is>
      </c>
      <c r="C306" s="216" t="n">
        <v>2</v>
      </c>
      <c r="D306" s="211">
        <f>B306&amp;"-"&amp;C306</f>
        <v/>
      </c>
    </row>
    <row r="307">
      <c r="A307" s="216" t="inlineStr">
        <is>
          <t>L9707</t>
        </is>
      </c>
      <c r="B307" s="216" t="inlineStr">
        <is>
          <t>L9</t>
        </is>
      </c>
      <c r="C307" s="216" t="n">
        <v>2</v>
      </c>
      <c r="D307" s="211">
        <f>B307&amp;"-"&amp;C307</f>
        <v/>
      </c>
    </row>
    <row r="308">
      <c r="A308" s="216" t="inlineStr">
        <is>
          <t>L9708</t>
        </is>
      </c>
      <c r="B308" s="216" t="inlineStr">
        <is>
          <t>L9</t>
        </is>
      </c>
      <c r="C308" s="216" t="n">
        <v>2</v>
      </c>
      <c r="D308" s="211">
        <f>B308&amp;"-"&amp;C308</f>
        <v/>
      </c>
    </row>
    <row r="309">
      <c r="A309" s="216" t="inlineStr">
        <is>
          <t>L9709</t>
        </is>
      </c>
      <c r="B309" s="216" t="inlineStr">
        <is>
          <t>L9</t>
        </is>
      </c>
      <c r="C309" s="216" t="n">
        <v>2</v>
      </c>
      <c r="D309" s="211">
        <f>B309&amp;"-"&amp;C309</f>
        <v/>
      </c>
    </row>
    <row r="310">
      <c r="A310" s="216" t="inlineStr">
        <is>
          <t>L9710</t>
        </is>
      </c>
      <c r="B310" s="216" t="inlineStr">
        <is>
          <t>L9</t>
        </is>
      </c>
      <c r="C310" s="216" t="n">
        <v>2</v>
      </c>
      <c r="D310" s="211">
        <f>B310&amp;"-"&amp;C310</f>
        <v/>
      </c>
    </row>
    <row r="311">
      <c r="A311" s="216" t="inlineStr">
        <is>
          <t>L9711</t>
        </is>
      </c>
      <c r="B311" s="216" t="inlineStr">
        <is>
          <t>L9</t>
        </is>
      </c>
      <c r="C311" s="216" t="n">
        <v>2</v>
      </c>
      <c r="D311" s="211">
        <f>B311&amp;"-"&amp;C311</f>
        <v/>
      </c>
    </row>
    <row r="312">
      <c r="A312" s="216" t="inlineStr">
        <is>
          <t>L9712</t>
        </is>
      </c>
      <c r="B312" s="216" t="inlineStr">
        <is>
          <t>L9</t>
        </is>
      </c>
      <c r="C312" s="216" t="n">
        <v>2</v>
      </c>
      <c r="D312" s="211">
        <f>B312&amp;"-"&amp;C312</f>
        <v/>
      </c>
    </row>
    <row r="313">
      <c r="A313" s="216" t="inlineStr">
        <is>
          <t>L9713</t>
        </is>
      </c>
      <c r="B313" s="216" t="inlineStr">
        <is>
          <t>L9</t>
        </is>
      </c>
      <c r="C313" s="216" t="n">
        <v>2</v>
      </c>
      <c r="D313" s="211">
        <f>B313&amp;"-"&amp;C313</f>
        <v/>
      </c>
    </row>
    <row r="314">
      <c r="A314" s="216" t="inlineStr">
        <is>
          <t>L9714</t>
        </is>
      </c>
      <c r="B314" s="216" t="inlineStr">
        <is>
          <t>L9</t>
        </is>
      </c>
      <c r="C314" s="216" t="n">
        <v>2</v>
      </c>
      <c r="D314" s="211">
        <f>B314&amp;"-"&amp;C314</f>
        <v/>
      </c>
    </row>
    <row r="315">
      <c r="A315" s="216" t="inlineStr">
        <is>
          <t>L9715</t>
        </is>
      </c>
      <c r="B315" s="216" t="inlineStr">
        <is>
          <t>L9</t>
        </is>
      </c>
      <c r="C315" s="216" t="n">
        <v>2</v>
      </c>
      <c r="D315" s="211">
        <f>B315&amp;"-"&amp;C315</f>
        <v/>
      </c>
    </row>
    <row r="316">
      <c r="A316" s="216" t="inlineStr">
        <is>
          <t>L9716</t>
        </is>
      </c>
      <c r="B316" s="216" t="inlineStr">
        <is>
          <t>L9</t>
        </is>
      </c>
      <c r="C316" s="216" t="n">
        <v>2</v>
      </c>
      <c r="D316" s="211">
        <f>B316&amp;"-"&amp;C316</f>
        <v/>
      </c>
    </row>
    <row r="317">
      <c r="A317" s="216" t="inlineStr">
        <is>
          <t>L9717</t>
        </is>
      </c>
      <c r="B317" s="216" t="inlineStr">
        <is>
          <t>L9</t>
        </is>
      </c>
      <c r="C317" s="216" t="n">
        <v>2</v>
      </c>
      <c r="D317" s="211">
        <f>B317&amp;"-"&amp;C317</f>
        <v/>
      </c>
    </row>
    <row r="318">
      <c r="A318" s="216" t="inlineStr">
        <is>
          <t>L9718</t>
        </is>
      </c>
      <c r="B318" s="216" t="inlineStr">
        <is>
          <t>L9</t>
        </is>
      </c>
      <c r="C318" s="216" t="n">
        <v>2</v>
      </c>
      <c r="D318" s="211">
        <f>B318&amp;"-"&amp;C318</f>
        <v/>
      </c>
    </row>
    <row r="319">
      <c r="A319" s="216" t="inlineStr">
        <is>
          <t>L9719</t>
        </is>
      </c>
      <c r="B319" s="216" t="inlineStr">
        <is>
          <t>L9</t>
        </is>
      </c>
      <c r="C319" s="216" t="n">
        <v>2</v>
      </c>
      <c r="D319" s="211">
        <f>B319&amp;"-"&amp;C319</f>
        <v/>
      </c>
    </row>
    <row r="320">
      <c r="A320" s="216" t="inlineStr">
        <is>
          <t>L9720</t>
        </is>
      </c>
      <c r="B320" s="216" t="inlineStr">
        <is>
          <t>L9</t>
        </is>
      </c>
      <c r="C320" s="216" t="n">
        <v>2</v>
      </c>
      <c r="D320" s="211">
        <f>B320&amp;"-"&amp;C320</f>
        <v/>
      </c>
    </row>
    <row r="321">
      <c r="A321" s="216" t="inlineStr">
        <is>
          <t>L9721</t>
        </is>
      </c>
      <c r="B321" s="216" t="inlineStr">
        <is>
          <t>L9</t>
        </is>
      </c>
      <c r="C321" s="216" t="n">
        <v>2</v>
      </c>
      <c r="D321" s="211">
        <f>B321&amp;"-"&amp;C321</f>
        <v/>
      </c>
    </row>
    <row r="322">
      <c r="A322" s="216" t="inlineStr">
        <is>
          <t>L9722</t>
        </is>
      </c>
      <c r="B322" s="216" t="inlineStr">
        <is>
          <t>L9</t>
        </is>
      </c>
      <c r="C322" s="216" t="n">
        <v>2</v>
      </c>
      <c r="D322" s="211">
        <f>B322&amp;"-"&amp;C322</f>
        <v/>
      </c>
    </row>
    <row r="323">
      <c r="A323" s="216" t="inlineStr">
        <is>
          <t>L9723</t>
        </is>
      </c>
      <c r="B323" s="216" t="inlineStr">
        <is>
          <t>L9</t>
        </is>
      </c>
      <c r="C323" s="216" t="n">
        <v>2</v>
      </c>
      <c r="D323" s="211">
        <f>B323&amp;"-"&amp;C323</f>
        <v/>
      </c>
    </row>
    <row r="324">
      <c r="A324" s="216" t="inlineStr">
        <is>
          <t>L9724</t>
        </is>
      </c>
      <c r="B324" s="216" t="inlineStr">
        <is>
          <t>L9</t>
        </is>
      </c>
      <c r="C324" s="216" t="n">
        <v>2</v>
      </c>
      <c r="D324" s="211">
        <f>B324&amp;"-"&amp;C324</f>
        <v/>
      </c>
    </row>
    <row r="325">
      <c r="A325" s="216" t="inlineStr">
        <is>
          <t>L9725</t>
        </is>
      </c>
      <c r="B325" s="216" t="inlineStr">
        <is>
          <t>L9</t>
        </is>
      </c>
      <c r="C325" s="216" t="n">
        <v>2</v>
      </c>
      <c r="D325" s="211">
        <f>B325&amp;"-"&amp;C325</f>
        <v/>
      </c>
    </row>
    <row r="326">
      <c r="A326" s="217" t="inlineStr">
        <is>
          <t>L9726</t>
        </is>
      </c>
      <c r="B326" s="216" t="inlineStr">
        <is>
          <t>L9</t>
        </is>
      </c>
      <c r="C326" s="216" t="n">
        <v>2</v>
      </c>
      <c r="D326" s="211">
        <f>B326&amp;"-"&amp;C326</f>
        <v/>
      </c>
    </row>
    <row r="327">
      <c r="A327" s="216" t="inlineStr">
        <is>
          <t>L9801</t>
        </is>
      </c>
      <c r="B327" s="216" t="inlineStr">
        <is>
          <t>L9</t>
        </is>
      </c>
      <c r="C327" s="216" t="n">
        <v>3</v>
      </c>
      <c r="D327" s="211">
        <f>B327&amp;"-"&amp;C327</f>
        <v/>
      </c>
    </row>
    <row r="328">
      <c r="A328" s="216" t="inlineStr">
        <is>
          <t>L9802</t>
        </is>
      </c>
      <c r="B328" s="216" t="inlineStr">
        <is>
          <t>L9</t>
        </is>
      </c>
      <c r="C328" s="216" t="n">
        <v>3</v>
      </c>
      <c r="D328" s="211">
        <f>B328&amp;"-"&amp;C328</f>
        <v/>
      </c>
    </row>
    <row r="329">
      <c r="A329" s="216" t="inlineStr">
        <is>
          <t>L9803</t>
        </is>
      </c>
      <c r="B329" s="216" t="inlineStr">
        <is>
          <t>L9</t>
        </is>
      </c>
      <c r="C329" s="216" t="n">
        <v>3</v>
      </c>
      <c r="D329" s="211">
        <f>B329&amp;"-"&amp;C329</f>
        <v/>
      </c>
    </row>
    <row r="330">
      <c r="A330" s="216" t="inlineStr">
        <is>
          <t>L9804</t>
        </is>
      </c>
      <c r="B330" s="216" t="inlineStr">
        <is>
          <t>L9</t>
        </is>
      </c>
      <c r="C330" s="216" t="n">
        <v>3</v>
      </c>
      <c r="D330" s="211">
        <f>B330&amp;"-"&amp;C330</f>
        <v/>
      </c>
    </row>
    <row r="331">
      <c r="A331" s="216" t="inlineStr">
        <is>
          <t>L9805</t>
        </is>
      </c>
      <c r="B331" s="216" t="inlineStr">
        <is>
          <t>L9</t>
        </is>
      </c>
      <c r="C331" s="216" t="n">
        <v>3</v>
      </c>
      <c r="D331" s="211">
        <f>B331&amp;"-"&amp;C331</f>
        <v/>
      </c>
    </row>
    <row r="332">
      <c r="A332" s="216" t="inlineStr">
        <is>
          <t>L9806</t>
        </is>
      </c>
      <c r="B332" s="216" t="inlineStr">
        <is>
          <t>L9</t>
        </is>
      </c>
      <c r="C332" s="216" t="n">
        <v>3</v>
      </c>
      <c r="D332" s="211">
        <f>B332&amp;"-"&amp;C332</f>
        <v/>
      </c>
    </row>
    <row r="333">
      <c r="A333" s="216" t="inlineStr">
        <is>
          <t>L9110</t>
        </is>
      </c>
      <c r="B333" s="216" t="inlineStr">
        <is>
          <t>L9</t>
        </is>
      </c>
      <c r="C333" s="216" t="n">
        <v>9</v>
      </c>
      <c r="D333" s="211">
        <f>B333&amp;"-"&amp;C333</f>
        <v/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I14" sqref="I14"/>
    </sheetView>
  </sheetViews>
  <sheetFormatPr baseColWidth="8" defaultRowHeight="15.75"/>
  <cols>
    <col width="10.28515625" bestFit="1" customWidth="1" style="453" min="1" max="1"/>
  </cols>
  <sheetData>
    <row r="1" ht="16.5" customHeight="1" s="453">
      <c r="A1" t="inlineStr">
        <is>
          <t>要二審的</t>
        </is>
      </c>
      <c r="B1" t="inlineStr">
        <is>
          <t>L4101</t>
        </is>
      </c>
      <c r="C1" t="inlineStr">
        <is>
          <t>已完成</t>
        </is>
      </c>
      <c r="D1" s="108" t="inlineStr">
        <is>
          <t>L4042</t>
        </is>
      </c>
      <c r="F1" t="inlineStr">
        <is>
          <t>未完成</t>
        </is>
      </c>
      <c r="G1" t="inlineStr">
        <is>
          <t>L4002</t>
        </is>
      </c>
    </row>
    <row r="2" ht="16.5" customHeight="1" s="453">
      <c r="B2" t="inlineStr">
        <is>
          <t>L4042</t>
        </is>
      </c>
      <c r="D2" s="108" t="inlineStr">
        <is>
          <t>L4043</t>
        </is>
      </c>
      <c r="G2" t="inlineStr">
        <is>
          <t>L4030</t>
        </is>
      </c>
    </row>
    <row r="3" ht="16.5" customHeight="1" s="453">
      <c r="B3" t="inlineStr">
        <is>
          <t>L4410</t>
        </is>
      </c>
      <c r="D3" s="108" t="inlineStr">
        <is>
          <t>L4101</t>
        </is>
      </c>
      <c r="G3" t="inlineStr">
        <is>
          <t>L4031</t>
        </is>
      </c>
    </row>
    <row r="4" ht="16.5" customHeight="1" s="453">
      <c r="B4" t="inlineStr">
        <is>
          <t>L4940</t>
        </is>
      </c>
      <c r="D4" s="108" t="inlineStr">
        <is>
          <t>L4201</t>
        </is>
      </c>
      <c r="G4" t="inlineStr">
        <is>
          <t>L4200</t>
        </is>
      </c>
    </row>
    <row r="5" ht="16.5" customHeight="1" s="453">
      <c r="B5" t="inlineStr">
        <is>
          <t>L4941</t>
        </is>
      </c>
      <c r="D5" s="108" t="inlineStr">
        <is>
          <t>L4210</t>
        </is>
      </c>
      <c r="G5" t="inlineStr">
        <is>
          <t>L4320</t>
        </is>
      </c>
    </row>
    <row r="6" ht="16.5" customHeight="1" s="453">
      <c r="B6" t="inlineStr">
        <is>
          <t>L4043</t>
        </is>
      </c>
      <c r="D6" s="108" t="inlineStr">
        <is>
          <t>L4321</t>
        </is>
      </c>
      <c r="G6" t="inlineStr">
        <is>
          <t>L4452</t>
        </is>
      </c>
    </row>
    <row r="7" ht="16.5" customHeight="1" s="453">
      <c r="B7" t="inlineStr">
        <is>
          <t>L4412</t>
        </is>
      </c>
      <c r="D7" s="108" t="inlineStr">
        <is>
          <t>L4410</t>
        </is>
      </c>
      <c r="G7" t="inlineStr">
        <is>
          <t>L4454</t>
        </is>
      </c>
    </row>
    <row r="8" ht="16.5" customHeight="1" s="453">
      <c r="B8" t="inlineStr">
        <is>
          <t>L4600</t>
        </is>
      </c>
      <c r="D8" s="108" t="inlineStr">
        <is>
          <t>L4412</t>
        </is>
      </c>
      <c r="G8" t="inlineStr">
        <is>
          <t>L4520</t>
        </is>
      </c>
    </row>
    <row r="9" ht="16.5" customHeight="1" s="453">
      <c r="B9" t="inlineStr">
        <is>
          <t>L4611</t>
        </is>
      </c>
      <c r="D9" s="108" t="inlineStr">
        <is>
          <t>L4450</t>
        </is>
      </c>
      <c r="G9" t="inlineStr">
        <is>
          <t>L4604</t>
        </is>
      </c>
    </row>
    <row r="10" ht="16.5" customHeight="1" s="453">
      <c r="B10" t="inlineStr">
        <is>
          <t>L4601</t>
        </is>
      </c>
      <c r="D10" s="108" t="inlineStr">
        <is>
          <t>L4451</t>
        </is>
      </c>
      <c r="G10" t="inlineStr">
        <is>
          <t>L4702</t>
        </is>
      </c>
    </row>
    <row r="11" ht="16.5" customHeight="1" s="453">
      <c r="B11" t="inlineStr">
        <is>
          <t>L4603</t>
        </is>
      </c>
      <c r="D11" s="108" t="inlineStr">
        <is>
          <t>L4453</t>
        </is>
      </c>
      <c r="G11" t="inlineStr">
        <is>
          <t>L4703</t>
        </is>
      </c>
    </row>
    <row r="12" ht="16.5" customHeight="1" s="453">
      <c r="B12" t="inlineStr">
        <is>
          <t>L4450</t>
        </is>
      </c>
      <c r="D12" s="108" t="inlineStr">
        <is>
          <t>L4510</t>
        </is>
      </c>
      <c r="G12" t="inlineStr">
        <is>
          <t>L4920</t>
        </is>
      </c>
    </row>
    <row r="13" ht="16.5" customHeight="1" s="453">
      <c r="B13" t="inlineStr">
        <is>
          <t>L4451</t>
        </is>
      </c>
      <c r="D13" s="108" t="inlineStr">
        <is>
          <t>L4511</t>
        </is>
      </c>
      <c r="G13" t="inlineStr">
        <is>
          <t>L4925</t>
        </is>
      </c>
    </row>
    <row r="14" ht="16.5" customHeight="1" s="453">
      <c r="B14" t="inlineStr">
        <is>
          <t>L4452</t>
        </is>
      </c>
      <c r="D14" s="108" t="inlineStr">
        <is>
          <t>L4600</t>
        </is>
      </c>
      <c r="G14" t="inlineStr">
        <is>
          <t>L4931</t>
        </is>
      </c>
    </row>
    <row r="15" ht="16.5" customHeight="1" s="453">
      <c r="B15" t="inlineStr">
        <is>
          <t>L4453</t>
        </is>
      </c>
      <c r="D15" s="108" t="inlineStr">
        <is>
          <t>L4601</t>
        </is>
      </c>
      <c r="G15" t="inlineStr">
        <is>
          <t>L4943</t>
        </is>
      </c>
    </row>
    <row r="16" ht="16.5" customHeight="1" s="453">
      <c r="B16" t="inlineStr">
        <is>
          <t>L4943</t>
        </is>
      </c>
      <c r="D16" s="108" t="inlineStr">
        <is>
          <t>L4603</t>
        </is>
      </c>
    </row>
    <row r="17" ht="16.5" customHeight="1" s="453">
      <c r="B17" t="inlineStr">
        <is>
          <t>L4510</t>
        </is>
      </c>
      <c r="D17" s="108" t="inlineStr">
        <is>
          <t>L4606</t>
        </is>
      </c>
      <c r="G17" t="inlineStr">
        <is>
          <t>L4454</t>
        </is>
      </c>
      <c r="H17" t="inlineStr">
        <is>
      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      </is>
      </c>
    </row>
    <row r="18" ht="16.5" customHeight="1" s="453">
      <c r="B18" t="inlineStr">
        <is>
          <t>L4200</t>
        </is>
      </c>
      <c r="D18" s="108" t="inlineStr">
        <is>
          <t>L4611</t>
        </is>
      </c>
      <c r="G18" t="inlineStr">
        <is>
          <t>L4030</t>
        </is>
      </c>
      <c r="H18" t="inlineStr">
        <is>
          <t>L4030調整員工利率作業
挑選條件待與IT確認：
1.員工利率產品比對不符清單
2.客戶檔客戶別與員工檔比對不符清單</t>
        </is>
      </c>
    </row>
    <row r="19" ht="16.5" customHeight="1" s="453">
      <c r="B19" t="inlineStr">
        <is>
          <t>L4511</t>
        </is>
      </c>
      <c r="D19" s="108" t="inlineStr">
        <is>
          <t>L4930</t>
        </is>
      </c>
    </row>
    <row r="20" ht="16.5" customHeight="1" s="453">
      <c r="B20" t="inlineStr">
        <is>
          <t>L4520</t>
        </is>
      </c>
      <c r="D20" s="108" t="inlineStr">
        <is>
          <t>L4940</t>
        </is>
      </c>
    </row>
    <row r="21" ht="16.5" customHeight="1" s="453">
      <c r="B21" t="inlineStr">
        <is>
          <t>L4002</t>
        </is>
      </c>
      <c r="D21" s="108" t="inlineStr">
        <is>
          <t>L4941</t>
        </is>
      </c>
    </row>
    <row r="22" ht="16.5" customHeight="1" s="453">
      <c r="B22" t="inlineStr">
        <is>
          <t>L4210</t>
        </is>
      </c>
      <c r="D22" s="108" t="inlineStr">
        <is>
          <t>L4965</t>
        </is>
      </c>
    </row>
    <row r="23" ht="16.5" customHeight="1" s="453">
      <c r="B23" t="inlineStr">
        <is>
          <t>L4201</t>
        </is>
      </c>
      <c r="D23" s="108" t="n"/>
    </row>
    <row r="24" ht="16.5" customHeight="1" s="453">
      <c r="B24" t="inlineStr">
        <is>
          <t>L4920</t>
        </is>
      </c>
      <c r="D24" s="108" t="n"/>
    </row>
    <row r="25" ht="16.5" customHeight="1" s="453">
      <c r="B25" t="inlineStr">
        <is>
          <t>L4702</t>
        </is>
      </c>
      <c r="D25" s="108" t="n"/>
    </row>
    <row r="26" ht="16.5" customHeight="1" s="453">
      <c r="B26" t="inlineStr">
        <is>
          <t>L4703</t>
        </is>
      </c>
      <c r="D26" s="108" t="n"/>
    </row>
    <row r="27" ht="16.5" customHeight="1" s="453">
      <c r="B27" t="inlineStr">
        <is>
          <t>L4454</t>
        </is>
      </c>
      <c r="D27" s="108" t="n"/>
    </row>
    <row r="28" ht="16.5" customHeight="1" s="453">
      <c r="B28" t="inlineStr">
        <is>
          <t>L4930</t>
        </is>
      </c>
      <c r="D28" s="108" t="n"/>
    </row>
    <row r="29" ht="16.5" customHeight="1" s="453">
      <c r="B29" t="inlineStr">
        <is>
          <t>L4925</t>
        </is>
      </c>
      <c r="D29" s="108" t="n"/>
    </row>
    <row r="30" ht="16.5" customHeight="1" s="453">
      <c r="B30" t="inlineStr">
        <is>
          <t>L4965</t>
        </is>
      </c>
      <c r="D30" s="108" t="n"/>
    </row>
    <row r="31" ht="16.5" customHeight="1" s="453">
      <c r="B31" t="inlineStr">
        <is>
          <t>L4604</t>
        </is>
      </c>
      <c r="D31" s="108" t="n"/>
    </row>
    <row r="32" ht="16.5" customHeight="1" s="453">
      <c r="B32" t="inlineStr">
        <is>
          <t>L4606</t>
        </is>
      </c>
      <c r="D32" s="108" t="n"/>
    </row>
    <row r="33">
      <c r="B33" t="inlineStr">
        <is>
          <t>L4320</t>
        </is>
      </c>
    </row>
    <row r="34">
      <c r="B34" t="inlineStr">
        <is>
          <t>L4031</t>
        </is>
      </c>
    </row>
    <row r="35">
      <c r="B35" t="inlineStr">
        <is>
          <t>L4931</t>
        </is>
      </c>
    </row>
    <row r="36">
      <c r="B36" t="inlineStr">
        <is>
          <t>L4321</t>
        </is>
      </c>
    </row>
    <row r="37">
      <c r="B37" t="inlineStr">
        <is>
          <t>L4030</t>
        </is>
      </c>
    </row>
    <row r="39">
      <c r="B39" t="inlineStr">
        <is>
          <t>L4605</t>
        </is>
      </c>
      <c r="C39" t="inlineStr">
        <is>
          <t>L4605火險最終保單上傳作業：
檔案上傳後之錯誤保單，待淑微提供錯誤清單後核對</t>
        </is>
      </c>
    </row>
    <row r="41">
      <c r="C41" t="inlineStr">
        <is>
          <t>新增成功時,顯示[保險單]按鈕,連結【L4610保險單明細資料登錄】交易,登錄保險單資料</t>
        </is>
      </c>
    </row>
    <row r="42">
      <c r="C42" t="inlineStr">
        <is>
          <t>於[建物]輸出,增加[保險單]按鈕, ,連結【L4060額度擔保品保險單關聯查詢】交易,查詢保險單資料</t>
        </is>
      </c>
    </row>
    <row r="43">
      <c r="B43" t="inlineStr">
        <is>
          <t>L4962</t>
        </is>
      </c>
      <c r="C43" t="inlineStr">
        <is>
          <t xml:space="preserve">新增成功時,顯示[保險單]按鈕,連結【L4610保險單明細資料登錄】交易,登錄保險單資料 </t>
        </is>
      </c>
    </row>
    <row r="44">
      <c r="C44" t="inlineStr">
        <is>
      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      </is>
      </c>
    </row>
    <row r="45">
      <c r="C45" t="inlineStr">
        <is>
          <t>原AS400報表改為[L4920整批入帳明細查詢]：
1.[4-1-4匯款暫存檔明細表]。
2.[4-1-7匯款轉帳檔明細表]，原[匯款沖帳碼]欄位取消</t>
        </is>
      </c>
    </row>
    <row r="46">
      <c r="C46" t="inlineStr">
        <is>
          <t>L4610保險單明細資料登錄：增加輸入欄位[住宅險
改商業險註記]，可輸入[Y / 空白]</t>
        </is>
      </c>
    </row>
    <row r="47">
      <c r="C47" t="inlineStr">
        <is>
          <t>L4611續約保單資料維護：增加輸入欄位[住宅險改
商業險註記]，可輸入[Y / 空白]</t>
        </is>
      </c>
    </row>
    <row r="48">
      <c r="C48" t="inlineStr">
        <is>
          <t>L4962保險單資料檢核作業：檢核表類別增加選項
[住宅險改商業險註記]及輸入[火險到期起迄年月]
欄位</t>
        </is>
      </c>
    </row>
    <row r="49">
      <c r="C49" t="inlineStr">
        <is>
          <t>增加連結查詢[L4961火險保費明細查詢]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W5" sqref="W5"/>
    </sheetView>
  </sheetViews>
  <sheetFormatPr baseColWidth="8" defaultRowHeight="15.75"/>
  <cols>
    <col width="8.7109375" customWidth="1" style="541" min="4" max="4"/>
    <col width="8.7109375" customWidth="1" style="453" min="7" max="7"/>
    <col width="32.7109375" customWidth="1" style="453" min="9" max="9"/>
  </cols>
  <sheetData>
    <row r="1" ht="16.5" customHeight="1" s="453">
      <c r="A1" s="108" t="inlineStr">
        <is>
          <t>L3100</t>
        </is>
      </c>
      <c r="C1" s="108" t="inlineStr">
        <is>
          <t>L4002</t>
        </is>
      </c>
      <c r="D1" s="541" t="inlineStr">
        <is>
          <t>L4610</t>
        </is>
      </c>
      <c r="E1" t="inlineStr">
        <is>
          <t>新增成功時,顯示[保險單]按鈕,連結【L4610保險單明細資料登錄】交易,登錄保險單資料</t>
        </is>
      </c>
      <c r="G1" t="inlineStr">
        <is>
          <t>待辦事項</t>
        </is>
      </c>
      <c r="H1" t="inlineStr">
        <is>
          <t>L4703</t>
        </is>
      </c>
      <c r="I1" t="inlineStr">
        <is>
          <t>L4703滯繳通知單及L4702繳息通知單依用途列印不同字樣，待提供</t>
        </is>
      </c>
      <c r="L1" s="108" t="inlineStr">
        <is>
          <t>L2017</t>
        </is>
      </c>
      <c r="N1" s="108" t="inlineStr">
        <is>
          <t>L2017</t>
        </is>
      </c>
      <c r="U1" s="414" t="inlineStr">
        <is>
          <t>L4101</t>
        </is>
      </c>
      <c r="V1" s="417" t="n"/>
    </row>
    <row r="2" ht="16.5" customHeight="1" s="453">
      <c r="A2" s="108" t="inlineStr">
        <is>
          <t>L3002</t>
        </is>
      </c>
      <c r="C2" s="108" t="inlineStr">
        <is>
          <t>L4030</t>
        </is>
      </c>
      <c r="D2" s="541" t="inlineStr">
        <is>
          <t>L4060</t>
        </is>
      </c>
      <c r="E2" t="inlineStr">
        <is>
          <t>於[建物]輸出,增加[保險單]按鈕, ,連結【L4060額度擔保品保險單關聯查詢】交易,查詢保險單資料</t>
        </is>
      </c>
      <c r="H2" t="inlineStr">
        <is>
          <t>L4454</t>
        </is>
      </c>
      <c r="I2" t="inlineStr">
        <is>
      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      </is>
      </c>
      <c r="L2" s="108" t="inlineStr">
        <is>
          <t>L2101</t>
        </is>
      </c>
      <c r="N2" s="108" t="inlineStr">
        <is>
          <t>L2153</t>
        </is>
      </c>
      <c r="U2" s="414" t="inlineStr">
        <is>
          <t>L4042</t>
        </is>
      </c>
      <c r="V2" s="417" t="n"/>
    </row>
    <row r="3" ht="16.5" customHeight="1" s="453">
      <c r="A3" s="108" t="inlineStr">
        <is>
          <t>L3916</t>
        </is>
      </c>
      <c r="C3" s="108" t="inlineStr">
        <is>
          <t>L4031</t>
        </is>
      </c>
      <c r="D3" s="541" t="inlineStr">
        <is>
          <t>L4610</t>
        </is>
      </c>
      <c r="E3" t="inlineStr">
        <is>
          <t xml:space="preserve">新增成功時,顯示[保險單]按鈕,連結【L4610保險單明細資料登錄】交易,登錄保險單資料 </t>
        </is>
      </c>
      <c r="H3" t="inlineStr">
        <is>
          <t>L4605</t>
        </is>
      </c>
      <c r="I3" t="inlineStr">
        <is>
          <t>L4605火險最終保單上傳作業：
檔案上傳後之錯誤保單，待淑微提供錯誤清單後核對</t>
        </is>
      </c>
      <c r="L3" s="108" t="inlineStr">
        <is>
          <t>L2010</t>
        </is>
      </c>
      <c r="N3" s="108" t="inlineStr">
        <is>
          <t>L2801</t>
        </is>
      </c>
      <c r="U3" s="414" t="inlineStr">
        <is>
          <t>L4042</t>
        </is>
      </c>
      <c r="V3" s="417" t="n"/>
    </row>
    <row r="4" ht="16.5" customHeight="1" s="453">
      <c r="A4" s="108" t="inlineStr">
        <is>
          <t>L3110</t>
        </is>
      </c>
      <c r="C4" s="108" t="inlineStr">
        <is>
          <t>L4042</t>
        </is>
      </c>
      <c r="D4" s="541" t="inlineStr">
        <is>
          <t>L4943</t>
        </is>
      </c>
      <c r="E4" t="inlineStr">
        <is>
      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      </is>
      </c>
      <c r="H4" t="inlineStr">
        <is>
          <t>L4030</t>
        </is>
      </c>
      <c r="I4" t="inlineStr">
        <is>
          <t>L4030調整員工利率作業
挑選條件待與IT確認：
1.員工利率產品比對不符清單
2.客戶檔客戶別與員工檔比對不符清單</t>
        </is>
      </c>
      <c r="L4" s="108" t="inlineStr">
        <is>
          <t>L2111</t>
        </is>
      </c>
      <c r="N4" s="108" t="inlineStr">
        <is>
          <t>L2111</t>
        </is>
      </c>
      <c r="P4" t="inlineStr">
        <is>
          <t>目前同一擔保品項下額度,均顯示該擔保品的最後 [設定金額],
需改為顯示各額度於設定當時該擔保品的[設定金額][廠商註]
轉換需同步調整,會於L2017說明前處理完畢</t>
        </is>
      </c>
      <c r="R4" t="inlineStr">
        <is>
          <t>L2111</t>
        </is>
      </c>
      <c r="S4" t="inlineStr">
        <is>
          <t>更新「L2111 案件申請登錄」規格供ELOAN調整程式</t>
        </is>
      </c>
      <c r="U4" s="414" t="inlineStr">
        <is>
          <t>L4410</t>
        </is>
      </c>
      <c r="V4" s="417" t="n"/>
    </row>
    <row r="5" ht="16.5" customHeight="1" s="453">
      <c r="A5" s="108" t="inlineStr">
        <is>
          <t>L3912</t>
        </is>
      </c>
      <c r="C5" s="108" t="inlineStr">
        <is>
          <t>L4043</t>
        </is>
      </c>
      <c r="D5" s="541" t="inlineStr">
        <is>
          <t>L4920</t>
        </is>
      </c>
      <c r="E5" t="inlineStr">
        <is>
          <t>原AS400報表改為[L4920整批入帳明細查詢]：
1.[4-1-4匯款暫存檔明細表]。
2.[4-1-7匯款轉帳檔明細表]，原[匯款沖帳碼]
欄位取消</t>
        </is>
      </c>
      <c r="L5" s="108" t="inlineStr">
        <is>
          <t>L2153</t>
        </is>
      </c>
      <c r="N5" s="108" t="inlineStr">
        <is>
          <t>L2413</t>
        </is>
      </c>
      <c r="O5" t="inlineStr">
        <is>
          <t>L2801</t>
        </is>
      </c>
      <c r="P5" t="inlineStr">
        <is>
          <t>有「L2801 未齊案件管理」交易權限者,應將未齊件資料於[齊件訖日]到期前3工作日開始,顯示於該使用者"處理清單"中
*BS007</t>
        </is>
      </c>
      <c r="R5" t="inlineStr">
        <is>
          <t>L2111</t>
        </is>
      </c>
      <c r="S5" t="inlineStr">
        <is>
          <t>更新「L2111 案件申請登錄」調整後畫面供BU確認</t>
        </is>
      </c>
      <c r="U5" s="414" t="inlineStr">
        <is>
          <t>L4410</t>
        </is>
      </c>
      <c r="V5" s="417" t="n"/>
    </row>
    <row r="6" ht="16.5" customHeight="1" s="453">
      <c r="A6" s="108" t="inlineStr">
        <is>
          <t>L3005</t>
        </is>
      </c>
      <c r="C6" s="108" t="inlineStr">
        <is>
          <t>L4101</t>
        </is>
      </c>
      <c r="D6" s="541" t="inlineStr">
        <is>
          <t>L4610</t>
        </is>
      </c>
      <c r="E6" t="inlineStr">
        <is>
          <t>L4610保險單明細資料登錄：增加輸入欄位[住宅險
改商業險註記]，可輸入[Y / 空白]</t>
        </is>
      </c>
      <c r="L6" s="117" t="inlineStr">
        <is>
          <t>L2112</t>
        </is>
      </c>
      <c r="N6" s="108" t="inlineStr">
        <is>
          <t>L2702</t>
        </is>
      </c>
      <c r="O6" t="inlineStr">
        <is>
          <t>L2035</t>
        </is>
      </c>
      <c r="P6" t="inlineStr">
        <is>
          <t>[關係企業關係代號]目前規劃於「L2035/L2306借款戶關係人/關係企業維護」登錄,附申報[關係代號對照表][說明規劃]</t>
        </is>
      </c>
      <c r="R6" t="inlineStr">
        <is>
          <t>L2801</t>
        </is>
      </c>
      <c r="S6" t="inlineStr">
        <is>
          <t>更新「L2801 未齊案件管理」開發規格</t>
        </is>
      </c>
      <c r="U6" s="414" t="inlineStr">
        <is>
          <t>L4940</t>
        </is>
      </c>
      <c r="V6" s="417" t="n"/>
    </row>
    <row r="7" ht="16.5" customHeight="1" s="453">
      <c r="A7" s="108" t="inlineStr">
        <is>
          <t>L3721</t>
        </is>
      </c>
      <c r="C7" s="108" t="inlineStr">
        <is>
          <t>L4200</t>
        </is>
      </c>
      <c r="D7" s="541" t="inlineStr">
        <is>
          <t>L4611</t>
        </is>
      </c>
      <c r="E7" t="inlineStr">
        <is>
          <t>L4611續約保單資料維護：增加輸入欄位[住宅險改
商業險註記]，可輸入[Y / 空白]</t>
        </is>
      </c>
      <c r="L7" s="108" t="inlineStr">
        <is>
          <t>L2015</t>
        </is>
      </c>
      <c r="N7" s="108" t="inlineStr">
        <is>
          <t>L2631</t>
        </is>
      </c>
      <c r="O7" t="inlineStr">
        <is>
          <t>L2306</t>
        </is>
      </c>
      <c r="P7" t="inlineStr">
        <is>
          <t>訊息顯示,由原先連結[L2072 顧客控管警訊明細資料查詢]查詢交易模式,改為警示視窗方式顯示</t>
        </is>
      </c>
      <c r="R7" t="inlineStr">
        <is>
          <t>L2801</t>
        </is>
      </c>
      <c r="S7" t="inlineStr">
        <is>
          <t>「L2801 未齊案件管理」待確認[齊件代碼]是否可修改</t>
        </is>
      </c>
      <c r="U7" s="414" t="inlineStr">
        <is>
          <t>L4941</t>
        </is>
      </c>
      <c r="V7" s="417" t="n"/>
    </row>
    <row r="8" ht="16.5" customHeight="1" s="453">
      <c r="A8" s="108" t="inlineStr">
        <is>
          <t>L3220</t>
        </is>
      </c>
      <c r="C8" s="108" t="inlineStr">
        <is>
          <t>L4201</t>
        </is>
      </c>
      <c r="D8" s="541" t="inlineStr">
        <is>
          <t>L4962</t>
        </is>
      </c>
      <c r="E8" t="inlineStr">
        <is>
          <t>L4962保險單資料檢核作業：檢核表類別增加選項
[住宅險改商業險註記]及輸入[火險到期起迄年月]
欄位</t>
        </is>
      </c>
      <c r="L8" s="108" t="inlineStr">
        <is>
          <t>L2154</t>
        </is>
      </c>
      <c r="N8" s="108" t="inlineStr">
        <is>
          <t>L2023</t>
        </is>
      </c>
      <c r="O8" t="inlineStr">
        <is>
          <t>L2072</t>
        </is>
      </c>
      <c r="P8" t="inlineStr">
        <is>
          <t>增加連結查詢[L2038擔保品明細資料查詢]&amp;[L4610保險單明細資料登錄/L4611續約保單資料維護]</t>
        </is>
      </c>
      <c r="R8" t="inlineStr">
        <is>
          <t>L2111</t>
        </is>
      </c>
      <c r="S8" t="inlineStr">
        <is>
          <t>「L2111 案件申請登錄」確認企金需另設計輸入畫面或共用輸入畫面</t>
        </is>
      </c>
      <c r="U8" s="414" t="inlineStr">
        <is>
          <t>L4941</t>
        </is>
      </c>
      <c r="V8" s="417" t="n"/>
    </row>
    <row r="9" ht="16.5" customHeight="1" s="453">
      <c r="A9" s="108" t="inlineStr">
        <is>
          <t>L3007</t>
        </is>
      </c>
      <c r="C9" s="108" t="inlineStr">
        <is>
          <t>L4210</t>
        </is>
      </c>
      <c r="D9" s="541" t="inlineStr">
        <is>
          <t>L4961</t>
        </is>
      </c>
      <c r="E9" t="inlineStr">
        <is>
          <t>增加連結查詢[L4961火險保費明細查詢]</t>
        </is>
      </c>
      <c r="L9" s="112" t="inlineStr">
        <is>
          <t>L2016</t>
        </is>
      </c>
      <c r="N9" s="108" t="inlineStr">
        <is>
          <t>L2703</t>
        </is>
      </c>
      <c r="O9" t="inlineStr">
        <is>
          <t>L2038</t>
        </is>
      </c>
      <c r="P9" t="inlineStr">
        <is>
          <t>畫面增加按鈕連結【L2039 擔保品重評明細資料查詢】</t>
        </is>
      </c>
      <c r="R9" t="inlineStr">
        <is>
          <t>L2154</t>
        </is>
      </c>
      <c r="S9" t="inlineStr">
        <is>
          <t>於撥款後,於L2154 額度資料維護,修改業績介紹人,房貸專員,協辦人員</t>
        </is>
      </c>
      <c r="U9" s="414" t="inlineStr">
        <is>
          <t>L4941</t>
        </is>
      </c>
      <c r="V9" s="417" t="n"/>
    </row>
    <row r="10" ht="16.5" customHeight="1" s="453">
      <c r="A10" s="108" t="inlineStr">
        <is>
          <t>L3008</t>
        </is>
      </c>
      <c r="C10" s="108" t="inlineStr">
        <is>
          <t>L4320</t>
        </is>
      </c>
      <c r="L10" s="108" t="inlineStr">
        <is>
          <t>L2921</t>
        </is>
      </c>
      <c r="N10" s="108" t="inlineStr">
        <is>
          <t>L2911</t>
        </is>
      </c>
      <c r="O10" t="inlineStr">
        <is>
          <t>L2039</t>
        </is>
      </c>
      <c r="P10" t="inlineStr">
        <is>
          <t>重評原因代碼:
Eloan上送擔保品時(L2411)，若鑑價日期不同要自　　
動新增重評資料，依計件代碼mapping 原因代碼</t>
        </is>
      </c>
      <c r="R10" t="inlineStr">
        <is>
          <t>L2111</t>
        </is>
      </c>
      <c r="S10" t="inlineStr">
        <is>
          <t>廠商提供L2111調整電文供ELOAN開發</t>
        </is>
      </c>
      <c r="U10" s="414" t="inlineStr">
        <is>
          <t>L4043</t>
        </is>
      </c>
      <c r="V10" s="417" t="n"/>
    </row>
    <row r="11" ht="16.5" customHeight="1" s="453">
      <c r="A11" s="108" t="inlineStr">
        <is>
          <t>L3009</t>
        </is>
      </c>
      <c r="C11" s="108" t="inlineStr">
        <is>
          <t>L4321</t>
        </is>
      </c>
      <c r="H11" t="inlineStr">
        <is>
          <t>L3701</t>
        </is>
      </c>
      <c r="I11" t="inlineStr">
        <is>
          <t>撥款後調整[貸款期間(月)][追蹤事項]於「L3701放款內容變更」討論</t>
        </is>
      </c>
      <c r="L11" s="108" t="inlineStr">
        <is>
          <t>L2801</t>
        </is>
      </c>
      <c r="N11" s="108" t="inlineStr">
        <is>
          <t>L2480</t>
        </is>
      </c>
      <c r="O11" t="inlineStr">
        <is>
          <t>L2411</t>
        </is>
      </c>
      <c r="P11" t="inlineStr">
        <is>
          <t>增加按鈕:查詢擔保品連動L2038,並於畫面顯示 [門牌號碼]</t>
        </is>
      </c>
      <c r="R11" t="inlineStr">
        <is>
          <t>L2221</t>
        </is>
      </c>
      <c r="S11" t="inlineStr">
        <is>
          <t>廠商提供L2221電文供ELOAN開發</t>
        </is>
      </c>
      <c r="U11" s="414" t="inlineStr">
        <is>
          <t>L4412</t>
        </is>
      </c>
      <c r="V11" s="417" t="n"/>
    </row>
    <row r="12" ht="16.5" customHeight="1" s="453">
      <c r="A12" s="108" t="inlineStr">
        <is>
          <t>L3943</t>
        </is>
      </c>
      <c r="C12" s="108" t="inlineStr">
        <is>
          <t>L4410</t>
        </is>
      </c>
      <c r="D12" s="541" t="inlineStr">
        <is>
          <t>L4703</t>
        </is>
      </c>
      <c r="H12" t="inlineStr">
        <is>
          <t>L3005</t>
        </is>
      </c>
      <c r="I12" t="inlineStr">
        <is>
          <t>交易L3005,[暫收抵繳]表示方式,調整後再說明</t>
        </is>
      </c>
      <c r="L12" s="108" t="inlineStr">
        <is>
          <t>L2020</t>
        </is>
      </c>
      <c r="N12" t="inlineStr">
        <is>
          <t>L2035</t>
        </is>
      </c>
      <c r="O12" t="inlineStr">
        <is>
          <t>L2038</t>
        </is>
      </c>
      <c r="R12" t="inlineStr">
        <is>
          <t>L2038</t>
        </is>
      </c>
      <c r="S12" t="inlineStr">
        <is>
          <t>更新L2038 URS輸出說明文件,提供使用者確認</t>
        </is>
      </c>
      <c r="U12" s="414" t="inlineStr">
        <is>
          <t>L4940</t>
        </is>
      </c>
      <c r="V12" s="417" t="n"/>
    </row>
    <row r="13" ht="16.5" customHeight="1" s="453">
      <c r="A13" s="108" t="inlineStr">
        <is>
          <t>L3230</t>
        </is>
      </c>
      <c r="C13" s="108" t="inlineStr">
        <is>
          <t>L4412</t>
        </is>
      </c>
      <c r="D13" s="541" t="inlineStr">
        <is>
          <t>L4454</t>
        </is>
      </c>
      <c r="H13" t="inlineStr">
        <is>
          <t>L3220</t>
        </is>
      </c>
      <c r="I13" t="inlineStr">
        <is>
          <t>[L3220 暫收款退還]退票時,需列印會計傳票,廠商另提設計</t>
        </is>
      </c>
      <c r="L13" s="108" t="inlineStr">
        <is>
          <t>L2250</t>
        </is>
      </c>
      <c r="N13" t="inlineStr">
        <is>
          <t>L2306</t>
        </is>
      </c>
      <c r="R13" t="inlineStr">
        <is>
          <t>L2221</t>
        </is>
      </c>
      <c r="S13" t="inlineStr">
        <is>
          <t>L2221 交易關係人維護,廠商提供必須輸入基本資料欄位的整理表格,供BU確認</t>
        </is>
      </c>
      <c r="U13" s="414" t="inlineStr">
        <is>
          <t>L4600</t>
        </is>
      </c>
      <c r="V13" s="417" t="n"/>
    </row>
    <row r="14" ht="16.5" customHeight="1" s="453">
      <c r="A14" s="108" t="inlineStr">
        <is>
          <t>L3130</t>
        </is>
      </c>
      <c r="C14" s="108" t="inlineStr">
        <is>
          <t>L4450</t>
        </is>
      </c>
      <c r="D14" s="541" t="inlineStr">
        <is>
          <t>L4605</t>
        </is>
      </c>
      <c r="H14" t="inlineStr">
        <is>
          <t>L3731</t>
        </is>
      </c>
      <c r="I14" t="inlineStr">
        <is>
          <t xml:space="preserve"> L3731是否新增[核決層級]</t>
        </is>
      </c>
      <c r="L14" s="108" t="inlineStr">
        <is>
          <t>L2902</t>
        </is>
      </c>
      <c r="N14" t="inlineStr">
        <is>
          <t>L2072</t>
        </is>
      </c>
      <c r="R14" t="inlineStr">
        <is>
          <t>L2222</t>
        </is>
      </c>
      <c r="S14" t="inlineStr">
        <is>
          <t>L2222 與授信戶關係登錄交易權限確認</t>
        </is>
      </c>
      <c r="U14" s="414" t="inlineStr">
        <is>
          <t>L4600</t>
        </is>
      </c>
      <c r="V14" s="417" t="n"/>
    </row>
    <row r="15" ht="16.5" customHeight="1" s="453">
      <c r="A15" s="108" t="inlineStr">
        <is>
          <t>L3926</t>
        </is>
      </c>
      <c r="C15" s="108" t="inlineStr">
        <is>
          <t>L4451</t>
        </is>
      </c>
      <c r="D15" s="541" t="inlineStr">
        <is>
          <t>L4030</t>
        </is>
      </c>
      <c r="L15" s="108" t="inlineStr">
        <is>
          <t>L2221</t>
        </is>
      </c>
      <c r="N15" t="inlineStr">
        <is>
          <t>L2038</t>
        </is>
      </c>
      <c r="R15" t="inlineStr">
        <is>
          <t>L2480</t>
        </is>
      </c>
      <c r="S15" t="inlineStr">
        <is>
          <t>L2480 擔保品重評資料登錄.重評原因代碼,請放款部提供</t>
        </is>
      </c>
      <c r="U15" s="414" t="inlineStr">
        <is>
          <t>L4611</t>
        </is>
      </c>
      <c r="V15" s="417" t="n"/>
    </row>
    <row r="16" ht="16.5" customHeight="1" s="453">
      <c r="A16" s="108" t="inlineStr">
        <is>
          <t>L3731</t>
        </is>
      </c>
      <c r="C16" s="108" t="inlineStr">
        <is>
          <t>L4452</t>
        </is>
      </c>
      <c r="L16" s="108" t="inlineStr">
        <is>
          <t>L2038</t>
        </is>
      </c>
      <c r="N16" t="inlineStr">
        <is>
          <t>L2039</t>
        </is>
      </c>
      <c r="U16" s="414" t="inlineStr">
        <is>
          <t>L4611</t>
        </is>
      </c>
      <c r="V16" s="417" t="n"/>
    </row>
    <row r="17" ht="16.5" customHeight="1" s="453">
      <c r="A17" s="108" t="inlineStr">
        <is>
          <t>L3911</t>
        </is>
      </c>
      <c r="C17" s="108" t="inlineStr">
        <is>
          <t>L4453</t>
        </is>
      </c>
      <c r="L17" s="108" t="inlineStr">
        <is>
          <t>L2411</t>
        </is>
      </c>
      <c r="N17" t="inlineStr">
        <is>
          <t>L2411</t>
        </is>
      </c>
      <c r="U17" s="414" t="inlineStr">
        <is>
          <t>L4611</t>
        </is>
      </c>
      <c r="V17" s="417" t="n"/>
    </row>
    <row r="18" ht="16.5" customHeight="1" s="453">
      <c r="A18" s="108" t="inlineStr">
        <is>
          <t>L3913</t>
        </is>
      </c>
      <c r="C18" s="108" t="inlineStr">
        <is>
          <t>L4454</t>
        </is>
      </c>
      <c r="L18" s="108" t="inlineStr">
        <is>
          <t>L2415</t>
        </is>
      </c>
      <c r="N18" t="inlineStr">
        <is>
          <t>L2154</t>
        </is>
      </c>
      <c r="U18" s="414" t="inlineStr">
        <is>
          <t>L4601</t>
        </is>
      </c>
      <c r="V18" s="417" t="n"/>
    </row>
    <row r="19" ht="16.5" customHeight="1" s="453">
      <c r="A19" t="inlineStr">
        <is>
          <t>L3701</t>
        </is>
      </c>
      <c r="C19" s="108" t="inlineStr">
        <is>
          <t>L4510</t>
        </is>
      </c>
      <c r="L19" s="108" t="inlineStr">
        <is>
          <t>L2911</t>
        </is>
      </c>
      <c r="N19" t="inlineStr">
        <is>
          <t>L2221</t>
        </is>
      </c>
      <c r="U19" s="414" t="inlineStr">
        <is>
          <t>L4603</t>
        </is>
      </c>
      <c r="V19" s="417" t="n"/>
    </row>
    <row r="20" ht="16.5" customHeight="1" s="453">
      <c r="C20" s="108" t="inlineStr">
        <is>
          <t>L4511</t>
        </is>
      </c>
      <c r="L20" s="108" t="inlineStr">
        <is>
          <t>L2041</t>
        </is>
      </c>
      <c r="N20" t="inlineStr">
        <is>
          <t>L2222</t>
        </is>
      </c>
      <c r="U20" s="414" t="inlineStr">
        <is>
          <t>L4603</t>
        </is>
      </c>
      <c r="V20" s="417" t="n"/>
    </row>
    <row r="21" ht="16.5" customHeight="1" s="453">
      <c r="C21" s="108" t="inlineStr">
        <is>
          <t>L4520</t>
        </is>
      </c>
      <c r="L21" s="108" t="inlineStr">
        <is>
          <t>L2042</t>
        </is>
      </c>
      <c r="U21" s="414" t="inlineStr">
        <is>
          <t>L4450</t>
        </is>
      </c>
      <c r="V21" s="417" t="n"/>
    </row>
    <row r="22" ht="16.5" customHeight="1" s="453">
      <c r="C22" s="108" t="inlineStr">
        <is>
          <t>L4600</t>
        </is>
      </c>
      <c r="L22" s="108" t="inlineStr">
        <is>
          <t>L2412</t>
        </is>
      </c>
      <c r="U22" s="414" t="inlineStr">
        <is>
          <t>L4450</t>
        </is>
      </c>
      <c r="V22" s="417" t="n"/>
    </row>
    <row r="23" ht="16.5" customHeight="1" s="453">
      <c r="C23" s="108" t="inlineStr">
        <is>
          <t>L4601</t>
        </is>
      </c>
      <c r="L23" s="108" t="inlineStr">
        <is>
          <t>L2049</t>
        </is>
      </c>
      <c r="U23" s="414" t="inlineStr">
        <is>
          <t>L4450</t>
        </is>
      </c>
      <c r="V23" s="417" t="n"/>
    </row>
    <row r="24" ht="16.5" customHeight="1" s="453">
      <c r="C24" s="108" t="inlineStr">
        <is>
          <t>L4603</t>
        </is>
      </c>
      <c r="L24" s="108" t="inlineStr">
        <is>
          <t>L2919</t>
        </is>
      </c>
      <c r="U24" s="414" t="inlineStr">
        <is>
          <t>L4451</t>
        </is>
      </c>
      <c r="V24" s="417" t="n"/>
    </row>
    <row r="25" ht="16.5" customHeight="1" s="453">
      <c r="C25" s="108" t="inlineStr">
        <is>
          <t>L4604</t>
        </is>
      </c>
      <c r="L25" s="108" t="inlineStr">
        <is>
          <t>L2922</t>
        </is>
      </c>
      <c r="U25" s="414" t="inlineStr">
        <is>
          <t>L4451</t>
        </is>
      </c>
      <c r="V25" s="417" t="n"/>
    </row>
    <row r="26" ht="16.5" customHeight="1" s="453">
      <c r="C26" s="108" t="inlineStr">
        <is>
          <t>L4606</t>
        </is>
      </c>
      <c r="L26" s="108" t="inlineStr">
        <is>
          <t>L2047</t>
        </is>
      </c>
      <c r="U26" s="414" t="inlineStr">
        <is>
          <t>L4452</t>
        </is>
      </c>
      <c r="V26" s="417" t="n"/>
    </row>
    <row r="27" ht="16.5" customHeight="1" s="453">
      <c r="C27" s="108" t="inlineStr">
        <is>
          <t>L4611</t>
        </is>
      </c>
      <c r="L27" s="108" t="inlineStr">
        <is>
          <t>L2413</t>
        </is>
      </c>
      <c r="U27" s="415" t="inlineStr">
        <is>
          <t>L4452</t>
        </is>
      </c>
      <c r="V27" s="417" t="n"/>
    </row>
    <row r="28" ht="16.5" customHeight="1" s="453">
      <c r="C28" s="108" t="inlineStr">
        <is>
          <t>L4702</t>
        </is>
      </c>
      <c r="L28" s="108" t="inlineStr">
        <is>
          <t>L2913</t>
        </is>
      </c>
      <c r="U28" s="414" t="inlineStr">
        <is>
          <t>L4452</t>
        </is>
      </c>
      <c r="V28" s="417" t="n"/>
    </row>
    <row r="29" ht="16.5" customHeight="1" s="453">
      <c r="C29" s="108" t="inlineStr">
        <is>
          <t>L4703</t>
        </is>
      </c>
      <c r="L29" s="108" t="inlineStr">
        <is>
          <t>L2414</t>
        </is>
      </c>
      <c r="U29" s="414" t="inlineStr">
        <is>
          <t>L4453</t>
        </is>
      </c>
      <c r="V29" s="417" t="n"/>
    </row>
    <row r="30" ht="16.5" customHeight="1" s="453">
      <c r="C30" s="108" t="inlineStr">
        <is>
          <t>L4920</t>
        </is>
      </c>
      <c r="L30" s="108" t="inlineStr">
        <is>
          <t>L2702</t>
        </is>
      </c>
      <c r="U30" s="414" t="inlineStr">
        <is>
          <t>L4943</t>
        </is>
      </c>
      <c r="V30" s="417" t="n"/>
    </row>
    <row r="31" ht="16.5" customHeight="1" s="453">
      <c r="C31" s="108" t="inlineStr">
        <is>
          <t>L4925</t>
        </is>
      </c>
      <c r="L31" s="108" t="inlineStr">
        <is>
          <t>L2072</t>
        </is>
      </c>
      <c r="U31" s="414" t="inlineStr">
        <is>
          <t>L4943</t>
        </is>
      </c>
      <c r="V31" s="417" t="n"/>
    </row>
    <row r="32" ht="16.5" customHeight="1" s="453">
      <c r="C32" s="108" t="inlineStr">
        <is>
          <t>L4930</t>
        </is>
      </c>
      <c r="L32" s="108" t="inlineStr">
        <is>
          <t>L2060</t>
        </is>
      </c>
      <c r="U32" s="414" t="inlineStr">
        <is>
          <t>L4943</t>
        </is>
      </c>
      <c r="V32" s="417" t="n"/>
    </row>
    <row r="33" ht="16.5" customHeight="1" s="453">
      <c r="C33" s="108" t="inlineStr">
        <is>
          <t>L4931</t>
        </is>
      </c>
      <c r="L33" s="108" t="inlineStr">
        <is>
          <t>L2600</t>
        </is>
      </c>
      <c r="U33" s="414" t="inlineStr">
        <is>
          <t>L4943</t>
        </is>
      </c>
      <c r="V33" s="417" t="n"/>
    </row>
    <row r="34" ht="16.5" customHeight="1" s="453">
      <c r="C34" s="108" t="inlineStr">
        <is>
          <t>L4940</t>
        </is>
      </c>
      <c r="L34" s="108" t="inlineStr">
        <is>
          <t>L2061</t>
        </is>
      </c>
      <c r="U34" s="414" t="inlineStr">
        <is>
          <t>L4943</t>
        </is>
      </c>
      <c r="V34" s="417" t="n"/>
    </row>
    <row r="35" ht="16.5" customHeight="1" s="453">
      <c r="C35" s="108" t="inlineStr">
        <is>
          <t>L4941</t>
        </is>
      </c>
      <c r="L35" s="108" t="inlineStr">
        <is>
          <t>L2670</t>
        </is>
      </c>
      <c r="U35" s="414" t="inlineStr">
        <is>
          <t>L4510</t>
        </is>
      </c>
      <c r="V35" s="417" t="n"/>
    </row>
    <row r="36" ht="16.5" customHeight="1" s="453">
      <c r="C36" s="108" t="inlineStr">
        <is>
          <t>L4943</t>
        </is>
      </c>
      <c r="L36" s="108" t="inlineStr">
        <is>
          <t>L2062</t>
        </is>
      </c>
      <c r="U36" s="414" t="inlineStr">
        <is>
          <t>L4510</t>
        </is>
      </c>
      <c r="V36" s="417" t="n"/>
    </row>
    <row r="37" ht="16.5" customHeight="1" s="453">
      <c r="C37" s="108" t="inlineStr">
        <is>
          <t>L4965</t>
        </is>
      </c>
      <c r="L37" s="108" t="inlineStr">
        <is>
          <t>L2078</t>
        </is>
      </c>
      <c r="U37" s="414" t="inlineStr">
        <is>
          <t>L4510</t>
        </is>
      </c>
      <c r="V37" s="417" t="n"/>
    </row>
    <row r="38" ht="16.5" customHeight="1" s="453">
      <c r="C38" s="108" t="n"/>
      <c r="L38" s="108" t="inlineStr">
        <is>
          <t>L2980</t>
        </is>
      </c>
      <c r="U38" s="414" t="inlineStr">
        <is>
          <t>L4510</t>
        </is>
      </c>
      <c r="V38" s="417" t="n"/>
    </row>
    <row r="39" ht="16.5" customHeight="1" s="453">
      <c r="C39" s="108" t="inlineStr">
        <is>
          <t>L4610</t>
        </is>
      </c>
      <c r="L39" s="108" t="inlineStr">
        <is>
          <t>L2631</t>
        </is>
      </c>
      <c r="U39" s="414" t="inlineStr">
        <is>
          <t>L4200</t>
        </is>
      </c>
      <c r="V39" s="417" t="n"/>
    </row>
    <row r="40" ht="16.5" customHeight="1" s="453">
      <c r="C40" s="108" t="inlineStr">
        <is>
          <t>L4060</t>
        </is>
      </c>
      <c r="L40" s="108" t="inlineStr">
        <is>
          <t>L2023</t>
        </is>
      </c>
      <c r="U40" s="414" t="inlineStr">
        <is>
          <t>L4200</t>
        </is>
      </c>
      <c r="V40" s="417" t="n"/>
    </row>
    <row r="41" ht="16.5" customHeight="1" s="453">
      <c r="C41" s="108" t="inlineStr">
        <is>
          <t>L4962</t>
        </is>
      </c>
      <c r="L41" s="108" t="inlineStr">
        <is>
          <t>L2703</t>
        </is>
      </c>
      <c r="U41" s="414" t="inlineStr">
        <is>
          <t>L4511</t>
        </is>
      </c>
      <c r="V41" s="417" t="n"/>
    </row>
    <row r="42" ht="16.5" customHeight="1" s="453">
      <c r="C42" s="108" t="inlineStr">
        <is>
          <t>L4961</t>
        </is>
      </c>
      <c r="L42" s="108" t="inlineStr">
        <is>
          <t>L2039</t>
        </is>
      </c>
      <c r="U42" s="414" t="inlineStr">
        <is>
          <t>L4520</t>
        </is>
      </c>
      <c r="V42" s="417" t="n"/>
    </row>
    <row r="43" ht="16.5" customHeight="1" s="453">
      <c r="C43" s="108" t="inlineStr">
        <is>
          <t>L4605</t>
        </is>
      </c>
      <c r="L43" s="108" t="inlineStr">
        <is>
          <t>L2480</t>
        </is>
      </c>
      <c r="U43" s="414" t="inlineStr">
        <is>
          <t>L4520</t>
        </is>
      </c>
      <c r="V43" s="417" t="n"/>
    </row>
    <row r="44">
      <c r="L44" t="inlineStr">
        <is>
          <t>L2035</t>
        </is>
      </c>
      <c r="U44" s="414" t="inlineStr">
        <is>
          <t>L4200</t>
        </is>
      </c>
      <c r="V44" s="417" t="n"/>
    </row>
    <row r="45">
      <c r="L45" t="inlineStr">
        <is>
          <t>L2306</t>
        </is>
      </c>
      <c r="U45" s="414" t="inlineStr">
        <is>
          <t>L4002</t>
        </is>
      </c>
      <c r="V45" s="417" t="n"/>
    </row>
    <row r="46">
      <c r="L46" t="inlineStr">
        <is>
          <t>L2222</t>
        </is>
      </c>
      <c r="U46" s="414" t="inlineStr">
        <is>
          <t>L4002</t>
        </is>
      </c>
      <c r="V46" s="417" t="n"/>
    </row>
    <row r="47">
      <c r="U47" s="414" t="inlineStr">
        <is>
          <t>L4002</t>
        </is>
      </c>
      <c r="V47" s="417" t="n"/>
    </row>
    <row r="48">
      <c r="U48" s="414" t="inlineStr">
        <is>
          <t>L4210</t>
        </is>
      </c>
      <c r="V48" s="417" t="n"/>
    </row>
    <row r="49">
      <c r="U49" s="414" t="inlineStr">
        <is>
          <t>L4201</t>
        </is>
      </c>
      <c r="V49" s="417" t="n"/>
    </row>
    <row r="50">
      <c r="U50" s="414" t="inlineStr">
        <is>
          <t>L4201</t>
        </is>
      </c>
      <c r="V50" s="417" t="n"/>
    </row>
    <row r="51">
      <c r="U51" s="414" t="inlineStr">
        <is>
          <t>L4920</t>
        </is>
      </c>
      <c r="V51" s="417" t="n"/>
    </row>
    <row r="52">
      <c r="U52" s="414" t="inlineStr">
        <is>
          <t>L4920</t>
        </is>
      </c>
      <c r="V52" s="417" t="n"/>
    </row>
    <row r="53">
      <c r="U53" s="414" t="inlineStr">
        <is>
          <t>L4702</t>
        </is>
      </c>
      <c r="V53" s="417" t="inlineStr">
        <is>
          <t>'+待辦事項</t>
        </is>
      </c>
    </row>
    <row r="54">
      <c r="U54" s="414" t="inlineStr">
        <is>
          <t>L4702</t>
        </is>
      </c>
      <c r="V54" s="417" t="n"/>
    </row>
    <row r="55">
      <c r="U55" s="414" t="inlineStr">
        <is>
          <t>L4703</t>
        </is>
      </c>
      <c r="V55" s="417" t="inlineStr">
        <is>
          <t>'+待辦事項</t>
        </is>
      </c>
    </row>
    <row r="56">
      <c r="U56" s="414" t="inlineStr">
        <is>
          <t>L4703</t>
        </is>
      </c>
      <c r="V56" s="417" t="n"/>
    </row>
    <row r="57">
      <c r="U57" s="414" t="inlineStr">
        <is>
          <t>L4200</t>
        </is>
      </c>
      <c r="V57" s="417" t="n"/>
    </row>
    <row r="58">
      <c r="U58" s="414" t="inlineStr">
        <is>
          <t>L4454</t>
        </is>
      </c>
      <c r="V58" s="418" t="inlineStr">
        <is>
          <t>+待辦事項</t>
        </is>
      </c>
    </row>
    <row r="59">
      <c r="U59" s="414" t="inlineStr">
        <is>
          <t>L4930</t>
        </is>
      </c>
      <c r="V59" s="417" t="n"/>
    </row>
    <row r="60">
      <c r="U60" s="414" t="inlineStr">
        <is>
          <t>L4002</t>
        </is>
      </c>
      <c r="V60" s="417" t="n"/>
    </row>
    <row r="61">
      <c r="U61" s="414" t="inlineStr">
        <is>
          <t>L4002</t>
        </is>
      </c>
      <c r="V61" s="417" t="n"/>
    </row>
    <row r="62">
      <c r="U62" s="414" t="inlineStr">
        <is>
          <t>L4925</t>
        </is>
      </c>
      <c r="V62" s="417" t="n"/>
    </row>
    <row r="63">
      <c r="U63" s="414" t="inlineStr">
        <is>
          <t>L4943</t>
        </is>
      </c>
      <c r="V63" s="417" t="n"/>
    </row>
    <row r="64">
      <c r="U64" s="414" t="inlineStr">
        <is>
          <t>L4965</t>
        </is>
      </c>
      <c r="V64" s="417" t="n"/>
    </row>
    <row r="65">
      <c r="U65" s="414" t="inlineStr">
        <is>
          <t>L4965</t>
        </is>
      </c>
      <c r="V65" s="417" t="n"/>
    </row>
    <row r="66">
      <c r="U66" s="414" t="inlineStr">
        <is>
          <t>L4604</t>
        </is>
      </c>
      <c r="V66" s="417" t="n"/>
    </row>
    <row r="67">
      <c r="U67" s="414" t="inlineStr">
        <is>
          <t>L4606</t>
        </is>
      </c>
      <c r="V67" s="417" t="n"/>
    </row>
    <row r="68">
      <c r="U68" s="414" t="inlineStr">
        <is>
          <t>L4606</t>
        </is>
      </c>
      <c r="V68" s="417" t="n"/>
    </row>
    <row r="69">
      <c r="U69" s="414" t="inlineStr">
        <is>
          <t>L4320</t>
        </is>
      </c>
      <c r="V69" s="417" t="n"/>
    </row>
    <row r="70">
      <c r="U70" s="414" t="inlineStr">
        <is>
          <t>L4320</t>
        </is>
      </c>
      <c r="V70" s="417" t="n"/>
    </row>
    <row r="71">
      <c r="U71" s="414" t="inlineStr">
        <is>
          <t>L4320</t>
        </is>
      </c>
      <c r="V71" s="417" t="n"/>
    </row>
    <row r="72">
      <c r="U72" s="414" t="inlineStr">
        <is>
          <t>L4031</t>
        </is>
      </c>
      <c r="V72" s="417" t="n"/>
    </row>
    <row r="73">
      <c r="U73" s="414" t="inlineStr">
        <is>
          <t>L4031</t>
        </is>
      </c>
      <c r="V73" s="417" t="n"/>
    </row>
    <row r="74">
      <c r="U74" s="414" t="inlineStr">
        <is>
          <t>L4031</t>
        </is>
      </c>
      <c r="V74" s="417" t="n"/>
    </row>
    <row r="75">
      <c r="U75" s="414" t="inlineStr">
        <is>
          <t>L4031</t>
        </is>
      </c>
      <c r="V75" s="417" t="n"/>
    </row>
    <row r="76">
      <c r="U76" s="414" t="inlineStr">
        <is>
          <t>L4931</t>
        </is>
      </c>
      <c r="V76" s="417" t="n"/>
    </row>
    <row r="77">
      <c r="U77" s="414" t="inlineStr">
        <is>
          <t>L4931</t>
        </is>
      </c>
      <c r="V77" s="417" t="n"/>
    </row>
    <row r="78">
      <c r="U78" s="414" t="inlineStr">
        <is>
          <t>L4321</t>
        </is>
      </c>
      <c r="V78" s="417" t="n"/>
    </row>
    <row r="79">
      <c r="U79" s="414" t="inlineStr">
        <is>
          <t>L4030</t>
        </is>
      </c>
      <c r="V79" s="418" t="inlineStr">
        <is>
          <t>+待辦事項</t>
        </is>
      </c>
    </row>
    <row r="80">
      <c r="U80" s="416" t="inlineStr">
        <is>
          <t>L4605</t>
        </is>
      </c>
      <c r="V80" s="418" t="inlineStr">
        <is>
          <t>待辦事項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32"/>
  <sheetViews>
    <sheetView workbookViewId="0">
      <selection activeCell="B13" sqref="B13"/>
    </sheetView>
  </sheetViews>
  <sheetFormatPr baseColWidth="8" defaultColWidth="8.7109375" defaultRowHeight="15"/>
  <cols>
    <col width="10.140625" customWidth="1" style="447" min="1" max="1"/>
    <col width="39.7109375" customWidth="1" style="446" min="2" max="2"/>
    <col width="13.5703125" bestFit="1" customWidth="1" style="447" min="3" max="3"/>
    <col width="14.28515625" customWidth="1" style="447" min="4" max="4"/>
    <col width="15.28515625" bestFit="1" customWidth="1" style="446" min="5" max="5"/>
    <col width="30.85546875" bestFit="1" customWidth="1" style="446" min="6" max="6"/>
    <col width="8.7109375" customWidth="1" style="446" min="7" max="16384"/>
  </cols>
  <sheetData>
    <row r="1">
      <c r="A1" s="447" t="inlineStr">
        <is>
          <t>TranNo</t>
        </is>
      </c>
      <c r="B1" s="446" t="inlineStr">
        <is>
          <t>TranItem</t>
        </is>
      </c>
      <c r="C1" s="447" t="inlineStr">
        <is>
          <t>MenuNo</t>
        </is>
      </c>
      <c r="D1" s="447" t="inlineStr">
        <is>
          <t>SubMenuNo</t>
        </is>
      </c>
      <c r="E1" s="447" t="inlineStr">
        <is>
          <t>業務大類</t>
        </is>
      </c>
      <c r="F1" s="447" t="inlineStr">
        <is>
          <t>業務流程</t>
        </is>
      </c>
    </row>
    <row r="2">
      <c r="A2" s="447" t="inlineStr">
        <is>
          <t>L4960</t>
        </is>
      </c>
      <c r="B2" s="446" t="inlineStr">
        <is>
          <t xml:space="preserve">火險保費資料查詢(By客戶)              </t>
        </is>
      </c>
      <c r="C2" s="447" t="inlineStr">
        <is>
          <t>L4</t>
        </is>
      </c>
      <c r="D2" s="447" t="n">
        <v>6</v>
      </c>
      <c r="E2" s="446" t="inlineStr">
        <is>
          <t>批次作業</t>
        </is>
      </c>
      <c r="F2" s="446" t="inlineStr">
        <is>
          <t>火險作業</t>
        </is>
      </c>
    </row>
    <row r="3">
      <c r="A3" s="447" t="inlineStr">
        <is>
          <t>L4961</t>
        </is>
      </c>
      <c r="B3" s="446" t="inlineStr">
        <is>
          <t xml:space="preserve">火險保費明細查詢                      </t>
        </is>
      </c>
      <c r="C3" s="447" t="inlineStr">
        <is>
          <t>L4</t>
        </is>
      </c>
      <c r="D3" s="447" t="n">
        <v>6</v>
      </c>
      <c r="E3" s="446" t="inlineStr">
        <is>
          <t>批次作業</t>
        </is>
      </c>
      <c r="F3" s="446" t="inlineStr">
        <is>
          <t>火險作業</t>
        </is>
      </c>
    </row>
    <row r="4">
      <c r="A4" s="447" t="inlineStr">
        <is>
          <t>L4962</t>
        </is>
      </c>
      <c r="B4" s="446" t="inlineStr">
        <is>
          <t xml:space="preserve">保險單資料檢核作業                    </t>
        </is>
      </c>
      <c r="C4" s="447" t="inlineStr">
        <is>
          <t>L4</t>
        </is>
      </c>
      <c r="D4" s="447" t="n">
        <v>6</v>
      </c>
      <c r="E4" s="446" t="inlineStr">
        <is>
          <t>批次作業</t>
        </is>
      </c>
      <c r="F4" s="446" t="inlineStr">
        <is>
          <t>火險作業</t>
        </is>
      </c>
    </row>
    <row r="5">
      <c r="A5" s="447" t="inlineStr">
        <is>
          <t>L4965</t>
        </is>
      </c>
      <c r="B5" s="446" t="inlineStr">
        <is>
          <t xml:space="preserve">保險單明細資料查詢                    </t>
        </is>
      </c>
      <c r="C5" s="447" t="inlineStr">
        <is>
          <t>L4</t>
        </is>
      </c>
      <c r="D5" s="447" t="n">
        <v>6</v>
      </c>
      <c r="E5" s="446" t="inlineStr">
        <is>
          <t>批次作業</t>
        </is>
      </c>
      <c r="F5" s="446" t="inlineStr">
        <is>
          <t>火險作業</t>
        </is>
      </c>
    </row>
    <row r="6">
      <c r="A6" s="447" t="inlineStr">
        <is>
          <t>L4950</t>
        </is>
      </c>
      <c r="B6" s="446" t="inlineStr">
        <is>
          <t xml:space="preserve">員工扣薪設定檢核表                    </t>
        </is>
      </c>
      <c r="C6" s="447" t="inlineStr">
        <is>
          <t>L4</t>
        </is>
      </c>
      <c r="D6" s="447" t="n">
        <v>5</v>
      </c>
      <c r="E6" s="446" t="inlineStr">
        <is>
          <t>批次作業</t>
        </is>
      </c>
      <c r="F6" s="446" t="inlineStr">
        <is>
          <t>員工作業</t>
        </is>
      </c>
    </row>
    <row r="7">
      <c r="A7" s="447" t="inlineStr">
        <is>
          <t>L4510</t>
        </is>
      </c>
      <c r="B7" s="446" t="inlineStr">
        <is>
          <t xml:space="preserve">產出員工扣薪明細檔                   </t>
        </is>
      </c>
      <c r="C7" s="447" t="inlineStr">
        <is>
          <t>L4</t>
        </is>
      </c>
      <c r="D7" s="447" t="n">
        <v>5</v>
      </c>
      <c r="E7" s="446" t="inlineStr">
        <is>
          <t>批次作業</t>
        </is>
      </c>
      <c r="F7" s="446" t="inlineStr">
        <is>
          <t>員工作業</t>
        </is>
      </c>
    </row>
    <row r="8">
      <c r="A8" s="447" t="inlineStr">
        <is>
          <t>L4511</t>
        </is>
      </c>
      <c r="B8" s="446" t="inlineStr">
        <is>
          <t xml:space="preserve">產出員工扣薪媒體檔                   </t>
        </is>
      </c>
      <c r="C8" s="447" t="inlineStr">
        <is>
          <t>L4</t>
        </is>
      </c>
      <c r="D8" s="447" t="n">
        <v>5</v>
      </c>
      <c r="E8" s="446" t="inlineStr">
        <is>
          <t>批次作業</t>
        </is>
      </c>
      <c r="F8" s="446" t="inlineStr">
        <is>
          <t>員工作業</t>
        </is>
      </c>
    </row>
    <row r="9">
      <c r="A9" s="447" t="inlineStr">
        <is>
          <t>L4701</t>
        </is>
      </c>
      <c r="B9" s="446" t="inlineStr">
        <is>
          <t xml:space="preserve">票據媒體製作                          </t>
        </is>
      </c>
      <c r="C9" s="447" t="inlineStr">
        <is>
          <t>L4</t>
        </is>
      </c>
      <c r="D9" s="447" t="n">
        <v>7</v>
      </c>
      <c r="E9" s="446" t="inlineStr">
        <is>
          <t>批次作業</t>
        </is>
      </c>
      <c r="F9" s="446" t="inlineStr">
        <is>
          <t>其他作業</t>
        </is>
      </c>
    </row>
    <row r="10">
      <c r="A10" s="447" t="inlineStr">
        <is>
          <t>L4702</t>
        </is>
      </c>
      <c r="B10" s="446" t="inlineStr">
        <is>
          <t xml:space="preserve">產生放款本息攤還表暨繳息通知單        </t>
        </is>
      </c>
      <c r="C10" s="447" t="inlineStr">
        <is>
          <t>L4</t>
        </is>
      </c>
      <c r="D10" s="447" t="n">
        <v>7</v>
      </c>
      <c r="E10" s="446" t="inlineStr">
        <is>
          <t>批次作業</t>
        </is>
      </c>
      <c r="F10" s="446" t="inlineStr">
        <is>
          <t>其他作業</t>
        </is>
      </c>
    </row>
    <row r="11">
      <c r="A11" s="447" t="inlineStr">
        <is>
          <t>L4703</t>
        </is>
      </c>
      <c r="B11" s="446" t="inlineStr">
        <is>
          <t xml:space="preserve">產生滯繳通知單                        </t>
        </is>
      </c>
      <c r="C11" s="447" t="inlineStr">
        <is>
          <t>L4</t>
        </is>
      </c>
      <c r="D11" s="447" t="n">
        <v>7</v>
      </c>
      <c r="E11" s="446" t="inlineStr">
        <is>
          <t>批次作業</t>
        </is>
      </c>
      <c r="F11" s="446" t="inlineStr">
        <is>
          <t>其他作業</t>
        </is>
      </c>
    </row>
    <row r="12">
      <c r="A12" s="447" t="inlineStr">
        <is>
          <t>L5901</t>
        </is>
      </c>
      <c r="B12" s="446" t="inlineStr">
        <is>
          <t xml:space="preserve">資金運用概況明細資料查詢              </t>
        </is>
      </c>
      <c r="C12" s="447" t="inlineStr">
        <is>
          <t>L5</t>
        </is>
      </c>
      <c r="D12" s="447" t="n">
        <v>1</v>
      </c>
      <c r="E12" s="446" t="inlineStr">
        <is>
          <t>管理性作業</t>
        </is>
      </c>
      <c r="F12" s="446" t="inlineStr">
        <is>
          <t>一般作業</t>
        </is>
      </c>
    </row>
    <row r="13">
      <c r="A13" s="447" t="inlineStr">
        <is>
          <t>L5902</t>
        </is>
      </c>
      <c r="B13" s="446" t="inlineStr">
        <is>
          <t xml:space="preserve">放審會記錄明細資料查詢                </t>
        </is>
      </c>
      <c r="C13" s="447" t="inlineStr">
        <is>
          <t>L5</t>
        </is>
      </c>
      <c r="D13" s="447" t="n">
        <v>1</v>
      </c>
      <c r="E13" s="446" t="inlineStr">
        <is>
          <t>管理性作業</t>
        </is>
      </c>
      <c r="F13" s="446" t="inlineStr">
        <is>
          <t>一般作業</t>
        </is>
      </c>
    </row>
    <row r="14">
      <c r="A14" s="447" t="inlineStr">
        <is>
          <t>L5903</t>
        </is>
      </c>
      <c r="B14" s="446" t="inlineStr">
        <is>
          <t xml:space="preserve">檔案借閱明細資料查詢                  </t>
        </is>
      </c>
      <c r="C14" s="447" t="inlineStr">
        <is>
          <t>L5</t>
        </is>
      </c>
      <c r="D14" s="447" t="n">
        <v>1</v>
      </c>
      <c r="E14" s="446" t="inlineStr">
        <is>
          <t>管理性作業</t>
        </is>
      </c>
      <c r="F14" s="446" t="inlineStr">
        <is>
          <t>一般作業</t>
        </is>
      </c>
    </row>
    <row r="15">
      <c r="A15" s="447" t="inlineStr">
        <is>
          <t>L5104</t>
        </is>
      </c>
      <c r="B15" s="446" t="inlineStr">
        <is>
          <t xml:space="preserve">檔案借閱報表作業(列印)                </t>
        </is>
      </c>
      <c r="C15" s="447" t="inlineStr">
        <is>
          <t>L5</t>
        </is>
      </c>
      <c r="D15" s="447" t="n">
        <v>1</v>
      </c>
      <c r="E15" s="446" t="inlineStr">
        <is>
          <t>管理性作業</t>
        </is>
      </c>
      <c r="F15" s="446" t="inlineStr">
        <is>
          <t>一般作業</t>
        </is>
      </c>
    </row>
    <row r="16">
      <c r="A16" s="447" t="inlineStr">
        <is>
          <t>L5402</t>
        </is>
      </c>
      <c r="B16" s="446" t="inlineStr">
        <is>
          <t>年度業績目標更新</t>
        </is>
      </c>
      <c r="C16" s="447" t="inlineStr">
        <is>
          <t>L5</t>
        </is>
      </c>
      <c r="D16" s="447" t="n">
        <v>2</v>
      </c>
      <c r="E16" s="446" t="inlineStr">
        <is>
          <t>管理性作業</t>
        </is>
      </c>
      <c r="F16" s="446" t="inlineStr">
        <is>
          <t>房貸專員業績統計作業</t>
        </is>
      </c>
    </row>
    <row r="17">
      <c r="A17" s="447" t="inlineStr">
        <is>
          <t>L4721</t>
        </is>
      </c>
      <c r="B17" s="446" t="inlineStr">
        <is>
          <t>整批批次產出利率變動對帳單</t>
        </is>
      </c>
      <c r="C17" s="447" t="inlineStr">
        <is>
          <t>L4</t>
        </is>
      </c>
      <c r="D17" s="447" t="n">
        <v>3</v>
      </c>
      <c r="E17" s="446" t="inlineStr">
        <is>
          <t>批次作業</t>
        </is>
      </c>
      <c r="F17" s="446" t="inlineStr">
        <is>
          <t>利率調整作業</t>
        </is>
      </c>
    </row>
    <row r="18">
      <c r="A18" s="447" t="inlineStr">
        <is>
          <t>L6503</t>
        </is>
      </c>
      <c r="B18" s="446" t="inlineStr">
        <is>
          <t>業績計算特殊參數設定</t>
        </is>
      </c>
      <c r="C18" s="447" t="inlineStr">
        <is>
          <t>L6</t>
        </is>
      </c>
      <c r="D18" s="447" t="n">
        <v>5</v>
      </c>
      <c r="E18" s="446" t="inlineStr">
        <is>
          <t>共同作業</t>
        </is>
      </c>
      <c r="F18" s="446" t="inlineStr">
        <is>
          <t>系統變數維護</t>
        </is>
      </c>
    </row>
    <row r="19">
      <c r="A19" s="447" t="inlineStr">
        <is>
          <t>L5982</t>
        </is>
      </c>
      <c r="B19" s="446" t="inlineStr">
        <is>
          <t>國稅局申報檔查詢</t>
        </is>
      </c>
      <c r="C19" s="447" t="inlineStr">
        <is>
          <t>L5</t>
        </is>
      </c>
      <c r="D19" s="447" t="n">
        <v>7</v>
      </c>
      <c r="E19" s="446" t="inlineStr">
        <is>
          <t>管理性作業</t>
        </is>
      </c>
      <c r="F19" s="446" t="inlineStr">
        <is>
          <t>國稅局申報作業</t>
        </is>
      </c>
    </row>
    <row r="20">
      <c r="A20" s="447" t="inlineStr">
        <is>
          <t>L8437</t>
        </is>
      </c>
      <c r="B20" s="446" t="inlineStr">
        <is>
          <t>JCIC檔案匯出作業(573)</t>
        </is>
      </c>
      <c r="C20" s="447" t="inlineStr">
        <is>
          <t>L8</t>
        </is>
      </c>
      <c r="D20" s="447" t="n">
        <v>3</v>
      </c>
      <c r="E20" s="446" t="inlineStr">
        <is>
          <t>遵循法令作業</t>
        </is>
      </c>
      <c r="F20" s="446" t="inlineStr">
        <is>
          <t>債協報送作業</t>
        </is>
      </c>
    </row>
    <row r="21">
      <c r="A21" s="447" t="inlineStr">
        <is>
          <t>L2021</t>
        </is>
      </c>
      <c r="B21" s="446" t="inlineStr">
        <is>
          <t>交易關係人查詢</t>
        </is>
      </c>
      <c r="C21" s="447" t="inlineStr">
        <is>
          <t>L2</t>
        </is>
      </c>
      <c r="D21" s="447" t="n">
        <v>3</v>
      </c>
      <c r="E21" s="446" t="inlineStr">
        <is>
          <t>業務作業</t>
        </is>
      </c>
      <c r="F21" s="446" t="inlineStr">
        <is>
          <t>保證人、關係人</t>
        </is>
      </c>
    </row>
    <row r="22">
      <c r="A22" s="447" t="inlineStr">
        <is>
          <t>L5051</t>
        </is>
      </c>
      <c r="B22" s="446" t="inlineStr">
        <is>
          <t>房貸介紹人業績處理清單</t>
        </is>
      </c>
      <c r="C22" s="447" t="inlineStr">
        <is>
          <t>L5</t>
        </is>
      </c>
      <c r="D22" s="447" t="n">
        <v>3</v>
      </c>
      <c r="E22" s="446" t="inlineStr">
        <is>
          <t>管理性作業</t>
        </is>
      </c>
      <c r="F22" s="446" t="inlineStr">
        <is>
          <t>業績調整作業</t>
        </is>
      </c>
    </row>
    <row r="23">
      <c r="A23" s="447" t="inlineStr">
        <is>
          <t>L5052</t>
        </is>
      </c>
      <c r="B23" s="446" t="inlineStr">
        <is>
          <t>房貸專員業績處理清單</t>
        </is>
      </c>
      <c r="C23" s="447" t="inlineStr">
        <is>
          <t>L5</t>
        </is>
      </c>
      <c r="D23" s="447" t="n">
        <v>3</v>
      </c>
      <c r="E23" s="446" t="inlineStr">
        <is>
          <t>管理性作業</t>
        </is>
      </c>
      <c r="F23" s="446" t="inlineStr">
        <is>
          <t>業績調整作業</t>
        </is>
      </c>
    </row>
    <row r="24">
      <c r="A24" s="447" t="inlineStr">
        <is>
          <t>L5951</t>
        </is>
      </c>
      <c r="B24" s="446" t="inlineStr">
        <is>
          <t>房貸介紹人業績明細查詢</t>
        </is>
      </c>
      <c r="C24" s="447" t="inlineStr">
        <is>
          <t>L5</t>
        </is>
      </c>
      <c r="D24" s="447" t="n">
        <v>3</v>
      </c>
      <c r="E24" s="446" t="inlineStr">
        <is>
          <t>管理性作業</t>
        </is>
      </c>
      <c r="F24" s="446" t="inlineStr">
        <is>
          <t>業績調整作業</t>
        </is>
      </c>
    </row>
    <row r="25">
      <c r="A25" s="447" t="inlineStr">
        <is>
          <t>L5952</t>
        </is>
      </c>
      <c r="B25" s="446" t="inlineStr">
        <is>
          <t>房貸專員業績明細查詢</t>
        </is>
      </c>
      <c r="C25" s="447" t="inlineStr">
        <is>
          <t>L5</t>
        </is>
      </c>
      <c r="D25" s="447" t="n">
        <v>3</v>
      </c>
      <c r="E25" s="446" t="inlineStr">
        <is>
          <t>管理性作業</t>
        </is>
      </c>
      <c r="F25" s="446" t="inlineStr">
        <is>
          <t>業績調整作業</t>
        </is>
      </c>
    </row>
    <row r="26">
      <c r="A26" s="447" t="inlineStr">
        <is>
          <t>L5053</t>
        </is>
      </c>
      <c r="B26" s="446" t="inlineStr">
        <is>
          <t>介紹、協辦、專業獎勵獎金發放明細</t>
        </is>
      </c>
      <c r="C26" s="447" t="inlineStr">
        <is>
          <t>L5</t>
        </is>
      </c>
      <c r="D26" s="447" t="n">
        <v>3</v>
      </c>
      <c r="E26" s="446" t="inlineStr">
        <is>
          <t>管理性作業</t>
        </is>
      </c>
      <c r="F26" s="446" t="inlineStr">
        <is>
          <t>業績調整作業</t>
        </is>
      </c>
    </row>
    <row r="27">
      <c r="A27" s="447" t="inlineStr">
        <is>
          <t>L5054</t>
        </is>
      </c>
      <c r="B27" s="446" t="inlineStr">
        <is>
          <t>介紹人加碼獎金處理清單</t>
        </is>
      </c>
      <c r="C27" s="447" t="inlineStr">
        <is>
          <t>L5</t>
        </is>
      </c>
      <c r="D27" s="447" t="n">
        <v>3</v>
      </c>
      <c r="E27" s="446" t="inlineStr">
        <is>
          <t>管理性作業</t>
        </is>
      </c>
      <c r="F27" s="446" t="inlineStr">
        <is>
          <t>業績調整作業</t>
        </is>
      </c>
    </row>
    <row r="28">
      <c r="A28" s="447" t="inlineStr">
        <is>
          <t>L5511</t>
        </is>
      </c>
      <c r="B28" s="446" t="inlineStr">
        <is>
          <t>產生介紹獎金發放媒體</t>
        </is>
      </c>
      <c r="C28" s="447" t="inlineStr">
        <is>
          <t>L5</t>
        </is>
      </c>
      <c r="D28" s="447" t="n">
        <v>3</v>
      </c>
      <c r="E28" s="446" t="inlineStr">
        <is>
          <t>管理性作業</t>
        </is>
      </c>
      <c r="F28" s="446" t="inlineStr">
        <is>
          <t>業績調整作業</t>
        </is>
      </c>
    </row>
    <row r="29">
      <c r="A29" s="447" t="inlineStr">
        <is>
          <t>L5512</t>
        </is>
      </c>
      <c r="B29" s="446" t="inlineStr">
        <is>
          <t>介紹人加碼獎勵津貼</t>
        </is>
      </c>
      <c r="C29" s="447" t="inlineStr">
        <is>
          <t>L5</t>
        </is>
      </c>
      <c r="D29" s="447" t="n">
        <v>3</v>
      </c>
      <c r="E29" s="446" t="inlineStr">
        <is>
          <t>管理性作業</t>
        </is>
      </c>
      <c r="F29" s="446" t="inlineStr">
        <is>
          <t>業績調整作業</t>
        </is>
      </c>
    </row>
    <row r="30">
      <c r="A30" s="447" t="inlineStr">
        <is>
          <t>L5060</t>
        </is>
      </c>
      <c r="B30" s="446" t="inlineStr">
        <is>
          <t>案件處理清單</t>
        </is>
      </c>
      <c r="C30" s="447" t="inlineStr">
        <is>
          <t>L5</t>
        </is>
      </c>
      <c r="D30" s="447" t="n">
        <v>4</v>
      </c>
      <c r="E30" s="446" t="inlineStr">
        <is>
          <t>管理性作業</t>
        </is>
      </c>
      <c r="F30" s="446" t="inlineStr">
        <is>
          <t>法催紀錄作業</t>
        </is>
      </c>
    </row>
    <row r="31">
      <c r="A31" s="447" t="inlineStr">
        <is>
          <t>L5071</t>
        </is>
      </c>
      <c r="B31" s="446" t="inlineStr">
        <is>
          <t xml:space="preserve">債權案件明細查詢                      </t>
        </is>
      </c>
      <c r="C31" s="447" t="inlineStr">
        <is>
          <t>L5</t>
        </is>
      </c>
      <c r="D31" s="447" t="n">
        <v>5</v>
      </c>
      <c r="E31" s="446" t="inlineStr">
        <is>
          <t>管理性作業</t>
        </is>
      </c>
      <c r="F31" s="446" t="inlineStr">
        <is>
          <t>債務協商作業</t>
        </is>
      </c>
    </row>
    <row r="32">
      <c r="A32" s="447" t="inlineStr">
        <is>
          <t>L5074</t>
        </is>
      </c>
      <c r="B32" s="446" t="inlineStr">
        <is>
          <t>債協應處理清單</t>
        </is>
      </c>
      <c r="C32" s="447" t="inlineStr">
        <is>
          <t>L5</t>
        </is>
      </c>
      <c r="D32" s="447" t="n">
        <v>5</v>
      </c>
      <c r="E32" s="446" t="inlineStr">
        <is>
          <t>管理性作業</t>
        </is>
      </c>
      <c r="F32" s="446" t="inlineStr">
        <is>
          <t>債務協商作業</t>
        </is>
      </c>
    </row>
    <row r="33">
      <c r="A33" s="447" t="inlineStr">
        <is>
          <t>L5075</t>
        </is>
      </c>
      <c r="B33" s="446" t="inlineStr">
        <is>
          <t>債務協商滯繳/應繳明細查詢</t>
        </is>
      </c>
      <c r="C33" s="447" t="inlineStr">
        <is>
          <t>L5</t>
        </is>
      </c>
      <c r="D33" s="447" t="n">
        <v>5</v>
      </c>
      <c r="E33" s="446" t="inlineStr">
        <is>
          <t>管理性作業</t>
        </is>
      </c>
      <c r="F33" s="446" t="inlineStr">
        <is>
          <t>債務協商作業</t>
        </is>
      </c>
    </row>
    <row r="34">
      <c r="A34" s="447" t="inlineStr">
        <is>
          <t>L5970</t>
        </is>
      </c>
      <c r="B34" s="446" t="inlineStr">
        <is>
          <t>期款試算</t>
        </is>
      </c>
      <c r="C34" s="447" t="inlineStr">
        <is>
          <t>L5</t>
        </is>
      </c>
      <c r="D34" s="447" t="n">
        <v>5</v>
      </c>
      <c r="E34" s="446" t="inlineStr">
        <is>
          <t>管理性作業</t>
        </is>
      </c>
      <c r="F34" s="446" t="inlineStr">
        <is>
          <t>債務協商作業</t>
        </is>
      </c>
    </row>
    <row r="35">
      <c r="A35" s="447" t="inlineStr">
        <is>
          <t>L5971</t>
        </is>
      </c>
      <c r="B35" s="446" t="inlineStr">
        <is>
          <t xml:space="preserve">債務協商交易資料查詢                  </t>
        </is>
      </c>
      <c r="C35" s="447" t="inlineStr">
        <is>
          <t>L5</t>
        </is>
      </c>
      <c r="D35" s="447" t="n">
        <v>5</v>
      </c>
      <c r="E35" s="446" t="inlineStr">
        <is>
          <t>管理性作業</t>
        </is>
      </c>
      <c r="F35" s="446" t="inlineStr">
        <is>
          <t>債務協商作業</t>
        </is>
      </c>
    </row>
    <row r="36">
      <c r="A36" s="447" t="inlineStr">
        <is>
          <t>L5972</t>
        </is>
      </c>
      <c r="B36" s="446" t="inlineStr">
        <is>
          <t xml:space="preserve">債務協商入帳明細查詢                  </t>
        </is>
      </c>
      <c r="C36" s="447" t="inlineStr">
        <is>
          <t>L5</t>
        </is>
      </c>
      <c r="D36" s="447" t="n">
        <v>5</v>
      </c>
      <c r="E36" s="446" t="inlineStr">
        <is>
          <t>管理性作業</t>
        </is>
      </c>
      <c r="F36" s="446" t="inlineStr">
        <is>
          <t>債務協商作業</t>
        </is>
      </c>
    </row>
    <row r="37">
      <c r="A37" s="447" t="inlineStr">
        <is>
          <t>L5973</t>
        </is>
      </c>
      <c r="B37" s="446" t="inlineStr">
        <is>
          <t xml:space="preserve">最大債權撥付明細查詢                  </t>
        </is>
      </c>
      <c r="C37" s="447" t="inlineStr">
        <is>
          <t>L5</t>
        </is>
      </c>
      <c r="D37" s="447" t="n">
        <v>5</v>
      </c>
      <c r="E37" s="446" t="inlineStr">
        <is>
          <t>管理性作業</t>
        </is>
      </c>
      <c r="F37" s="446" t="inlineStr">
        <is>
          <t>債務協商作業</t>
        </is>
      </c>
    </row>
    <row r="38">
      <c r="A38" s="447" t="inlineStr">
        <is>
          <t>L5974</t>
        </is>
      </c>
      <c r="B38" s="446" t="inlineStr">
        <is>
          <t xml:space="preserve">債權銀行帳號明細資料查詢              </t>
        </is>
      </c>
      <c r="C38" s="447" t="inlineStr">
        <is>
          <t>L5</t>
        </is>
      </c>
      <c r="D38" s="447" t="n">
        <v>5</v>
      </c>
      <c r="E38" s="446" t="inlineStr">
        <is>
          <t>管理性作業</t>
        </is>
      </c>
      <c r="F38" s="446" t="inlineStr">
        <is>
          <t>債務協商作業</t>
        </is>
      </c>
    </row>
    <row r="39">
      <c r="A39" s="447" t="inlineStr">
        <is>
          <t>L5705</t>
        </is>
      </c>
      <c r="B39" s="446" t="inlineStr">
        <is>
          <t>債權比例分攤維護（產出）</t>
        </is>
      </c>
      <c r="C39" s="447" t="inlineStr">
        <is>
          <t>L5</t>
        </is>
      </c>
      <c r="D39" s="447" t="n">
        <v>5</v>
      </c>
      <c r="E39" s="446" t="inlineStr">
        <is>
          <t>管理性作業</t>
        </is>
      </c>
      <c r="F39" s="446" t="inlineStr">
        <is>
          <t>債務協商作業</t>
        </is>
      </c>
    </row>
    <row r="40">
      <c r="A40" s="447" t="inlineStr">
        <is>
          <t>L5706</t>
        </is>
      </c>
      <c r="B40" s="446" t="inlineStr">
        <is>
          <t>債權比例分攤維護(匯入)</t>
        </is>
      </c>
      <c r="C40" s="447" t="inlineStr">
        <is>
          <t>L5</t>
        </is>
      </c>
      <c r="D40" s="447" t="n">
        <v>5</v>
      </c>
      <c r="E40" s="446" t="inlineStr">
        <is>
          <t>管理性作業</t>
        </is>
      </c>
      <c r="F40" s="446" t="inlineStr">
        <is>
          <t>債務協商作業</t>
        </is>
      </c>
    </row>
    <row r="41">
      <c r="A41" s="447" t="inlineStr">
        <is>
          <t>L5707</t>
        </is>
      </c>
      <c r="B41" s="446" t="inlineStr">
        <is>
          <t>最大債權撥付產檔</t>
        </is>
      </c>
      <c r="C41" s="447" t="inlineStr">
        <is>
          <t>L5</t>
        </is>
      </c>
      <c r="D41" s="447" t="n">
        <v>5</v>
      </c>
      <c r="E41" s="446" t="inlineStr">
        <is>
          <t>管理性作業</t>
        </is>
      </c>
      <c r="F41" s="446" t="inlineStr">
        <is>
          <t>債務協商作業</t>
        </is>
      </c>
    </row>
    <row r="42">
      <c r="A42" s="447" t="inlineStr">
        <is>
          <t>L5708</t>
        </is>
      </c>
      <c r="B42" s="446" t="inlineStr">
        <is>
          <t>最大債權撥付出帳</t>
        </is>
      </c>
      <c r="C42" s="447" t="inlineStr">
        <is>
          <t>L5</t>
        </is>
      </c>
      <c r="D42" s="447" t="n">
        <v>5</v>
      </c>
      <c r="E42" s="446" t="inlineStr">
        <is>
          <t>管理性作業</t>
        </is>
      </c>
      <c r="F42" s="446" t="inlineStr">
        <is>
          <t>債務協商作業</t>
        </is>
      </c>
    </row>
    <row r="43">
      <c r="A43" s="447" t="inlineStr">
        <is>
          <t>L5709</t>
        </is>
      </c>
      <c r="B43" s="446" t="inlineStr">
        <is>
          <t>最大債權撥付回覆檔檢核</t>
        </is>
      </c>
      <c r="C43" s="447" t="inlineStr">
        <is>
          <t>L5</t>
        </is>
      </c>
      <c r="D43" s="447" t="n">
        <v>5</v>
      </c>
      <c r="E43" s="446" t="inlineStr">
        <is>
          <t>管理性作業</t>
        </is>
      </c>
      <c r="F43" s="446" t="inlineStr">
        <is>
          <t>債務協商作業</t>
        </is>
      </c>
    </row>
    <row r="44">
      <c r="A44" s="447" t="inlineStr">
        <is>
          <t>L5710</t>
        </is>
      </c>
      <c r="B44" s="446" t="inlineStr">
        <is>
          <t>一般債權撥付資料檢核</t>
        </is>
      </c>
      <c r="C44" s="447" t="inlineStr">
        <is>
          <t>L5</t>
        </is>
      </c>
      <c r="D44" s="447" t="n">
        <v>5</v>
      </c>
      <c r="E44" s="446" t="inlineStr">
        <is>
          <t>管理性作業</t>
        </is>
      </c>
      <c r="F44" s="446" t="inlineStr">
        <is>
          <t>債務協商作業</t>
        </is>
      </c>
    </row>
    <row r="45">
      <c r="A45" s="447" t="inlineStr">
        <is>
          <t>L6101</t>
        </is>
      </c>
      <c r="B45" s="446" t="inlineStr">
        <is>
          <t xml:space="preserve">業務關帳作業                          </t>
        </is>
      </c>
      <c r="C45" s="447" t="inlineStr">
        <is>
          <t>L6</t>
        </is>
      </c>
      <c r="D45" s="447" t="n">
        <v>1</v>
      </c>
      <c r="E45" s="446" t="inlineStr">
        <is>
          <t>共同作業</t>
        </is>
      </c>
      <c r="F45" s="446" t="inlineStr">
        <is>
          <t>控制類</t>
        </is>
      </c>
    </row>
    <row r="46">
      <c r="A46" s="447" t="inlineStr">
        <is>
          <t>L6103</t>
        </is>
      </c>
      <c r="B46" s="446" t="inlineStr">
        <is>
          <t>報表查詢作業申請</t>
        </is>
      </c>
      <c r="C46" s="447" t="inlineStr">
        <is>
          <t>L6</t>
        </is>
      </c>
      <c r="D46" s="447" t="n">
        <v>1</v>
      </c>
      <c r="E46" s="446" t="inlineStr">
        <is>
          <t>共同作業</t>
        </is>
      </c>
      <c r="F46" s="446" t="inlineStr">
        <is>
          <t>控制類</t>
        </is>
      </c>
    </row>
    <row r="47">
      <c r="A47" s="447" t="inlineStr">
        <is>
          <t>L8403</t>
        </is>
      </c>
      <c r="B47" s="446" t="inlineStr">
        <is>
          <t>JCIC檔案匯出作業</t>
        </is>
      </c>
      <c r="C47" s="447" t="inlineStr">
        <is>
          <t>L8</t>
        </is>
      </c>
      <c r="D47" s="447" t="n">
        <v>3</v>
      </c>
      <c r="E47" s="446" t="inlineStr">
        <is>
          <t>遵循法令作業</t>
        </is>
      </c>
      <c r="F47" s="446" t="inlineStr">
        <is>
          <t>債協報送作業</t>
        </is>
      </c>
    </row>
    <row r="48">
      <c r="A48" s="447" t="inlineStr">
        <is>
          <t>L4103</t>
        </is>
      </c>
      <c r="B48" s="446" t="inlineStr">
        <is>
          <t>抽退票傳票明細表</t>
        </is>
      </c>
      <c r="C48" s="447" t="inlineStr">
        <is>
          <t>L4</t>
        </is>
      </c>
      <c r="D48" s="447" t="n">
        <v>1</v>
      </c>
      <c r="E48" s="446" t="inlineStr">
        <is>
          <t>批次作業</t>
        </is>
      </c>
      <c r="F48" s="446" t="inlineStr">
        <is>
          <t>撥款退款作業</t>
        </is>
      </c>
    </row>
    <row r="49">
      <c r="A49" s="447" t="inlineStr">
        <is>
          <t>L6201</t>
        </is>
      </c>
      <c r="B49" s="446" t="inlineStr">
        <is>
          <t>其他傳票輸入</t>
        </is>
      </c>
      <c r="C49" s="447" t="inlineStr">
        <is>
          <t>L6</t>
        </is>
      </c>
      <c r="D49" s="447" t="n">
        <v>2</v>
      </c>
      <c r="E49" s="446" t="inlineStr">
        <is>
          <t>共同作業</t>
        </is>
      </c>
      <c r="F49" s="446" t="inlineStr">
        <is>
          <t>日結類</t>
        </is>
      </c>
    </row>
    <row r="50">
      <c r="A50" s="447" t="inlineStr">
        <is>
          <t>L6901</t>
        </is>
      </c>
      <c r="B50" s="446" t="inlineStr">
        <is>
          <t>交易分錄清單查詢</t>
        </is>
      </c>
      <c r="C50" s="447" t="inlineStr">
        <is>
          <t>L6</t>
        </is>
      </c>
      <c r="D50" s="447" t="n">
        <v>2</v>
      </c>
      <c r="E50" s="446" t="inlineStr">
        <is>
          <t>共同作業</t>
        </is>
      </c>
      <c r="F50" s="446" t="inlineStr">
        <is>
          <t>日結類</t>
        </is>
      </c>
    </row>
    <row r="51">
      <c r="A51" s="447" t="inlineStr">
        <is>
          <t>L6902</t>
        </is>
      </c>
      <c r="B51" s="446" t="inlineStr">
        <is>
          <t>會計總帳查詢</t>
        </is>
      </c>
      <c r="C51" s="447" t="inlineStr">
        <is>
          <t>L6</t>
        </is>
      </c>
      <c r="D51" s="447" t="n">
        <v>2</v>
      </c>
      <c r="E51" s="446" t="inlineStr">
        <is>
          <t>共同作業</t>
        </is>
      </c>
      <c r="F51" s="446" t="inlineStr">
        <is>
          <t>日結類</t>
        </is>
      </c>
    </row>
    <row r="52">
      <c r="A52" s="447" t="inlineStr">
        <is>
          <t>L6903</t>
        </is>
      </c>
      <c r="B52" s="446" t="inlineStr">
        <is>
          <t>會計帳務明細查詢</t>
        </is>
      </c>
      <c r="C52" s="447" t="inlineStr">
        <is>
          <t>L6</t>
        </is>
      </c>
      <c r="D52" s="447" t="n">
        <v>2</v>
      </c>
      <c r="E52" s="446" t="inlineStr">
        <is>
          <t>共同作業</t>
        </is>
      </c>
      <c r="F52" s="446" t="inlineStr">
        <is>
          <t>日結類</t>
        </is>
      </c>
    </row>
    <row r="53">
      <c r="A53" s="447" t="inlineStr">
        <is>
          <t>L6904</t>
        </is>
      </c>
      <c r="B53" s="446" t="inlineStr">
        <is>
          <t>日結彙計查詢</t>
        </is>
      </c>
      <c r="C53" s="447" t="inlineStr">
        <is>
          <t>L6</t>
        </is>
      </c>
      <c r="D53" s="447" t="n">
        <v>2</v>
      </c>
      <c r="E53" s="446" t="inlineStr">
        <is>
          <t>共同作業</t>
        </is>
      </c>
      <c r="F53" s="446" t="inlineStr">
        <is>
          <t>日結類</t>
        </is>
      </c>
    </row>
    <row r="54">
      <c r="A54" s="447" t="inlineStr">
        <is>
          <t>L6905</t>
        </is>
      </c>
      <c r="B54" s="446" t="inlineStr">
        <is>
          <t>日結明細查詢</t>
        </is>
      </c>
      <c r="C54" s="447" t="inlineStr">
        <is>
          <t>L6</t>
        </is>
      </c>
      <c r="D54" s="447" t="n">
        <v>2</v>
      </c>
      <c r="E54" s="446" t="inlineStr">
        <is>
          <t>共同作業</t>
        </is>
      </c>
      <c r="F54" s="446" t="inlineStr">
        <is>
          <t>日結類</t>
        </is>
      </c>
    </row>
    <row r="55">
      <c r="A55" s="447" t="inlineStr">
        <is>
          <t>L6906</t>
        </is>
      </c>
      <c r="B55" s="446" t="inlineStr">
        <is>
          <t>會計分錄查詢</t>
        </is>
      </c>
      <c r="C55" s="447" t="inlineStr">
        <is>
          <t>L6</t>
        </is>
      </c>
      <c r="D55" s="447" t="n">
        <v>2</v>
      </c>
      <c r="E55" s="446" t="inlineStr">
        <is>
          <t>共同作業</t>
        </is>
      </c>
      <c r="F55" s="446" t="inlineStr">
        <is>
          <t>日結類</t>
        </is>
      </c>
    </row>
    <row r="56">
      <c r="A56" s="447" t="inlineStr">
        <is>
          <t>L6907</t>
        </is>
      </c>
      <c r="B56" s="446" t="inlineStr">
        <is>
          <t>未銷帳餘額明細查詢</t>
        </is>
      </c>
      <c r="C56" s="447" t="inlineStr">
        <is>
          <t>L6</t>
        </is>
      </c>
      <c r="D56" s="447" t="n">
        <v>2</v>
      </c>
      <c r="E56" s="446" t="inlineStr">
        <is>
          <t>共同作業</t>
        </is>
      </c>
      <c r="F56" s="446" t="inlineStr">
        <is>
          <t>日結類</t>
        </is>
      </c>
    </row>
    <row r="57">
      <c r="A57" s="447" t="inlineStr">
        <is>
          <t>L6908</t>
        </is>
      </c>
      <c r="B57" s="446" t="inlineStr">
        <is>
          <t>銷帳歷史明細查詢</t>
        </is>
      </c>
      <c r="C57" s="447" t="inlineStr">
        <is>
          <t>L6</t>
        </is>
      </c>
      <c r="D57" s="447" t="n">
        <v>2</v>
      </c>
      <c r="E57" s="446" t="inlineStr">
        <is>
          <t>共同作業</t>
        </is>
      </c>
      <c r="F57" s="446" t="inlineStr">
        <is>
          <t>日結類</t>
        </is>
      </c>
    </row>
    <row r="58">
      <c r="A58" s="447" t="inlineStr">
        <is>
          <t>L6932</t>
        </is>
      </c>
      <c r="B58" s="446" t="inlineStr">
        <is>
          <t>資料變更交易查詢</t>
        </is>
      </c>
      <c r="C58" s="447" t="inlineStr">
        <is>
          <t>L6</t>
        </is>
      </c>
      <c r="D58" s="447" t="n">
        <v>3</v>
      </c>
      <c r="E58" s="446" t="inlineStr">
        <is>
          <t>共同作業</t>
        </is>
      </c>
      <c r="F58" s="446" t="inlineStr">
        <is>
          <t>共同資料維護(利率、營業日)</t>
        </is>
      </c>
    </row>
    <row r="59">
      <c r="A59" s="447" t="inlineStr">
        <is>
          <t>L8080</t>
        </is>
      </c>
      <c r="B59" s="446" t="inlineStr">
        <is>
          <t>AML 姓名檢核查詢</t>
        </is>
      </c>
      <c r="C59" s="447" t="inlineStr">
        <is>
          <t>L8</t>
        </is>
      </c>
      <c r="D59" s="447" t="n">
        <v>1</v>
      </c>
      <c r="E59" s="446" t="inlineStr">
        <is>
          <t>遵循法令作業</t>
        </is>
      </c>
      <c r="F59" s="446" t="inlineStr">
        <is>
          <t>AML檢核</t>
        </is>
      </c>
    </row>
    <row r="60">
      <c r="A60" s="447" t="inlineStr">
        <is>
          <t>L6061</t>
        </is>
      </c>
      <c r="B60" s="446" t="inlineStr">
        <is>
          <t>會計科子細目</t>
        </is>
      </c>
      <c r="C60" s="447" t="inlineStr">
        <is>
          <t>L6</t>
        </is>
      </c>
      <c r="D60" s="447" t="n">
        <v>6</v>
      </c>
      <c r="E60" s="446" t="inlineStr">
        <is>
          <t>共同作業</t>
        </is>
      </c>
      <c r="F60" s="446" t="inlineStr">
        <is>
          <t>各類代碼檔維護</t>
        </is>
      </c>
    </row>
    <row r="61">
      <c r="A61" s="447" t="inlineStr">
        <is>
          <t>L6062</t>
        </is>
      </c>
      <c r="B61" s="446" t="inlineStr">
        <is>
          <t>行業別代號</t>
        </is>
      </c>
      <c r="C61" s="447" t="inlineStr">
        <is>
          <t>L6</t>
        </is>
      </c>
      <c r="D61" s="447" t="n">
        <v>6</v>
      </c>
      <c r="E61" s="446" t="inlineStr">
        <is>
          <t>共同作業</t>
        </is>
      </c>
      <c r="F61" s="446" t="inlineStr">
        <is>
          <t>各類代碼檔維護</t>
        </is>
      </c>
    </row>
    <row r="62">
      <c r="A62" s="447" t="inlineStr">
        <is>
          <t>L6063</t>
        </is>
      </c>
      <c r="B62" s="446" t="inlineStr">
        <is>
          <t>擔保品代號資料</t>
        </is>
      </c>
      <c r="C62" s="447" t="inlineStr">
        <is>
          <t>L6</t>
        </is>
      </c>
      <c r="D62" s="447" t="n">
        <v>6</v>
      </c>
      <c r="E62" s="446" t="inlineStr">
        <is>
          <t>共同作業</t>
        </is>
      </c>
      <c r="F62" s="446" t="inlineStr">
        <is>
          <t>各類代碼檔維護</t>
        </is>
      </c>
    </row>
    <row r="63">
      <c r="A63" s="447" t="inlineStr">
        <is>
          <t>L6064</t>
        </is>
      </c>
      <c r="B63" s="446" t="inlineStr">
        <is>
          <t>各類代碼檔</t>
        </is>
      </c>
      <c r="C63" s="447" t="inlineStr">
        <is>
          <t>L6</t>
        </is>
      </c>
      <c r="D63" s="447" t="n">
        <v>6</v>
      </c>
      <c r="E63" s="446" t="inlineStr">
        <is>
          <t>共同作業</t>
        </is>
      </c>
      <c r="F63" s="446" t="inlineStr">
        <is>
          <t>各類代碼檔維護</t>
        </is>
      </c>
    </row>
    <row r="64">
      <c r="A64" s="447" t="inlineStr">
        <is>
          <t>L6065</t>
        </is>
      </c>
      <c r="B64" s="446" t="inlineStr">
        <is>
          <t>逾期新增減少原因</t>
        </is>
      </c>
      <c r="C64" s="447" t="inlineStr">
        <is>
          <t>L6</t>
        </is>
      </c>
      <c r="D64" s="447" t="n">
        <v>6</v>
      </c>
      <c r="E64" s="446" t="inlineStr">
        <is>
          <t>共同作業</t>
        </is>
      </c>
      <c r="F64" s="446" t="inlineStr">
        <is>
          <t>各類代碼檔維護</t>
        </is>
      </c>
    </row>
    <row r="65">
      <c r="A65" s="447" t="inlineStr">
        <is>
          <t>L6066</t>
        </is>
      </c>
      <c r="B65" s="446" t="inlineStr">
        <is>
          <t>主管理由檔</t>
        </is>
      </c>
      <c r="C65" s="447" t="inlineStr">
        <is>
          <t>L6</t>
        </is>
      </c>
      <c r="D65" s="447" t="n">
        <v>6</v>
      </c>
      <c r="E65" s="446" t="inlineStr">
        <is>
          <t>共同作業</t>
        </is>
      </c>
      <c r="F65" s="446" t="inlineStr">
        <is>
          <t>各類代碼檔維護</t>
        </is>
      </c>
    </row>
    <row r="66">
      <c r="A66" s="447" t="inlineStr">
        <is>
          <t>L6067</t>
        </is>
      </c>
      <c r="B66" s="446" t="inlineStr">
        <is>
          <t>保證人關係代碼</t>
        </is>
      </c>
      <c r="C66" s="447" t="inlineStr">
        <is>
          <t>L6</t>
        </is>
      </c>
      <c r="D66" s="447" t="n">
        <v>6</v>
      </c>
      <c r="E66" s="446" t="inlineStr">
        <is>
          <t>共同作業</t>
        </is>
      </c>
      <c r="F66" s="446" t="inlineStr">
        <is>
          <t>各類代碼檔維護</t>
        </is>
      </c>
    </row>
    <row r="67">
      <c r="A67" s="447" t="inlineStr">
        <is>
          <t>L6071</t>
        </is>
      </c>
      <c r="B67" s="446" t="inlineStr">
        <is>
          <t>行庫資料</t>
        </is>
      </c>
      <c r="C67" s="447" t="inlineStr">
        <is>
          <t>L6</t>
        </is>
      </c>
      <c r="D67" s="447" t="n">
        <v>7</v>
      </c>
      <c r="E67" s="446" t="inlineStr">
        <is>
          <t>共同作業</t>
        </is>
      </c>
      <c r="F67" s="446" t="inlineStr">
        <is>
          <t>其他基本資料維護</t>
        </is>
      </c>
    </row>
    <row r="68">
      <c r="A68" s="447" t="inlineStr">
        <is>
          <t>L6072</t>
        </is>
      </c>
      <c r="B68" s="446" t="inlineStr">
        <is>
          <t>營業單位資料</t>
        </is>
      </c>
      <c r="C68" s="447" t="inlineStr">
        <is>
          <t>L6</t>
        </is>
      </c>
      <c r="D68" s="447" t="n">
        <v>7</v>
      </c>
      <c r="E68" s="446" t="inlineStr">
        <is>
          <t>共同作業</t>
        </is>
      </c>
      <c r="F68" s="446" t="inlineStr">
        <is>
          <t>其他基本資料維護</t>
        </is>
      </c>
    </row>
    <row r="69">
      <c r="A69" s="447" t="inlineStr">
        <is>
          <t>L6073</t>
        </is>
      </c>
      <c r="B69" s="446" t="inlineStr">
        <is>
          <t>保險/鑑定公司資料</t>
        </is>
      </c>
      <c r="C69" s="447" t="inlineStr">
        <is>
          <t>L6</t>
        </is>
      </c>
      <c r="D69" s="447" t="n">
        <v>7</v>
      </c>
      <c r="E69" s="446" t="inlineStr">
        <is>
          <t>共同作業</t>
        </is>
      </c>
      <c r="F69" s="446" t="inlineStr">
        <is>
          <t>其他基本資料維護</t>
        </is>
      </c>
    </row>
    <row r="70">
      <c r="A70" s="447" t="inlineStr">
        <is>
          <t>L6074</t>
        </is>
      </c>
      <c r="B70" s="446" t="inlineStr">
        <is>
          <t>地區別資料查詢</t>
        </is>
      </c>
      <c r="C70" s="447" t="inlineStr">
        <is>
          <t>L6</t>
        </is>
      </c>
      <c r="D70" s="447" t="n">
        <v>7</v>
      </c>
      <c r="E70" s="446" t="inlineStr">
        <is>
          <t>共同作業</t>
        </is>
      </c>
      <c r="F70" s="446" t="inlineStr">
        <is>
          <t>其他基本資料維護</t>
        </is>
      </c>
    </row>
    <row r="71">
      <c r="A71" s="447" t="inlineStr">
        <is>
          <t>L6075</t>
        </is>
      </c>
      <c r="B71" s="446" t="inlineStr">
        <is>
          <t>聯徵報送-地區別資料查詢</t>
        </is>
      </c>
      <c r="C71" s="447" t="inlineStr">
        <is>
          <t>L6</t>
        </is>
      </c>
      <c r="D71" s="447" t="n">
        <v>7</v>
      </c>
      <c r="E71" s="446" t="inlineStr">
        <is>
          <t>共同作業</t>
        </is>
      </c>
      <c r="F71" s="446" t="inlineStr">
        <is>
          <t>其他基本資料維護</t>
        </is>
      </c>
    </row>
    <row r="72">
      <c r="A72" s="447" t="inlineStr">
        <is>
          <t>L6077</t>
        </is>
      </c>
      <c r="B72" s="446" t="inlineStr">
        <is>
          <t>現金流量預估資料</t>
        </is>
      </c>
      <c r="C72" s="447" t="inlineStr">
        <is>
          <t>L6</t>
        </is>
      </c>
      <c r="D72" s="447" t="n">
        <v>7</v>
      </c>
      <c r="E72" s="446" t="inlineStr">
        <is>
          <t>共同作業</t>
        </is>
      </c>
      <c r="F72" s="446" t="inlineStr">
        <is>
          <t>其他基本資料維護</t>
        </is>
      </c>
    </row>
    <row r="73">
      <c r="A73" s="447" t="inlineStr">
        <is>
          <t>L6078</t>
        </is>
      </c>
      <c r="B73" s="446" t="inlineStr">
        <is>
          <t>利息收入預算數</t>
        </is>
      </c>
      <c r="C73" s="447" t="inlineStr">
        <is>
          <t>L6</t>
        </is>
      </c>
      <c r="D73" s="447" t="n">
        <v>7</v>
      </c>
      <c r="E73" s="446" t="inlineStr">
        <is>
          <t>共同作業</t>
        </is>
      </c>
      <c r="F73" s="446" t="inlineStr">
        <is>
          <t>其他基本資料維護</t>
        </is>
      </c>
    </row>
    <row r="74">
      <c r="A74" s="447" t="inlineStr">
        <is>
          <t>L6079</t>
        </is>
      </c>
      <c r="B74" s="446" t="inlineStr">
        <is>
          <t>帳冊別目標金額</t>
        </is>
      </c>
      <c r="C74" s="447" t="inlineStr">
        <is>
          <t>L6</t>
        </is>
      </c>
      <c r="D74" s="447" t="n">
        <v>7</v>
      </c>
      <c r="E74" s="446" t="inlineStr">
        <is>
          <t>共同作業</t>
        </is>
      </c>
      <c r="F74" s="446" t="inlineStr">
        <is>
          <t>其他基本資料維護</t>
        </is>
      </c>
    </row>
    <row r="75">
      <c r="A75" s="447" t="inlineStr">
        <is>
          <t>L6081</t>
        </is>
      </c>
      <c r="B75" s="446" t="inlineStr">
        <is>
          <t>介紹人加碼獎勵津貼標準設定</t>
        </is>
      </c>
      <c r="C75" s="447" t="inlineStr">
        <is>
          <t>L6</t>
        </is>
      </c>
      <c r="D75" s="447" t="n">
        <v>7</v>
      </c>
      <c r="E75" s="446" t="inlineStr">
        <is>
          <t>共同作業</t>
        </is>
      </c>
      <c r="F75" s="446" t="inlineStr">
        <is>
          <t>其他基本資料維護</t>
        </is>
      </c>
    </row>
    <row r="76">
      <c r="A76" s="447" t="inlineStr">
        <is>
          <t>L6082</t>
        </is>
      </c>
      <c r="B76" s="446" t="inlineStr">
        <is>
          <t>放款業績工作月</t>
        </is>
      </c>
      <c r="C76" s="447" t="inlineStr">
        <is>
          <t>L6</t>
        </is>
      </c>
      <c r="D76" s="447" t="n">
        <v>7</v>
      </c>
      <c r="E76" s="446" t="inlineStr">
        <is>
          <t>共同作業</t>
        </is>
      </c>
      <c r="F76" s="446" t="inlineStr">
        <is>
          <t>其他基本資料維護</t>
        </is>
      </c>
    </row>
    <row r="77">
      <c r="A77" s="447" t="inlineStr">
        <is>
          <t>L6083</t>
        </is>
      </c>
      <c r="B77" s="446" t="inlineStr">
        <is>
          <t>房貸專員所屬業務部室</t>
        </is>
      </c>
      <c r="C77" s="447" t="inlineStr">
        <is>
          <t>L6</t>
        </is>
      </c>
      <c r="D77" s="447" t="n">
        <v>7</v>
      </c>
      <c r="E77" s="446" t="inlineStr">
        <is>
          <t>共同作業</t>
        </is>
      </c>
      <c r="F77" s="446" t="inlineStr">
        <is>
          <t>其他基本資料維護</t>
        </is>
      </c>
    </row>
    <row r="78">
      <c r="A78" s="447" t="inlineStr">
        <is>
          <t>L6084</t>
        </is>
      </c>
      <c r="B78" s="446" t="inlineStr">
        <is>
          <t>業績件數及金額核算標準查詢</t>
        </is>
      </c>
      <c r="C78" s="447" t="inlineStr">
        <is>
          <t>L6</t>
        </is>
      </c>
      <c r="D78" s="447" t="n">
        <v>7</v>
      </c>
      <c r="E78" s="446" t="inlineStr">
        <is>
          <t>共同作業</t>
        </is>
      </c>
      <c r="F78" s="446" t="inlineStr">
        <is>
          <t>其他基本資料維護</t>
        </is>
      </c>
    </row>
    <row r="79">
      <c r="A79" s="447" t="inlineStr">
        <is>
          <t>L6085</t>
        </is>
      </c>
      <c r="B79" s="446" t="inlineStr">
        <is>
          <t>單位及主管代號查詢</t>
        </is>
      </c>
      <c r="C79" s="447" t="inlineStr">
        <is>
          <t>L6</t>
        </is>
      </c>
      <c r="D79" s="447" t="n">
        <v>7</v>
      </c>
      <c r="E79" s="446" t="inlineStr">
        <is>
          <t>共同作業</t>
        </is>
      </c>
      <c r="F79" s="446" t="inlineStr">
        <is>
          <t>其他基本資料維護</t>
        </is>
      </c>
    </row>
    <row r="80">
      <c r="A80" s="447" t="inlineStr">
        <is>
          <t>L6086</t>
        </is>
      </c>
      <c r="B80" s="446" t="inlineStr">
        <is>
          <t>單位代號查詢</t>
        </is>
      </c>
      <c r="C80" s="447" t="inlineStr">
        <is>
          <t>L6</t>
        </is>
      </c>
      <c r="D80" s="447" t="n">
        <v>7</v>
      </c>
      <c r="E80" s="446" t="inlineStr">
        <is>
          <t>共同作業</t>
        </is>
      </c>
      <c r="F80" s="446" t="inlineStr">
        <is>
          <t>其他基本資料維護</t>
        </is>
      </c>
    </row>
    <row r="81">
      <c r="A81" s="447" t="inlineStr">
        <is>
          <t>L6982</t>
        </is>
      </c>
      <c r="B81" s="446" t="inlineStr">
        <is>
          <t>火險費轉列催收作業</t>
        </is>
      </c>
      <c r="C81" s="447" t="inlineStr">
        <is>
          <t>L6</t>
        </is>
      </c>
      <c r="D81" s="447" t="n">
        <v>8</v>
      </c>
      <c r="E81" s="446" t="inlineStr">
        <is>
          <t>共同作業</t>
        </is>
      </c>
      <c r="F81" s="446" t="inlineStr">
        <is>
          <t>其他作業</t>
        </is>
      </c>
    </row>
    <row r="82">
      <c r="A82" s="447" t="inlineStr">
        <is>
          <t>L6983</t>
        </is>
      </c>
      <c r="B82" s="446" t="inlineStr">
        <is>
          <t>法務費轉列催收作業</t>
        </is>
      </c>
      <c r="C82" s="447" t="inlineStr">
        <is>
          <t>L6</t>
        </is>
      </c>
      <c r="D82" s="447" t="n">
        <v>8</v>
      </c>
      <c r="E82" s="446" t="inlineStr">
        <is>
          <t>共同作業</t>
        </is>
      </c>
      <c r="F82" s="446" t="inlineStr">
        <is>
          <t>其他作業</t>
        </is>
      </c>
    </row>
    <row r="83">
      <c r="A83" s="447" t="inlineStr">
        <is>
          <t>L7201</t>
        </is>
      </c>
      <c r="B83" s="446" t="inlineStr">
        <is>
          <t xml:space="preserve">表外放款承諾資料產出                  </t>
        </is>
      </c>
      <c r="C83" s="447" t="inlineStr">
        <is>
          <t>L7</t>
        </is>
      </c>
      <c r="D83" s="447" t="n">
        <v>2</v>
      </c>
      <c r="E83" s="446" t="inlineStr">
        <is>
          <t>介接外部系統</t>
        </is>
      </c>
      <c r="F83" s="446" t="inlineStr">
        <is>
          <t>IFRS 9 作業</t>
        </is>
      </c>
    </row>
    <row r="84">
      <c r="A84" s="447" t="inlineStr">
        <is>
          <t>L8201</t>
        </is>
      </c>
      <c r="B84" s="446" t="inlineStr">
        <is>
          <t>疑似洗錢樣態條件設定</t>
        </is>
      </c>
      <c r="C84" s="447" t="inlineStr">
        <is>
          <t>L8</t>
        </is>
      </c>
      <c r="D84" s="447" t="n">
        <v>2</v>
      </c>
      <c r="E84" s="446" t="inlineStr">
        <is>
          <t>遵循法令作業</t>
        </is>
      </c>
      <c r="F84" s="446" t="inlineStr">
        <is>
          <t>疑似洗錢</t>
        </is>
      </c>
    </row>
    <row r="85">
      <c r="A85" s="447" t="inlineStr">
        <is>
          <t>L8202</t>
        </is>
      </c>
      <c r="B85" s="446" t="inlineStr">
        <is>
          <t>疑似洗錢樣態資料產生</t>
        </is>
      </c>
      <c r="C85" s="447" t="inlineStr">
        <is>
          <t>L8</t>
        </is>
      </c>
      <c r="D85" s="447" t="n">
        <v>2</v>
      </c>
      <c r="E85" s="446" t="inlineStr">
        <is>
          <t>遵循法令作業</t>
        </is>
      </c>
      <c r="F85" s="446" t="inlineStr">
        <is>
          <t>疑似洗錢</t>
        </is>
      </c>
    </row>
    <row r="86">
      <c r="A86" s="447" t="inlineStr">
        <is>
          <t>L8030</t>
        </is>
      </c>
      <c r="B86" s="446" t="inlineStr">
        <is>
          <t>消債條例ＪＣＩＣ報送資料</t>
        </is>
      </c>
      <c r="C86" s="447" t="inlineStr">
        <is>
          <t>L8</t>
        </is>
      </c>
      <c r="D86" s="447" t="n">
        <v>3</v>
      </c>
      <c r="E86" s="446" t="inlineStr">
        <is>
          <t>遵循法令作業</t>
        </is>
      </c>
      <c r="F86" s="446" t="inlineStr">
        <is>
          <t>債協報送作業</t>
        </is>
      </c>
    </row>
    <row r="87">
      <c r="A87" s="447" t="inlineStr">
        <is>
          <t>L8921</t>
        </is>
      </c>
      <c r="B87" s="446" t="inlineStr">
        <is>
          <t>疑似洗錢樣態檢核查詢</t>
        </is>
      </c>
      <c r="C87" s="447" t="inlineStr">
        <is>
          <t>L8</t>
        </is>
      </c>
      <c r="D87" s="447" t="n">
        <v>2</v>
      </c>
      <c r="E87" s="446" t="inlineStr">
        <is>
          <t>遵循法令作業</t>
        </is>
      </c>
      <c r="F87" s="446" t="inlineStr">
        <is>
          <t>疑似洗錢</t>
        </is>
      </c>
    </row>
    <row r="88">
      <c r="A88" s="447" t="inlineStr">
        <is>
          <t>L8922</t>
        </is>
      </c>
      <c r="B88" s="446" t="inlineStr">
        <is>
          <t>疑似洗錢交易合理性查詢</t>
        </is>
      </c>
      <c r="C88" s="447" t="inlineStr">
        <is>
          <t>L8</t>
        </is>
      </c>
      <c r="D88" s="447" t="n">
        <v>2</v>
      </c>
      <c r="E88" s="446" t="inlineStr">
        <is>
          <t>遵循法令作業</t>
        </is>
      </c>
      <c r="F88" s="446" t="inlineStr">
        <is>
          <t>疑似洗錢</t>
        </is>
      </c>
    </row>
    <row r="89">
      <c r="A89" s="447" t="inlineStr">
        <is>
          <t>L8923</t>
        </is>
      </c>
      <c r="B89" s="446" t="inlineStr">
        <is>
          <t>疑似洗錢交易訪談查詢</t>
        </is>
      </c>
      <c r="C89" s="447" t="inlineStr">
        <is>
          <t>L8</t>
        </is>
      </c>
      <c r="D89" s="447" t="n">
        <v>2</v>
      </c>
      <c r="E89" s="446" t="inlineStr">
        <is>
          <t>遵循法令作業</t>
        </is>
      </c>
      <c r="F89" s="446" t="inlineStr">
        <is>
          <t>疑似洗錢</t>
        </is>
      </c>
    </row>
    <row r="90">
      <c r="A90" s="447" t="inlineStr">
        <is>
          <t>L8401</t>
        </is>
      </c>
      <c r="B90" s="446" t="inlineStr">
        <is>
          <t>產生ＪＣＩＣ日報媒體檔</t>
        </is>
      </c>
      <c r="C90" s="447" t="inlineStr">
        <is>
          <t>L8</t>
        </is>
      </c>
      <c r="D90" s="447" t="n">
        <v>4</v>
      </c>
      <c r="E90" s="446" t="inlineStr">
        <is>
          <t>遵循法令作業</t>
        </is>
      </c>
      <c r="F90" s="446" t="inlineStr">
        <is>
          <t>JCIC放款報送</t>
        </is>
      </c>
    </row>
    <row r="91">
      <c r="A91" s="447" t="inlineStr">
        <is>
          <t>L8402</t>
        </is>
      </c>
      <c r="B91" s="446" t="inlineStr">
        <is>
          <t>產生ＪＣＩＣ月報媒體檔</t>
        </is>
      </c>
      <c r="C91" s="447" t="inlineStr">
        <is>
          <t>L8</t>
        </is>
      </c>
      <c r="D91" s="447" t="n">
        <v>4</v>
      </c>
      <c r="E91" s="446" t="inlineStr">
        <is>
          <t>遵循法令作業</t>
        </is>
      </c>
      <c r="F91" s="446" t="inlineStr">
        <is>
          <t>JCIC放款報送</t>
        </is>
      </c>
    </row>
    <row r="92">
      <c r="A92" s="447" t="inlineStr">
        <is>
          <t>L9110</t>
        </is>
      </c>
      <c r="B92" s="446" t="inlineStr">
        <is>
          <t>首次撥款審核資料表</t>
        </is>
      </c>
      <c r="C92" s="447" t="inlineStr">
        <is>
          <t>L9</t>
        </is>
      </c>
      <c r="D92" s="447" t="n">
        <v>9</v>
      </c>
      <c r="E92" s="446" t="inlineStr">
        <is>
          <t>報表作業</t>
        </is>
      </c>
      <c r="F92" s="446" t="inlineStr">
        <is>
          <t>其他</t>
        </is>
      </c>
    </row>
    <row r="93">
      <c r="A93" s="447" t="inlineStr">
        <is>
          <t>L9130</t>
        </is>
      </c>
      <c r="B93" s="446" t="inlineStr">
        <is>
          <t xml:space="preserve">核心傳票媒體檔產生作業                </t>
        </is>
      </c>
      <c r="C93" s="447" t="inlineStr">
        <is>
          <t>L9</t>
        </is>
      </c>
      <c r="D93" s="447" t="n">
        <v>1</v>
      </c>
      <c r="E93" s="446" t="inlineStr">
        <is>
          <t>報表作業</t>
        </is>
      </c>
      <c r="F93" s="446" t="inlineStr">
        <is>
          <t>關帳報表</t>
        </is>
      </c>
    </row>
    <row r="94">
      <c r="A94" s="447" t="inlineStr">
        <is>
          <t>L9131</t>
        </is>
      </c>
      <c r="B94" s="446" t="inlineStr">
        <is>
          <t xml:space="preserve">核心日結單代傳票列印                  </t>
        </is>
      </c>
      <c r="C94" s="447" t="inlineStr">
        <is>
          <t>L9</t>
        </is>
      </c>
      <c r="D94" s="447" t="n">
        <v>1</v>
      </c>
      <c r="E94" s="446" t="inlineStr">
        <is>
          <t>報表作業</t>
        </is>
      </c>
      <c r="F94" s="446" t="inlineStr">
        <is>
          <t>關帳報表</t>
        </is>
      </c>
    </row>
    <row r="95">
      <c r="A95" s="447" t="inlineStr">
        <is>
          <t>L9132</t>
        </is>
      </c>
      <c r="B95" s="446" t="inlineStr">
        <is>
          <t xml:space="preserve">傳票媒體明細表(核心)                  </t>
        </is>
      </c>
      <c r="C95" s="447" t="inlineStr">
        <is>
          <t>L9</t>
        </is>
      </c>
      <c r="D95" s="447" t="n">
        <v>1</v>
      </c>
      <c r="E95" s="446" t="inlineStr">
        <is>
          <t>報表作業</t>
        </is>
      </c>
      <c r="F95" s="446" t="inlineStr">
        <is>
          <t>關帳報表</t>
        </is>
      </c>
    </row>
    <row r="96">
      <c r="A96" s="447" t="inlineStr">
        <is>
          <t>L9133</t>
        </is>
      </c>
      <c r="B96" s="446" t="inlineStr">
        <is>
          <t xml:space="preserve">會計與主檔餘額檢核表                  </t>
        </is>
      </c>
      <c r="C96" s="447" t="inlineStr">
        <is>
          <t>L9</t>
        </is>
      </c>
      <c r="D96" s="447" t="n">
        <v>1</v>
      </c>
      <c r="E96" s="446" t="inlineStr">
        <is>
          <t>報表作業</t>
        </is>
      </c>
      <c r="F96" s="446" t="inlineStr">
        <is>
          <t>關帳報表</t>
        </is>
      </c>
    </row>
    <row r="97">
      <c r="A97" s="447" t="inlineStr">
        <is>
          <t>L9701</t>
        </is>
      </c>
      <c r="B97" s="446" t="inlineStr">
        <is>
          <t xml:space="preserve">客戶往來交易明細表                    </t>
        </is>
      </c>
      <c r="C97" s="447" t="inlineStr">
        <is>
          <t>L9</t>
        </is>
      </c>
      <c r="D97" s="447" t="n">
        <v>2</v>
      </c>
      <c r="E97" s="446" t="inlineStr">
        <is>
          <t>報表作業</t>
        </is>
      </c>
      <c r="F97" s="446" t="inlineStr">
        <is>
          <t>隨機報表</t>
        </is>
      </c>
    </row>
    <row r="98">
      <c r="A98" s="447" t="inlineStr">
        <is>
          <t>L9702</t>
        </is>
      </c>
      <c r="B98" s="446" t="inlineStr">
        <is>
          <t xml:space="preserve">放款餘額及財收統計表                  </t>
        </is>
      </c>
      <c r="C98" s="447" t="inlineStr">
        <is>
          <t>L9</t>
        </is>
      </c>
      <c r="D98" s="447" t="n">
        <v>2</v>
      </c>
      <c r="E98" s="446" t="inlineStr">
        <is>
          <t>報表作業</t>
        </is>
      </c>
      <c r="F98" s="446" t="inlineStr">
        <is>
          <t>隨機報表</t>
        </is>
      </c>
    </row>
    <row r="99">
      <c r="A99" s="447" t="inlineStr">
        <is>
          <t>L9703</t>
        </is>
      </c>
      <c r="B99" s="446" t="inlineStr">
        <is>
          <t xml:space="preserve">滯繳客戶明細表                        </t>
        </is>
      </c>
      <c r="C99" s="447" t="inlineStr">
        <is>
          <t>L9</t>
        </is>
      </c>
      <c r="D99" s="447" t="n">
        <v>2</v>
      </c>
      <c r="E99" s="446" t="inlineStr">
        <is>
          <t>報表作業</t>
        </is>
      </c>
      <c r="F99" s="446" t="inlineStr">
        <is>
          <t>隨機報表</t>
        </is>
      </c>
    </row>
    <row r="100">
      <c r="A100" s="447" t="inlineStr">
        <is>
          <t>L9704</t>
        </is>
      </c>
      <c r="B100" s="446" t="inlineStr">
        <is>
          <t xml:space="preserve">催收款明細表                          </t>
        </is>
      </c>
      <c r="C100" s="447" t="inlineStr">
        <is>
          <t>L9</t>
        </is>
      </c>
      <c r="D100" s="447" t="n">
        <v>2</v>
      </c>
      <c r="E100" s="446" t="inlineStr">
        <is>
          <t>報表作業</t>
        </is>
      </c>
      <c r="F100" s="446" t="inlineStr">
        <is>
          <t>隨機報表</t>
        </is>
      </c>
    </row>
    <row r="101">
      <c r="A101" s="447" t="inlineStr">
        <is>
          <t>L9705</t>
        </is>
      </c>
      <c r="B101" s="446" t="inlineStr">
        <is>
          <t xml:space="preserve">放款本息攤還表暨繳息通知單            </t>
        </is>
      </c>
      <c r="C101" s="447" t="inlineStr">
        <is>
          <t>L9</t>
        </is>
      </c>
      <c r="D101" s="447" t="n">
        <v>2</v>
      </c>
      <c r="E101" s="446" t="inlineStr">
        <is>
          <t>報表作業</t>
        </is>
      </c>
      <c r="F101" s="446" t="inlineStr">
        <is>
          <t>隨機報表</t>
        </is>
      </c>
    </row>
    <row r="102">
      <c r="A102" s="447" t="inlineStr">
        <is>
          <t>L9706</t>
        </is>
      </c>
      <c r="B102" s="446" t="inlineStr">
        <is>
          <t xml:space="preserve">貸款餘額證明書                        </t>
        </is>
      </c>
      <c r="C102" s="447" t="inlineStr">
        <is>
          <t>L9</t>
        </is>
      </c>
      <c r="D102" s="447" t="n">
        <v>2</v>
      </c>
      <c r="E102" s="446" t="inlineStr">
        <is>
          <t>報表作業</t>
        </is>
      </c>
      <c r="F102" s="446" t="inlineStr">
        <is>
          <t>隨機報表</t>
        </is>
      </c>
    </row>
    <row r="103">
      <c r="A103" s="447" t="inlineStr">
        <is>
          <t>L9707</t>
        </is>
      </c>
      <c r="B103" s="446" t="inlineStr">
        <is>
          <t xml:space="preserve">新增逾放案件明細資料                  </t>
        </is>
      </c>
      <c r="C103" s="447" t="inlineStr">
        <is>
          <t>L9</t>
        </is>
      </c>
      <c r="D103" s="447" t="n">
        <v>2</v>
      </c>
      <c r="E103" s="446" t="inlineStr">
        <is>
          <t>報表作業</t>
        </is>
      </c>
      <c r="F103" s="446" t="inlineStr">
        <is>
          <t>隨機報表</t>
        </is>
      </c>
    </row>
    <row r="104">
      <c r="A104" s="447" t="inlineStr">
        <is>
          <t>L9708</t>
        </is>
      </c>
      <c r="B104" s="446" t="inlineStr">
        <is>
          <t xml:space="preserve">貸款自動轉帳申請書明細表              </t>
        </is>
      </c>
      <c r="C104" s="447" t="inlineStr">
        <is>
          <t>L9</t>
        </is>
      </c>
      <c r="D104" s="447" t="n">
        <v>2</v>
      </c>
      <c r="E104" s="446" t="inlineStr">
        <is>
          <t>報表作業</t>
        </is>
      </c>
      <c r="F104" s="446" t="inlineStr">
        <is>
          <t>隨機報表</t>
        </is>
      </c>
    </row>
    <row r="105">
      <c r="A105" s="447" t="inlineStr">
        <is>
          <t>L9709</t>
        </is>
      </c>
      <c r="B105" s="446" t="inlineStr">
        <is>
          <t xml:space="preserve">暫收放貸核心傳票檔資料                </t>
        </is>
      </c>
      <c r="C105" s="447" t="inlineStr">
        <is>
          <t>L9</t>
        </is>
      </c>
      <c r="D105" s="447" t="n">
        <v>2</v>
      </c>
      <c r="E105" s="446" t="inlineStr">
        <is>
          <t>報表作業</t>
        </is>
      </c>
      <c r="F105" s="446" t="inlineStr">
        <is>
          <t>隨機報表</t>
        </is>
      </c>
    </row>
    <row r="106">
      <c r="A106" s="447" t="inlineStr">
        <is>
          <t>L9801</t>
        </is>
      </c>
      <c r="B106" s="446" t="inlineStr">
        <is>
          <t xml:space="preserve">日報                                  </t>
        </is>
      </c>
      <c r="C106" s="447" t="inlineStr">
        <is>
          <t>L9</t>
        </is>
      </c>
      <c r="D106" s="447" t="n">
        <v>3</v>
      </c>
      <c r="E106" s="446" t="inlineStr">
        <is>
          <t>報表作業</t>
        </is>
      </c>
      <c r="F106" s="446" t="inlineStr">
        <is>
          <t>定期報表</t>
        </is>
      </c>
    </row>
    <row r="107">
      <c r="A107" s="447" t="inlineStr">
        <is>
          <t>L9802</t>
        </is>
      </c>
      <c r="B107" s="446" t="inlineStr">
        <is>
          <t xml:space="preserve">週報                                  </t>
        </is>
      </c>
      <c r="C107" s="447" t="inlineStr">
        <is>
          <t>L9</t>
        </is>
      </c>
      <c r="D107" s="447" t="n">
        <v>3</v>
      </c>
      <c r="E107" s="446" t="inlineStr">
        <is>
          <t>報表作業</t>
        </is>
      </c>
      <c r="F107" s="446" t="inlineStr">
        <is>
          <t>定期報表</t>
        </is>
      </c>
    </row>
    <row r="108">
      <c r="A108" s="447" t="inlineStr">
        <is>
          <t>L9803</t>
        </is>
      </c>
      <c r="B108" s="446" t="inlineStr">
        <is>
          <t xml:space="preserve">月報                                  </t>
        </is>
      </c>
      <c r="C108" s="447" t="inlineStr">
        <is>
          <t>L9</t>
        </is>
      </c>
      <c r="D108" s="447" t="n">
        <v>3</v>
      </c>
      <c r="E108" s="446" t="inlineStr">
        <is>
          <t>報表作業</t>
        </is>
      </c>
      <c r="F108" s="446" t="inlineStr">
        <is>
          <t>定期報表</t>
        </is>
      </c>
    </row>
    <row r="109">
      <c r="A109" s="447" t="inlineStr">
        <is>
          <t>L9804</t>
        </is>
      </c>
      <c r="B109" s="446" t="inlineStr">
        <is>
          <t xml:space="preserve">季報                                  </t>
        </is>
      </c>
      <c r="C109" s="447" t="inlineStr">
        <is>
          <t>L9</t>
        </is>
      </c>
      <c r="D109" s="447" t="n">
        <v>3</v>
      </c>
      <c r="E109" s="446" t="inlineStr">
        <is>
          <t>報表作業</t>
        </is>
      </c>
      <c r="F109" s="446" t="inlineStr">
        <is>
          <t>定期報表</t>
        </is>
      </c>
    </row>
    <row r="110">
      <c r="A110" s="447" t="inlineStr">
        <is>
          <t>L9805</t>
        </is>
      </c>
      <c r="B110" s="446" t="inlineStr">
        <is>
          <t xml:space="preserve">半年報                                </t>
        </is>
      </c>
      <c r="C110" s="447" t="inlineStr">
        <is>
          <t>L9</t>
        </is>
      </c>
      <c r="D110" s="447" t="n">
        <v>3</v>
      </c>
      <c r="E110" s="446" t="inlineStr">
        <is>
          <t>報表作業</t>
        </is>
      </c>
      <c r="F110" s="446" t="inlineStr">
        <is>
          <t>定期報表</t>
        </is>
      </c>
    </row>
    <row r="111">
      <c r="A111" s="447" t="inlineStr">
        <is>
          <t>L9806</t>
        </is>
      </c>
      <c r="B111" s="446" t="inlineStr">
        <is>
          <t>年報</t>
        </is>
      </c>
      <c r="C111" s="447" t="inlineStr">
        <is>
          <t>L9</t>
        </is>
      </c>
      <c r="D111" s="447" t="n">
        <v>3</v>
      </c>
      <c r="E111" s="446" t="inlineStr">
        <is>
          <t>報表作業</t>
        </is>
      </c>
      <c r="F111" s="446" t="inlineStr">
        <is>
          <t>定期報表</t>
        </is>
      </c>
    </row>
    <row r="112">
      <c r="A112" s="447" t="inlineStr">
        <is>
          <t>L9712</t>
        </is>
      </c>
      <c r="B112" s="446" t="inlineStr">
        <is>
          <t>利息違約金減免明細表</t>
        </is>
      </c>
      <c r="C112" s="447" t="inlineStr">
        <is>
          <t>L9</t>
        </is>
      </c>
      <c r="D112" s="447" t="n">
        <v>2</v>
      </c>
      <c r="E112" s="446" t="inlineStr">
        <is>
          <t>報表作業</t>
        </is>
      </c>
      <c r="F112" s="446" t="inlineStr">
        <is>
          <t>隨機報表</t>
        </is>
      </c>
    </row>
    <row r="113">
      <c r="A113" s="447" t="inlineStr">
        <is>
          <t>L7901</t>
        </is>
      </c>
      <c r="B113" s="446" t="inlineStr">
        <is>
          <t>３４號公報欄位清單產生作業</t>
        </is>
      </c>
      <c r="C113" s="447" t="inlineStr">
        <is>
          <t>L7</t>
        </is>
      </c>
      <c r="D113" s="447" t="n">
        <v>2</v>
      </c>
      <c r="E113" s="446" t="inlineStr">
        <is>
          <t>介接外部系統</t>
        </is>
      </c>
      <c r="F113" s="446" t="inlineStr">
        <is>
          <t>IFRS 9 作業</t>
        </is>
      </c>
    </row>
    <row r="114">
      <c r="A114" s="447" t="inlineStr">
        <is>
          <t>L2018</t>
        </is>
      </c>
      <c r="B114" s="446" t="inlineStr">
        <is>
          <t>共同借款人資料查詢</t>
        </is>
      </c>
      <c r="C114" s="447" t="inlineStr">
        <is>
          <t>L2</t>
        </is>
      </c>
      <c r="D114" s="447" t="n">
        <v>2</v>
      </c>
      <c r="E114" s="446" t="inlineStr">
        <is>
          <t>業務作業</t>
        </is>
      </c>
      <c r="F114" s="446" t="inlineStr">
        <is>
          <t>案件申請、額度</t>
        </is>
      </c>
    </row>
    <row r="115">
      <c r="A115" s="447" t="inlineStr">
        <is>
          <t>L9710</t>
        </is>
      </c>
      <c r="B115" s="446" t="inlineStr">
        <is>
          <t>寬限到期明細表</t>
        </is>
      </c>
      <c r="C115" s="447" t="inlineStr">
        <is>
          <t>L9</t>
        </is>
      </c>
      <c r="D115" s="447" t="n">
        <v>2</v>
      </c>
      <c r="E115" s="446" t="inlineStr">
        <is>
          <t>報表作業</t>
        </is>
      </c>
      <c r="F115" s="446" t="inlineStr">
        <is>
          <t>隨機報表</t>
        </is>
      </c>
    </row>
    <row r="116">
      <c r="A116" s="447" t="inlineStr">
        <is>
          <t>L6501</t>
        </is>
      </c>
      <c r="B116" s="446" t="inlineStr">
        <is>
          <t>系統變數及系統值設定</t>
        </is>
      </c>
      <c r="C116" s="447" t="inlineStr">
        <is>
          <t>L6</t>
        </is>
      </c>
      <c r="D116" s="447" t="n">
        <v>5</v>
      </c>
      <c r="E116" s="446" t="inlineStr">
        <is>
          <t>共同作業</t>
        </is>
      </c>
      <c r="F116" s="446" t="inlineStr">
        <is>
          <t>系統變數維護</t>
        </is>
      </c>
    </row>
    <row r="117">
      <c r="A117" s="447" t="inlineStr">
        <is>
          <t>L9711</t>
        </is>
      </c>
      <c r="B117" s="446" t="inlineStr">
        <is>
          <t>放款到期明細表及通知單</t>
        </is>
      </c>
      <c r="C117" s="447" t="inlineStr">
        <is>
          <t>L9</t>
        </is>
      </c>
      <c r="D117" s="447" t="n">
        <v>2</v>
      </c>
      <c r="E117" s="446" t="inlineStr">
        <is>
          <t>報表作業</t>
        </is>
      </c>
      <c r="F117" s="446" t="inlineStr">
        <is>
          <t>隨機報表</t>
        </is>
      </c>
    </row>
    <row r="118">
      <c r="A118" s="447" t="inlineStr">
        <is>
          <t>L9715</t>
        </is>
      </c>
      <c r="B118" s="446" t="inlineStr">
        <is>
          <t>業務專辦照顧十八個月明細表</t>
        </is>
      </c>
      <c r="C118" s="447" t="inlineStr">
        <is>
          <t>L9</t>
        </is>
      </c>
      <c r="D118" s="447" t="n">
        <v>2</v>
      </c>
      <c r="E118" s="446" t="inlineStr">
        <is>
          <t>報表作業</t>
        </is>
      </c>
      <c r="F118" s="446" t="inlineStr">
        <is>
          <t>隨機報表</t>
        </is>
      </c>
    </row>
    <row r="119">
      <c r="A119" s="447" t="inlineStr">
        <is>
          <t>L9714</t>
        </is>
      </c>
      <c r="B119" s="446" t="inlineStr">
        <is>
          <t>繳息證明單</t>
        </is>
      </c>
      <c r="C119" s="447" t="inlineStr">
        <is>
          <t>L9</t>
        </is>
      </c>
      <c r="D119" s="447" t="n">
        <v>2</v>
      </c>
      <c r="E119" s="446" t="inlineStr">
        <is>
          <t>報表作業</t>
        </is>
      </c>
      <c r="F119" s="446" t="inlineStr">
        <is>
          <t>隨機報表</t>
        </is>
      </c>
    </row>
    <row r="120">
      <c r="A120" s="447" t="inlineStr">
        <is>
          <t>L9713</t>
        </is>
      </c>
      <c r="B120" s="446" t="inlineStr">
        <is>
          <t>應收票據之帳齡分析表</t>
        </is>
      </c>
      <c r="C120" s="447" t="inlineStr">
        <is>
          <t>L9</t>
        </is>
      </c>
      <c r="D120" s="447" t="n">
        <v>2</v>
      </c>
      <c r="E120" s="446" t="inlineStr">
        <is>
          <t>報表作業</t>
        </is>
      </c>
      <c r="F120" s="446" t="inlineStr">
        <is>
          <t>隨機報表</t>
        </is>
      </c>
    </row>
    <row r="121">
      <c r="A121" s="447" t="inlineStr">
        <is>
          <t>L6042</t>
        </is>
      </c>
      <c r="B121" s="446" t="inlineStr">
        <is>
          <t>交易控制檔</t>
        </is>
      </c>
      <c r="C121" s="447" t="inlineStr">
        <is>
          <t>L6</t>
        </is>
      </c>
      <c r="D121" s="447" t="n">
        <v>4</v>
      </c>
      <c r="E121" s="446" t="inlineStr">
        <is>
          <t>共同作業</t>
        </is>
      </c>
      <c r="F121" s="446" t="inlineStr">
        <is>
          <t>作業控管維護</t>
        </is>
      </c>
    </row>
    <row r="122">
      <c r="A122" s="447" t="inlineStr">
        <is>
          <t>L6041</t>
        </is>
      </c>
      <c r="B122" s="446" t="inlineStr">
        <is>
          <t>使用者資料</t>
        </is>
      </c>
      <c r="C122" s="447" t="inlineStr">
        <is>
          <t>L6</t>
        </is>
      </c>
      <c r="D122" s="447" t="n">
        <v>4</v>
      </c>
      <c r="E122" s="446" t="inlineStr">
        <is>
          <t>共同作業</t>
        </is>
      </c>
      <c r="F122" s="446" t="inlineStr">
        <is>
          <t>作業控管維護</t>
        </is>
      </c>
    </row>
    <row r="123">
      <c r="A123" s="447" t="inlineStr">
        <is>
          <t>L6043</t>
        </is>
      </c>
      <c r="B123" s="446" t="inlineStr">
        <is>
          <t>權限群組</t>
        </is>
      </c>
      <c r="C123" s="447" t="inlineStr">
        <is>
          <t>L6</t>
        </is>
      </c>
      <c r="D123" s="447" t="n">
        <v>4</v>
      </c>
      <c r="E123" s="446" t="inlineStr">
        <is>
          <t>共同作業</t>
        </is>
      </c>
      <c r="F123" s="446" t="inlineStr">
        <is>
          <t>作業控管維護</t>
        </is>
      </c>
    </row>
    <row r="124">
      <c r="A124" s="447" t="inlineStr">
        <is>
          <t>L4951</t>
        </is>
      </c>
      <c r="B124" s="446" t="inlineStr">
        <is>
          <t>員工扣薪媒體檔查詢</t>
        </is>
      </c>
      <c r="C124" s="447" t="inlineStr">
        <is>
          <t>L4</t>
        </is>
      </c>
      <c r="D124" s="447" t="n">
        <v>5</v>
      </c>
      <c r="E124" s="446" t="inlineStr">
        <is>
          <t>批次作業</t>
        </is>
      </c>
      <c r="F124" s="446" t="inlineStr">
        <is>
          <t>員工作業</t>
        </is>
      </c>
    </row>
    <row r="125">
      <c r="A125" s="447" t="inlineStr">
        <is>
          <t>L4520</t>
        </is>
      </c>
      <c r="B125" s="446" t="inlineStr">
        <is>
          <t>產生員工扣薪回傳報表</t>
        </is>
      </c>
      <c r="C125" s="447" t="inlineStr">
        <is>
          <t>L4</t>
        </is>
      </c>
      <c r="D125" s="447" t="n">
        <v>5</v>
      </c>
      <c r="E125" s="446" t="inlineStr">
        <is>
          <t>批次作業</t>
        </is>
      </c>
      <c r="F125" s="446" t="inlineStr">
        <is>
          <t>員工作業</t>
        </is>
      </c>
    </row>
    <row r="126">
      <c r="A126" s="447" t="inlineStr">
        <is>
          <t>L5500</t>
        </is>
      </c>
      <c r="B126" s="446" t="inlineStr">
        <is>
          <t>工作日業績結算</t>
        </is>
      </c>
      <c r="C126" s="447" t="inlineStr">
        <is>
          <t>L5</t>
        </is>
      </c>
      <c r="D126" s="447" t="n">
        <v>3</v>
      </c>
      <c r="E126" s="446" t="inlineStr">
        <is>
          <t>管理性作業</t>
        </is>
      </c>
      <c r="F126" s="446" t="inlineStr">
        <is>
          <t>業績調整作業</t>
        </is>
      </c>
    </row>
    <row r="127">
      <c r="A127" s="447" t="inlineStr">
        <is>
          <t>L8350</t>
        </is>
      </c>
      <c r="B127" s="446" t="inlineStr">
        <is>
          <t>MU1人員名冊報送</t>
        </is>
      </c>
      <c r="C127" s="447" t="inlineStr">
        <is>
          <t>L8</t>
        </is>
      </c>
      <c r="D127" s="447" t="n">
        <v>5</v>
      </c>
      <c r="E127" s="446" t="inlineStr">
        <is>
          <t>遵循法令作業</t>
        </is>
      </c>
      <c r="F127" s="446" t="inlineStr">
        <is>
          <t>聯徵產品報送</t>
        </is>
      </c>
    </row>
    <row r="128">
      <c r="A128" s="447" t="inlineStr">
        <is>
          <t>L8351</t>
        </is>
      </c>
      <c r="B128" s="446" t="inlineStr">
        <is>
          <t>聯徵產品檔案匯出作業</t>
        </is>
      </c>
      <c r="C128" s="447" t="inlineStr">
        <is>
          <t>L8</t>
        </is>
      </c>
      <c r="D128" s="447" t="n">
        <v>5</v>
      </c>
      <c r="E128" s="446" t="inlineStr">
        <is>
          <t>遵循法令作業</t>
        </is>
      </c>
      <c r="F128" s="446" t="inlineStr">
        <is>
          <t>聯徵產品報送</t>
        </is>
      </c>
    </row>
    <row r="129">
      <c r="A129" s="447" t="inlineStr">
        <is>
          <t>L8924</t>
        </is>
      </c>
      <c r="B129" s="446" t="inlineStr">
        <is>
          <t>疑似洗錢資料變更查詢</t>
        </is>
      </c>
      <c r="C129" s="447" t="inlineStr">
        <is>
          <t>L8</t>
        </is>
      </c>
      <c r="D129" s="447" t="n">
        <v>2</v>
      </c>
      <c r="E129" s="446" t="inlineStr">
        <is>
          <t>遵循法令作業</t>
        </is>
      </c>
      <c r="F129" s="446" t="inlineStr">
        <is>
          <t>疑似洗錢</t>
        </is>
      </c>
    </row>
    <row r="130">
      <c r="A130" s="447" t="inlineStr">
        <is>
          <t>L9717</t>
        </is>
      </c>
      <c r="B130" s="446" t="inlineStr">
        <is>
          <t>逾期及轉催收件統計表</t>
        </is>
      </c>
      <c r="C130" s="447" t="inlineStr">
        <is>
          <t>L9</t>
        </is>
      </c>
      <c r="D130" s="447" t="n">
        <v>2</v>
      </c>
      <c r="E130" s="446" t="inlineStr">
        <is>
          <t>報表作業</t>
        </is>
      </c>
      <c r="F130" s="446" t="inlineStr">
        <is>
          <t>隨機報表</t>
        </is>
      </c>
    </row>
    <row r="131">
      <c r="A131" s="447" t="inlineStr">
        <is>
          <t>L6087</t>
        </is>
      </c>
      <c r="B131" s="446" t="inlineStr">
        <is>
          <t>協辦獎勵津貼標準查詢</t>
        </is>
      </c>
      <c r="C131" s="447" t="inlineStr">
        <is>
          <t>L6</t>
        </is>
      </c>
      <c r="D131" s="447" t="n">
        <v>7</v>
      </c>
      <c r="E131" s="446" t="inlineStr">
        <is>
          <t>共同作業</t>
        </is>
      </c>
      <c r="F131" s="446" t="inlineStr">
        <is>
          <t>其他基本資料維護</t>
        </is>
      </c>
    </row>
    <row r="132">
      <c r="A132" s="447" t="inlineStr">
        <is>
          <t>L2918</t>
        </is>
      </c>
      <c r="B132" s="446" t="inlineStr">
        <is>
          <t>擔保品他項權利查詢</t>
        </is>
      </c>
      <c r="C132" s="447" t="inlineStr">
        <is>
          <t>L2</t>
        </is>
      </c>
      <c r="D132" s="447" t="n">
        <v>4</v>
      </c>
      <c r="E132" s="446" t="inlineStr">
        <is>
          <t>業務作業</t>
        </is>
      </c>
      <c r="F132" s="446" t="inlineStr">
        <is>
          <t>擔保品</t>
        </is>
      </c>
    </row>
    <row r="133">
      <c r="A133" s="447" t="inlineStr">
        <is>
          <t>L9725</t>
        </is>
      </c>
      <c r="B133" s="446" t="inlineStr">
        <is>
          <t>防制洗錢機構風險評估(IRA)定期量化撈件</t>
        </is>
      </c>
      <c r="C133" s="447" t="inlineStr">
        <is>
          <t>L9</t>
        </is>
      </c>
      <c r="D133" s="447" t="n">
        <v>2</v>
      </c>
      <c r="E133" s="446" t="inlineStr">
        <is>
          <t>報表作業</t>
        </is>
      </c>
      <c r="F133" s="446" t="inlineStr">
        <is>
          <t>隨機報表</t>
        </is>
      </c>
    </row>
    <row r="134">
      <c r="A134" s="447" t="inlineStr">
        <is>
          <t>L9722</t>
        </is>
      </c>
      <c r="B134" s="446" t="inlineStr">
        <is>
          <t>ICS放款資料</t>
        </is>
      </c>
      <c r="C134" s="447" t="inlineStr">
        <is>
          <t>L9</t>
        </is>
      </c>
      <c r="D134" s="447" t="n">
        <v>2</v>
      </c>
      <c r="E134" s="446" t="inlineStr">
        <is>
          <t>報表作業</t>
        </is>
      </c>
      <c r="F134" s="446" t="inlineStr">
        <is>
          <t>隨機報表</t>
        </is>
      </c>
    </row>
    <row r="135">
      <c r="A135" s="447" t="inlineStr">
        <is>
          <t>L9718</t>
        </is>
      </c>
      <c r="B135" s="446" t="inlineStr">
        <is>
          <t>逾期放款催繳處理結果</t>
        </is>
      </c>
      <c r="C135" s="447" t="inlineStr">
        <is>
          <t>L9</t>
        </is>
      </c>
      <c r="D135" s="447" t="n">
        <v>2</v>
      </c>
      <c r="E135" s="446" t="inlineStr">
        <is>
          <t>報表作業</t>
        </is>
      </c>
      <c r="F135" s="446" t="inlineStr">
        <is>
          <t>隨機報表</t>
        </is>
      </c>
    </row>
    <row r="136">
      <c r="A136" s="447" t="inlineStr">
        <is>
          <t>L9724</t>
        </is>
      </c>
      <c r="B136" s="446" t="inlineStr">
        <is>
          <t>應收利息之帳齡分析表</t>
        </is>
      </c>
      <c r="C136" s="447" t="inlineStr">
        <is>
          <t>L9</t>
        </is>
      </c>
      <c r="D136" s="447" t="n">
        <v>2</v>
      </c>
      <c r="E136" s="446" t="inlineStr">
        <is>
          <t>報表作業</t>
        </is>
      </c>
      <c r="F136" s="446" t="inlineStr">
        <is>
          <t>隨機報表</t>
        </is>
      </c>
    </row>
    <row r="137">
      <c r="A137" s="447" t="inlineStr">
        <is>
          <t>L9723</t>
        </is>
      </c>
      <c r="B137" s="446" t="inlineStr">
        <is>
          <t>放款有效客戶數</t>
        </is>
      </c>
      <c r="C137" s="447" t="inlineStr">
        <is>
          <t>L9</t>
        </is>
      </c>
      <c r="D137" s="447" t="n">
        <v>2</v>
      </c>
      <c r="E137" s="446" t="inlineStr">
        <is>
          <t>報表作業</t>
        </is>
      </c>
      <c r="F137" s="446" t="inlineStr">
        <is>
          <t>隨機報表</t>
        </is>
      </c>
    </row>
    <row r="138">
      <c r="A138" s="447" t="inlineStr">
        <is>
          <t>L8404</t>
        </is>
      </c>
      <c r="B138" s="446" t="inlineStr">
        <is>
          <t>JCIC檔案匯出作業(041)</t>
        </is>
      </c>
      <c r="C138" s="447" t="inlineStr">
        <is>
          <t>L8</t>
        </is>
      </c>
      <c r="D138" s="447" t="n">
        <v>3</v>
      </c>
      <c r="E138" s="446" t="inlineStr">
        <is>
          <t>遵循法令作業</t>
        </is>
      </c>
      <c r="F138" s="446" t="inlineStr">
        <is>
          <t>債協報送作業</t>
        </is>
      </c>
    </row>
    <row r="139">
      <c r="A139" s="447" t="inlineStr">
        <is>
          <t>L5073</t>
        </is>
      </c>
      <c r="B139" s="446" t="inlineStr">
        <is>
          <t>撥付日期查詢</t>
        </is>
      </c>
      <c r="C139" s="447" t="inlineStr">
        <is>
          <t>L5</t>
        </is>
      </c>
      <c r="D139" s="447" t="n">
        <v>5</v>
      </c>
      <c r="E139" s="446" t="inlineStr">
        <is>
          <t>管理性作業</t>
        </is>
      </c>
      <c r="F139" s="446" t="inlineStr">
        <is>
          <t>債務協商作業</t>
        </is>
      </c>
    </row>
    <row r="140">
      <c r="A140" s="447" t="inlineStr">
        <is>
          <t>L8405</t>
        </is>
      </c>
      <c r="B140" s="446" t="inlineStr">
        <is>
          <t>JCIC檔案匯出作業(042)</t>
        </is>
      </c>
      <c r="C140" s="447" t="inlineStr">
        <is>
          <t>L8</t>
        </is>
      </c>
      <c r="D140" s="447" t="n">
        <v>3</v>
      </c>
      <c r="E140" s="446" t="inlineStr">
        <is>
          <t>遵循法令作業</t>
        </is>
      </c>
      <c r="F140" s="446" t="inlineStr">
        <is>
          <t>債協報送作業</t>
        </is>
      </c>
    </row>
    <row r="141">
      <c r="A141" s="447" t="inlineStr">
        <is>
          <t>L8406</t>
        </is>
      </c>
      <c r="B141" s="446" t="inlineStr">
        <is>
          <t>JCIC檔案匯出作業(043)</t>
        </is>
      </c>
      <c r="C141" s="447" t="inlineStr">
        <is>
          <t>L8</t>
        </is>
      </c>
      <c r="D141" s="447" t="n">
        <v>3</v>
      </c>
      <c r="E141" s="446" t="inlineStr">
        <is>
          <t>遵循法令作業</t>
        </is>
      </c>
      <c r="F141" s="446" t="inlineStr">
        <is>
          <t>債協報送作業</t>
        </is>
      </c>
    </row>
    <row r="142">
      <c r="A142" s="447" t="inlineStr">
        <is>
          <t>L8407</t>
        </is>
      </c>
      <c r="B142" s="446" t="inlineStr">
        <is>
          <t>JCIC檔案匯出作業(044)</t>
        </is>
      </c>
      <c r="C142" s="447" t="inlineStr">
        <is>
          <t>L8</t>
        </is>
      </c>
      <c r="D142" s="447" t="n">
        <v>3</v>
      </c>
      <c r="E142" s="446" t="inlineStr">
        <is>
          <t>遵循法令作業</t>
        </is>
      </c>
      <c r="F142" s="446" t="inlineStr">
        <is>
          <t>債協報送作業</t>
        </is>
      </c>
    </row>
    <row r="143">
      <c r="A143" s="447" t="inlineStr">
        <is>
          <t>L8408</t>
        </is>
      </c>
      <c r="B143" s="446" t="inlineStr">
        <is>
          <t>JCIC檔案匯出作業(045)</t>
        </is>
      </c>
      <c r="C143" s="447" t="inlineStr">
        <is>
          <t>L8</t>
        </is>
      </c>
      <c r="D143" s="447" t="n">
        <v>3</v>
      </c>
      <c r="E143" s="446" t="inlineStr">
        <is>
          <t>遵循法令作業</t>
        </is>
      </c>
      <c r="F143" s="446" t="inlineStr">
        <is>
          <t>債協報送作業</t>
        </is>
      </c>
    </row>
    <row r="144">
      <c r="A144" s="447" t="inlineStr">
        <is>
          <t>L5959</t>
        </is>
      </c>
      <c r="B144" s="446" t="inlineStr">
        <is>
          <t>房貸獎勵保費檢核結果查詢</t>
        </is>
      </c>
      <c r="C144" s="447" t="inlineStr">
        <is>
          <t>L5</t>
        </is>
      </c>
      <c r="D144" s="447" t="n">
        <v>3</v>
      </c>
      <c r="E144" s="446" t="inlineStr">
        <is>
          <t>管理性作業</t>
        </is>
      </c>
      <c r="F144" s="446" t="inlineStr">
        <is>
          <t>業績調整作業</t>
        </is>
      </c>
    </row>
    <row r="145">
      <c r="A145" s="447" t="inlineStr">
        <is>
          <t>L5062</t>
        </is>
      </c>
      <c r="B145" s="446" t="inlineStr">
        <is>
          <t>催收法務人員查詢</t>
        </is>
      </c>
      <c r="C145" s="447" t="inlineStr">
        <is>
          <t>L5</t>
        </is>
      </c>
      <c r="D145" s="447" t="n">
        <v>4</v>
      </c>
      <c r="E145" s="446" t="inlineStr">
        <is>
          <t>管理性作業</t>
        </is>
      </c>
      <c r="F145" s="446" t="inlineStr">
        <is>
          <t>法催紀錄作業</t>
        </is>
      </c>
    </row>
    <row r="146">
      <c r="A146" s="447" t="inlineStr">
        <is>
          <t>L5908</t>
        </is>
      </c>
      <c r="B146" s="446" t="inlineStr">
        <is>
          <t>房貸專員撥款筆數統計表</t>
        </is>
      </c>
      <c r="C146" s="447" t="inlineStr">
        <is>
          <t>L5</t>
        </is>
      </c>
      <c r="D146" s="447" t="n">
        <v>2</v>
      </c>
      <c r="E146" s="446" t="inlineStr">
        <is>
          <t>管理性作業</t>
        </is>
      </c>
      <c r="F146" s="446" t="inlineStr">
        <is>
          <t>房貸專員業績統計作業</t>
        </is>
      </c>
    </row>
    <row r="147">
      <c r="A147" s="447" t="inlineStr">
        <is>
          <t>L5909</t>
        </is>
      </c>
      <c r="B147" s="446" t="inlineStr">
        <is>
          <t>案件品質排行表(列印)</t>
        </is>
      </c>
      <c r="C147" s="447" t="inlineStr">
        <is>
          <t>L5</t>
        </is>
      </c>
      <c r="D147" s="447" t="n">
        <v>2</v>
      </c>
      <c r="E147" s="446" t="inlineStr">
        <is>
          <t>管理性作業</t>
        </is>
      </c>
      <c r="F147" s="446" t="inlineStr">
        <is>
          <t>房貸專員業績統計作業</t>
        </is>
      </c>
    </row>
    <row r="148">
      <c r="A148" s="447" t="inlineStr">
        <is>
          <t>L5910</t>
        </is>
      </c>
      <c r="B148" s="446" t="inlineStr">
        <is>
          <t>新撥款利率案件資料產生</t>
        </is>
      </c>
      <c r="C148" s="447" t="inlineStr">
        <is>
          <t>L5</t>
        </is>
      </c>
      <c r="D148" s="447" t="n">
        <v>2</v>
      </c>
      <c r="E148" s="446" t="inlineStr">
        <is>
          <t>管理性作業</t>
        </is>
      </c>
      <c r="F148" s="446" t="inlineStr">
        <is>
          <t>房貸專員業績統計作業</t>
        </is>
      </c>
    </row>
    <row r="149">
      <c r="A149" s="447" t="inlineStr">
        <is>
          <t>L5911</t>
        </is>
      </c>
      <c r="B149" s="446" t="inlineStr">
        <is>
          <t>撥款件貸款成數統計資料產生</t>
        </is>
      </c>
      <c r="C149" s="447" t="inlineStr">
        <is>
          <t>L5</t>
        </is>
      </c>
      <c r="D149" s="447" t="n">
        <v>2</v>
      </c>
      <c r="E149" s="446" t="inlineStr">
        <is>
          <t>管理性作業</t>
        </is>
      </c>
      <c r="F149" s="446" t="inlineStr">
        <is>
          <t>房貸專員業績統計作業</t>
        </is>
      </c>
    </row>
    <row r="150">
      <c r="A150" s="447" t="inlineStr">
        <is>
          <t>L5912</t>
        </is>
      </c>
      <c r="B150" s="446" t="inlineStr">
        <is>
          <t>新光銀銀扣案件資料產生</t>
        </is>
      </c>
      <c r="C150" s="447" t="inlineStr">
        <is>
          <t>L5</t>
        </is>
      </c>
      <c r="D150" s="447" t="n">
        <v>2</v>
      </c>
      <c r="E150" s="446" t="inlineStr">
        <is>
          <t>管理性作業</t>
        </is>
      </c>
      <c r="F150" s="446" t="inlineStr">
        <is>
          <t>房貸專員業績統計作業</t>
        </is>
      </c>
    </row>
    <row r="151">
      <c r="A151" s="447" t="inlineStr">
        <is>
          <t>L3731</t>
        </is>
      </c>
      <c r="B151" s="446" t="inlineStr">
        <is>
          <t>呆帳戶改呆帳結案戶</t>
        </is>
      </c>
      <c r="C151" s="447" t="inlineStr">
        <is>
          <t>L3</t>
        </is>
      </c>
      <c r="D151" s="447" t="n">
        <v>5</v>
      </c>
      <c r="E151" s="446" t="inlineStr">
        <is>
          <t>帳務作業</t>
        </is>
      </c>
      <c r="F151" s="446" t="inlineStr">
        <is>
          <t>變更、延長年期</t>
        </is>
      </c>
    </row>
    <row r="152">
      <c r="A152" s="447" t="inlineStr">
        <is>
          <t>L2022</t>
        </is>
      </c>
      <c r="B152" s="446" t="inlineStr">
        <is>
          <t>所有關係人資料查詢</t>
        </is>
      </c>
      <c r="C152" s="447" t="inlineStr">
        <is>
          <t>L2</t>
        </is>
      </c>
      <c r="D152" s="447" t="n">
        <v>2</v>
      </c>
      <c r="E152" s="446" t="inlineStr">
        <is>
          <t>業務作業</t>
        </is>
      </c>
      <c r="F152" s="446" t="inlineStr">
        <is>
          <t>案件申請、額度</t>
        </is>
      </c>
    </row>
    <row r="153">
      <c r="A153" s="447" t="inlineStr">
        <is>
          <t>L5906</t>
        </is>
      </c>
      <c r="B153" s="446" t="inlineStr">
        <is>
          <t>寬限條件控管繳息查詢</t>
        </is>
      </c>
      <c r="C153" s="447" t="inlineStr">
        <is>
          <t>L5</t>
        </is>
      </c>
      <c r="D153" s="447" t="n">
        <v>1</v>
      </c>
      <c r="E153" s="446" t="inlineStr">
        <is>
          <t>管理性作業</t>
        </is>
      </c>
      <c r="F153" s="446" t="inlineStr">
        <is>
          <t>一般作業</t>
        </is>
      </c>
    </row>
    <row r="154">
      <c r="A154" s="447" t="inlineStr">
        <is>
          <t>L5801</t>
        </is>
      </c>
      <c r="B154" s="446" t="inlineStr">
        <is>
          <t>補貼息作業</t>
        </is>
      </c>
      <c r="C154" s="447" t="inlineStr">
        <is>
          <t>L5</t>
        </is>
      </c>
      <c r="D154" s="447" t="n">
        <v>1</v>
      </c>
      <c r="E154" s="446" t="inlineStr">
        <is>
          <t>管理性作業</t>
        </is>
      </c>
      <c r="F154" s="446" t="inlineStr">
        <is>
          <t>一般作業</t>
        </is>
      </c>
    </row>
    <row r="155">
      <c r="A155" s="447" t="inlineStr">
        <is>
          <t>L650A</t>
        </is>
      </c>
      <c r="B155" s="446" t="inlineStr">
        <is>
          <t>業績計算特殊參數設定(排除商品別)</t>
        </is>
      </c>
      <c r="C155" s="447" t="inlineStr">
        <is>
          <t>L6</t>
        </is>
      </c>
      <c r="D155" s="447" t="n">
        <v>5</v>
      </c>
      <c r="E155" s="446" t="inlineStr">
        <is>
          <t>共同作業</t>
        </is>
      </c>
      <c r="F155" s="446" t="inlineStr">
        <is>
          <t>系統變數維護</t>
        </is>
      </c>
    </row>
    <row r="156">
      <c r="A156" s="447" t="inlineStr">
        <is>
          <t>L4101</t>
        </is>
      </c>
      <c r="B156" s="446" t="inlineStr">
        <is>
          <t>撥款退款作業</t>
        </is>
      </c>
      <c r="C156" s="447" t="inlineStr">
        <is>
          <t>L4</t>
        </is>
      </c>
      <c r="D156" s="447" t="n">
        <v>1</v>
      </c>
      <c r="E156" s="446" t="inlineStr">
        <is>
          <t>批次作業</t>
        </is>
      </c>
      <c r="F156" s="446" t="inlineStr">
        <is>
          <t>撥款退款作業</t>
        </is>
      </c>
    </row>
    <row r="157">
      <c r="A157" s="447" t="inlineStr">
        <is>
          <t>L4001</t>
        </is>
      </c>
      <c r="B157" s="446" t="inlineStr">
        <is>
          <t>撥款退款彙總查詢</t>
        </is>
      </c>
      <c r="C157" s="447" t="inlineStr">
        <is>
          <t>L4</t>
        </is>
      </c>
      <c r="D157" s="447" t="n">
        <v>1</v>
      </c>
      <c r="E157" s="446" t="inlineStr">
        <is>
          <t>批次作業</t>
        </is>
      </c>
      <c r="F157" s="446" t="inlineStr">
        <is>
          <t>撥款退款作業</t>
        </is>
      </c>
    </row>
    <row r="158">
      <c r="A158" s="447" t="inlineStr">
        <is>
          <t>L4901</t>
        </is>
      </c>
      <c r="B158" s="446" t="inlineStr">
        <is>
          <t xml:space="preserve">撥款匯款記錄檔查詢                    </t>
        </is>
      </c>
      <c r="C158" s="447" t="inlineStr">
        <is>
          <t>L4</t>
        </is>
      </c>
      <c r="D158" s="447" t="n">
        <v>1</v>
      </c>
      <c r="E158" s="446" t="inlineStr">
        <is>
          <t>批次作業</t>
        </is>
      </c>
      <c r="F158" s="446" t="inlineStr">
        <is>
          <t>撥款退款作業</t>
        </is>
      </c>
    </row>
    <row r="159">
      <c r="A159" s="447" t="inlineStr">
        <is>
          <t>L4200</t>
        </is>
      </c>
      <c r="B159" s="446" t="inlineStr">
        <is>
          <t>入帳檔上傳作業</t>
        </is>
      </c>
      <c r="C159" s="447" t="inlineStr">
        <is>
          <t>L4</t>
        </is>
      </c>
      <c r="D159" s="447" t="n">
        <v>2</v>
      </c>
      <c r="E159" s="446" t="inlineStr">
        <is>
          <t>批次作業</t>
        </is>
      </c>
      <c r="F159" s="446" t="inlineStr">
        <is>
          <t>整批入帳作業</t>
        </is>
      </c>
    </row>
    <row r="160">
      <c r="A160" s="447" t="inlineStr">
        <is>
          <t>L4002</t>
        </is>
      </c>
      <c r="B160" s="446" t="inlineStr">
        <is>
          <t>整批入帳作業</t>
        </is>
      </c>
      <c r="C160" s="447" t="inlineStr">
        <is>
          <t>L4</t>
        </is>
      </c>
      <c r="D160" s="447" t="n">
        <v>2</v>
      </c>
      <c r="E160" s="446" t="inlineStr">
        <is>
          <t>批次作業</t>
        </is>
      </c>
      <c r="F160" s="446" t="inlineStr">
        <is>
          <t>整批入帳作業</t>
        </is>
      </c>
    </row>
    <row r="161">
      <c r="A161" s="447" t="inlineStr">
        <is>
          <t>L4925</t>
        </is>
      </c>
      <c r="B161" s="446" t="inlineStr">
        <is>
          <t xml:space="preserve">整批入帳明細查詢(By日期區間)          </t>
        </is>
      </c>
      <c r="C161" s="447" t="inlineStr">
        <is>
          <t>L4</t>
        </is>
      </c>
      <c r="D161" s="447" t="n">
        <v>2</v>
      </c>
      <c r="E161" s="446" t="inlineStr">
        <is>
          <t>批次作業</t>
        </is>
      </c>
      <c r="F161" s="446" t="inlineStr">
        <is>
          <t>整批入帳作業</t>
        </is>
      </c>
    </row>
    <row r="162">
      <c r="A162" s="447" t="inlineStr">
        <is>
          <t>L4921</t>
        </is>
      </c>
      <c r="B162" s="446" t="inlineStr">
        <is>
          <t>其他還款來源建檔查詢</t>
        </is>
      </c>
      <c r="C162" s="447" t="inlineStr">
        <is>
          <t>L4</t>
        </is>
      </c>
      <c r="D162" s="447" t="n">
        <v>2</v>
      </c>
      <c r="E162" s="446" t="inlineStr">
        <is>
          <t>批次作業</t>
        </is>
      </c>
      <c r="F162" s="446" t="inlineStr">
        <is>
          <t>整批入帳作業</t>
        </is>
      </c>
    </row>
    <row r="163">
      <c r="A163" s="447" t="inlineStr">
        <is>
          <t>L4031</t>
        </is>
      </c>
      <c r="B163" s="446" t="inlineStr">
        <is>
          <t xml:space="preserve">利率調整清單                          </t>
        </is>
      </c>
      <c r="C163" s="447" t="inlineStr">
        <is>
          <t>L4</t>
        </is>
      </c>
      <c r="D163" s="447" t="n">
        <v>3</v>
      </c>
      <c r="E163" s="446" t="inlineStr">
        <is>
          <t>批次作業</t>
        </is>
      </c>
      <c r="F163" s="446" t="inlineStr">
        <is>
          <t>利率調整作業</t>
        </is>
      </c>
    </row>
    <row r="164">
      <c r="A164" s="447" t="inlineStr">
        <is>
          <t>L4320</t>
        </is>
      </c>
      <c r="B164" s="446" t="inlineStr">
        <is>
          <t>產生利率即將變動資料</t>
        </is>
      </c>
      <c r="C164" s="447" t="inlineStr">
        <is>
          <t>L4</t>
        </is>
      </c>
      <c r="D164" s="447" t="n">
        <v>3</v>
      </c>
      <c r="E164" s="446" t="inlineStr">
        <is>
          <t>批次作業</t>
        </is>
      </c>
      <c r="F164" s="446" t="inlineStr">
        <is>
          <t>利率調整作業</t>
        </is>
      </c>
    </row>
    <row r="165">
      <c r="A165" s="447" t="inlineStr">
        <is>
          <t>L4042</t>
        </is>
      </c>
      <c r="B165" s="446" t="inlineStr">
        <is>
          <t xml:space="preserve">ACH授權資料查詢                       </t>
        </is>
      </c>
      <c r="C165" s="447" t="inlineStr">
        <is>
          <t>L4</t>
        </is>
      </c>
      <c r="D165" s="447" t="n">
        <v>4</v>
      </c>
      <c r="E165" s="446" t="inlineStr">
        <is>
          <t>批次作業</t>
        </is>
      </c>
      <c r="F165" s="446" t="inlineStr">
        <is>
          <t>銀行扣款作業</t>
        </is>
      </c>
    </row>
    <row r="166">
      <c r="A166" s="447" t="inlineStr">
        <is>
          <t>L4040</t>
        </is>
      </c>
      <c r="B166" s="446" t="inlineStr">
        <is>
          <t xml:space="preserve">產生ACH授權提出資料                   </t>
        </is>
      </c>
      <c r="C166" s="447" t="inlineStr">
        <is>
          <t>L4</t>
        </is>
      </c>
      <c r="D166" s="447" t="n">
        <v>4</v>
      </c>
      <c r="E166" s="446" t="inlineStr">
        <is>
          <t>批次作業</t>
        </is>
      </c>
      <c r="F166" s="446" t="inlineStr">
        <is>
          <t>銀行扣款作業</t>
        </is>
      </c>
    </row>
    <row r="167">
      <c r="A167" s="447" t="inlineStr">
        <is>
          <t>L4043</t>
        </is>
      </c>
      <c r="B167" s="446" t="inlineStr">
        <is>
          <t xml:space="preserve">郵局授權資料查詢                      </t>
        </is>
      </c>
      <c r="C167" s="447" t="inlineStr">
        <is>
          <t>L4</t>
        </is>
      </c>
      <c r="D167" s="447" t="n">
        <v>4</v>
      </c>
      <c r="E167" s="446" t="inlineStr">
        <is>
          <t>批次作業</t>
        </is>
      </c>
      <c r="F167" s="446" t="inlineStr">
        <is>
          <t>銀行扣款作業</t>
        </is>
      </c>
    </row>
    <row r="168">
      <c r="A168" s="447" t="inlineStr">
        <is>
          <t>L4041</t>
        </is>
      </c>
      <c r="B168" s="446" t="inlineStr">
        <is>
          <t xml:space="preserve">產生郵局授權提出資料                  </t>
        </is>
      </c>
      <c r="C168" s="447" t="inlineStr">
        <is>
          <t>L4</t>
        </is>
      </c>
      <c r="D168" s="447" t="n">
        <v>4</v>
      </c>
      <c r="E168" s="446" t="inlineStr">
        <is>
          <t>批次作業</t>
        </is>
      </c>
      <c r="F168" s="446" t="inlineStr">
        <is>
          <t>銀行扣款作業</t>
        </is>
      </c>
    </row>
    <row r="169">
      <c r="A169" s="447" t="inlineStr">
        <is>
          <t>L4414</t>
        </is>
      </c>
      <c r="B169" s="446" t="inlineStr">
        <is>
          <t xml:space="preserve">上傳授權提回檔                        </t>
        </is>
      </c>
      <c r="C169" s="447" t="inlineStr">
        <is>
          <t>L4</t>
        </is>
      </c>
      <c r="D169" s="447" t="n">
        <v>4</v>
      </c>
      <c r="E169" s="446" t="inlineStr">
        <is>
          <t>批次作業</t>
        </is>
      </c>
      <c r="F169" s="446" t="inlineStr">
        <is>
          <t>銀行扣款作業</t>
        </is>
      </c>
    </row>
    <row r="170">
      <c r="A170" s="447" t="inlineStr">
        <is>
          <t>L4942</t>
        </is>
      </c>
      <c r="B170" s="446" t="inlineStr">
        <is>
          <t>郵局授權資料歷史紀錄查詢</t>
        </is>
      </c>
      <c r="C170" s="447" t="inlineStr">
        <is>
          <t>L4</t>
        </is>
      </c>
      <c r="D170" s="447" t="n">
        <v>4</v>
      </c>
      <c r="E170" s="446" t="inlineStr">
        <is>
          <t>批次作業</t>
        </is>
      </c>
      <c r="F170" s="446" t="inlineStr">
        <is>
          <t>銀行扣款作業</t>
        </is>
      </c>
    </row>
    <row r="171">
      <c r="A171" s="447" t="inlineStr">
        <is>
          <t>L4450</t>
        </is>
      </c>
      <c r="B171" s="446" t="inlineStr">
        <is>
          <t xml:space="preserve">產出銀行扣帳檔                        </t>
        </is>
      </c>
      <c r="C171" s="447" t="inlineStr">
        <is>
          <t>L4</t>
        </is>
      </c>
      <c r="D171" s="447" t="n">
        <v>4</v>
      </c>
      <c r="E171" s="446" t="inlineStr">
        <is>
          <t>批次作業</t>
        </is>
      </c>
      <c r="F171" s="446" t="inlineStr">
        <is>
          <t>銀行扣款作業</t>
        </is>
      </c>
    </row>
    <row r="172">
      <c r="A172" s="447" t="inlineStr">
        <is>
          <t>L4943</t>
        </is>
      </c>
      <c r="B172" s="446" t="inlineStr">
        <is>
          <t xml:space="preserve">銀行扣款檔資料查詢                    </t>
        </is>
      </c>
      <c r="C172" s="447" t="inlineStr">
        <is>
          <t>L4</t>
        </is>
      </c>
      <c r="D172" s="447" t="n">
        <v>4</v>
      </c>
      <c r="E172" s="446" t="inlineStr">
        <is>
          <t>批次作業</t>
        </is>
      </c>
      <c r="F172" s="446" t="inlineStr">
        <is>
          <t>銀行扣款作業</t>
        </is>
      </c>
    </row>
    <row r="173">
      <c r="A173" s="447" t="inlineStr">
        <is>
          <t>L4452</t>
        </is>
      </c>
      <c r="B173" s="446" t="inlineStr">
        <is>
          <t>銀行扣款(媒體製作)</t>
        </is>
      </c>
      <c r="C173" s="447" t="inlineStr">
        <is>
          <t>L4</t>
        </is>
      </c>
      <c r="D173" s="447" t="n">
        <v>4</v>
      </c>
      <c r="E173" s="446" t="inlineStr">
        <is>
          <t>批次作業</t>
        </is>
      </c>
      <c r="F173" s="446" t="inlineStr">
        <is>
          <t>銀行扣款作業</t>
        </is>
      </c>
    </row>
    <row r="174">
      <c r="A174" s="447" t="inlineStr">
        <is>
          <t>L4453</t>
        </is>
      </c>
      <c r="B174" s="446" t="inlineStr">
        <is>
          <t xml:space="preserve">銀扣扣款前通知                        </t>
        </is>
      </c>
      <c r="C174" s="447" t="inlineStr">
        <is>
          <t>L4</t>
        </is>
      </c>
      <c r="D174" s="447" t="n">
        <v>4</v>
      </c>
      <c r="E174" s="446" t="inlineStr">
        <is>
          <t>批次作業</t>
        </is>
      </c>
      <c r="F174" s="446" t="inlineStr">
        <is>
          <t>銀行扣款作業</t>
        </is>
      </c>
    </row>
    <row r="175">
      <c r="A175" s="447" t="inlineStr">
        <is>
          <t>L4454</t>
        </is>
      </c>
      <c r="B175" s="446" t="inlineStr">
        <is>
          <t xml:space="preserve">產生銀扣扣款失敗                      </t>
        </is>
      </c>
      <c r="C175" s="447" t="inlineStr">
        <is>
          <t>L4</t>
        </is>
      </c>
      <c r="D175" s="447" t="n">
        <v>4</v>
      </c>
      <c r="E175" s="446" t="inlineStr">
        <is>
          <t>批次作業</t>
        </is>
      </c>
      <c r="F175" s="446" t="inlineStr">
        <is>
          <t>銀行扣款作業</t>
        </is>
      </c>
    </row>
    <row r="176">
      <c r="A176" s="447" t="inlineStr">
        <is>
          <t>L4060</t>
        </is>
      </c>
      <c r="B176" s="446" t="inlineStr">
        <is>
          <t xml:space="preserve">額度擔保品保險單關聯查詢              </t>
        </is>
      </c>
      <c r="C176" s="447" t="inlineStr">
        <is>
          <t>L4</t>
        </is>
      </c>
      <c r="D176" s="447" t="n">
        <v>6</v>
      </c>
      <c r="E176" s="446" t="inlineStr">
        <is>
          <t>批次作業</t>
        </is>
      </c>
      <c r="F176" s="446" t="inlineStr">
        <is>
          <t>火險作業</t>
        </is>
      </c>
    </row>
    <row r="177">
      <c r="A177" s="447" t="inlineStr">
        <is>
          <t>L4600</t>
        </is>
      </c>
      <c r="B177" s="446" t="inlineStr">
        <is>
          <t xml:space="preserve">火險到期檔產生作業                    </t>
        </is>
      </c>
      <c r="C177" s="447" t="inlineStr">
        <is>
          <t>L4</t>
        </is>
      </c>
      <c r="D177" s="447" t="n">
        <v>6</v>
      </c>
      <c r="E177" s="446" t="inlineStr">
        <is>
          <t>批次作業</t>
        </is>
      </c>
      <c r="F177" s="446" t="inlineStr">
        <is>
          <t>火險作業</t>
        </is>
      </c>
    </row>
    <row r="178">
      <c r="A178" s="447" t="inlineStr">
        <is>
          <t>L4601</t>
        </is>
      </c>
      <c r="B178" s="446" t="inlineStr">
        <is>
          <t xml:space="preserve">火險詢價作業                          </t>
        </is>
      </c>
      <c r="C178" s="447" t="inlineStr">
        <is>
          <t>L4</t>
        </is>
      </c>
      <c r="D178" s="447" t="n">
        <v>6</v>
      </c>
      <c r="E178" s="446" t="inlineStr">
        <is>
          <t>批次作業</t>
        </is>
      </c>
      <c r="F178" s="446" t="inlineStr">
        <is>
          <t>火險作業</t>
        </is>
      </c>
    </row>
    <row r="179">
      <c r="A179" s="447" t="inlineStr">
        <is>
          <t>L4602</t>
        </is>
      </c>
      <c r="B179" s="446" t="inlineStr">
        <is>
          <t xml:space="preserve">火險出單明細表與媒體                  </t>
        </is>
      </c>
      <c r="C179" s="447" t="inlineStr">
        <is>
          <t>L4</t>
        </is>
      </c>
      <c r="D179" s="447" t="n">
        <v>6</v>
      </c>
      <c r="E179" s="446" t="inlineStr">
        <is>
          <t>批次作業</t>
        </is>
      </c>
      <c r="F179" s="446" t="inlineStr">
        <is>
          <t>火險作業</t>
        </is>
      </c>
    </row>
    <row r="180">
      <c r="A180" s="447" t="inlineStr">
        <is>
          <t>L4603</t>
        </is>
      </c>
      <c r="B180" s="446" t="inlineStr">
        <is>
          <t>火險通知作業</t>
        </is>
      </c>
      <c r="C180" s="447" t="inlineStr">
        <is>
          <t>L4</t>
        </is>
      </c>
      <c r="D180" s="447" t="n">
        <v>6</v>
      </c>
      <c r="E180" s="446" t="inlineStr">
        <is>
          <t>批次作業</t>
        </is>
      </c>
      <c r="F180" s="446" t="inlineStr">
        <is>
          <t>火險作業</t>
        </is>
      </c>
    </row>
    <row r="181">
      <c r="A181" s="447" t="inlineStr">
        <is>
          <t>L4604</t>
        </is>
      </c>
      <c r="B181" s="446" t="inlineStr">
        <is>
          <t>火險保費未繳轉借支作業</t>
        </is>
      </c>
      <c r="C181" s="447" t="inlineStr">
        <is>
          <t>L4</t>
        </is>
      </c>
      <c r="D181" s="447" t="n">
        <v>6</v>
      </c>
      <c r="E181" s="446" t="inlineStr">
        <is>
          <t>批次作業</t>
        </is>
      </c>
      <c r="F181" s="446" t="inlineStr">
        <is>
          <t>火險作業</t>
        </is>
      </c>
    </row>
    <row r="182">
      <c r="A182" s="447" t="inlineStr">
        <is>
          <t>L4605</t>
        </is>
      </c>
      <c r="B182" s="446" t="inlineStr">
        <is>
          <t xml:space="preserve">火險最終保單上傳作業                  </t>
        </is>
      </c>
      <c r="C182" s="447" t="inlineStr">
        <is>
          <t>L4</t>
        </is>
      </c>
      <c r="D182" s="447" t="n">
        <v>6</v>
      </c>
      <c r="E182" s="446" t="inlineStr">
        <is>
          <t>批次作業</t>
        </is>
      </c>
      <c r="F182" s="446" t="inlineStr">
        <is>
          <t>火險作業</t>
        </is>
      </c>
    </row>
    <row r="183">
      <c r="A183" s="447" t="inlineStr">
        <is>
          <t>L4606</t>
        </is>
      </c>
      <c r="B183" s="446" t="inlineStr">
        <is>
          <t xml:space="preserve">火險佣金作業                          </t>
        </is>
      </c>
      <c r="C183" s="447" t="inlineStr">
        <is>
          <t>L4</t>
        </is>
      </c>
      <c r="D183" s="447" t="n">
        <v>6</v>
      </c>
      <c r="E183" s="446" t="inlineStr">
        <is>
          <t>批次作業</t>
        </is>
      </c>
      <c r="F183" s="446" t="inlineStr">
        <is>
          <t>火險作業</t>
        </is>
      </c>
    </row>
    <row r="184">
      <c r="A184" s="447" t="inlineStr">
        <is>
          <t>L5905</t>
        </is>
      </c>
      <c r="B184" s="446" t="inlineStr">
        <is>
          <t>覆審案件明細檔查詢</t>
        </is>
      </c>
      <c r="C184" s="447" t="inlineStr">
        <is>
          <t>L5</t>
        </is>
      </c>
      <c r="D184" s="447" t="n">
        <v>1</v>
      </c>
      <c r="E184" s="446" t="inlineStr">
        <is>
          <t>管理性作業</t>
        </is>
      </c>
      <c r="F184" s="446" t="inlineStr">
        <is>
          <t>一般作業</t>
        </is>
      </c>
    </row>
    <row r="185">
      <c r="A185" s="447" t="inlineStr">
        <is>
          <t>L5061</t>
        </is>
      </c>
      <c r="B185" s="446" t="inlineStr">
        <is>
          <t>催收催繳明細</t>
        </is>
      </c>
      <c r="C185" s="447" t="inlineStr">
        <is>
          <t>L5</t>
        </is>
      </c>
      <c r="D185" s="447" t="n">
        <v>4</v>
      </c>
      <c r="E185" s="446" t="inlineStr">
        <is>
          <t>管理性作業</t>
        </is>
      </c>
      <c r="F185" s="446" t="inlineStr">
        <is>
          <t>法催紀錄作業</t>
        </is>
      </c>
    </row>
    <row r="186">
      <c r="A186" s="447" t="inlineStr">
        <is>
          <t>L8950</t>
        </is>
      </c>
      <c r="B186" s="446" t="inlineStr">
        <is>
          <t>MU1人員名冊查詢</t>
        </is>
      </c>
      <c r="C186" s="447" t="inlineStr">
        <is>
          <t>L8</t>
        </is>
      </c>
      <c r="D186" s="447" t="n">
        <v>5</v>
      </c>
      <c r="E186" s="446" t="inlineStr">
        <is>
          <t>遵循法令作業</t>
        </is>
      </c>
      <c r="F186" s="446" t="inlineStr">
        <is>
          <t>聯徵產品報送</t>
        </is>
      </c>
    </row>
    <row r="187">
      <c r="A187" s="447" t="inlineStr">
        <is>
          <t>L6032</t>
        </is>
      </c>
      <c r="B187" s="446" t="inlineStr">
        <is>
          <t>指標利率資料查詢</t>
        </is>
      </c>
      <c r="C187" s="447" t="inlineStr">
        <is>
          <t>L6</t>
        </is>
      </c>
      <c r="D187" s="447" t="n">
        <v>3</v>
      </c>
      <c r="E187" s="446" t="inlineStr">
        <is>
          <t>共同作業</t>
        </is>
      </c>
      <c r="F187" s="446" t="inlineStr">
        <is>
          <t>共同資料維護(利率、營業日)</t>
        </is>
      </c>
    </row>
    <row r="188">
      <c r="A188" s="447" t="inlineStr">
        <is>
          <t>L5106</t>
        </is>
      </c>
      <c r="B188" s="446" t="inlineStr">
        <is>
          <t>產生覆審案件資料明細</t>
        </is>
      </c>
      <c r="C188" s="447" t="inlineStr">
        <is>
          <t>L5</t>
        </is>
      </c>
      <c r="D188" s="447" t="n">
        <v>1</v>
      </c>
      <c r="E188" s="446" t="inlineStr">
        <is>
          <t>管理性作業</t>
        </is>
      </c>
      <c r="F188" s="446" t="inlineStr">
        <is>
          <t>一般作業</t>
        </is>
      </c>
    </row>
    <row r="189">
      <c r="A189" s="447" t="inlineStr">
        <is>
          <t>L5953</t>
        </is>
      </c>
      <c r="B189" s="446" t="inlineStr">
        <is>
          <t>介紹、協辦及加碼獎勵津貼實付應付獎金查詢</t>
        </is>
      </c>
      <c r="C189" s="447" t="inlineStr">
        <is>
          <t>L5</t>
        </is>
      </c>
      <c r="D189" s="447" t="n">
        <v>3</v>
      </c>
      <c r="E189" s="446" t="inlineStr">
        <is>
          <t>管理性作業</t>
        </is>
      </c>
      <c r="F189" s="446" t="inlineStr">
        <is>
          <t>業績調整作業</t>
        </is>
      </c>
    </row>
    <row r="190">
      <c r="A190" s="447" t="inlineStr">
        <is>
          <t>L8701</t>
        </is>
      </c>
      <c r="B190" s="446" t="inlineStr">
        <is>
          <t>產製公務人員報送資料</t>
        </is>
      </c>
      <c r="C190" s="447" t="inlineStr">
        <is>
          <t>L8</t>
        </is>
      </c>
      <c r="D190" s="447" t="n">
        <v>7</v>
      </c>
      <c r="E190" s="446" t="inlineStr">
        <is>
          <t>遵循法令作業</t>
        </is>
      </c>
      <c r="F190" s="446" t="inlineStr">
        <is>
          <t>公務人員報送</t>
        </is>
      </c>
    </row>
    <row r="191">
      <c r="A191" s="447" t="inlineStr">
        <is>
          <t>L7913</t>
        </is>
      </c>
      <c r="B191" s="446" t="inlineStr">
        <is>
          <t>(eloan)評級資訊查詢</t>
        </is>
      </c>
      <c r="C191" s="447" t="inlineStr">
        <is>
          <t>L7</t>
        </is>
      </c>
      <c r="D191" s="447" t="n">
        <v>1</v>
      </c>
      <c r="E191" s="446" t="inlineStr">
        <is>
          <t>介接外部系統</t>
        </is>
      </c>
      <c r="F191" s="446" t="inlineStr">
        <is>
          <t>E-Loan</t>
        </is>
      </c>
    </row>
    <row r="192">
      <c r="A192" s="447" t="inlineStr">
        <is>
          <t>L5811</t>
        </is>
      </c>
      <c r="B192" s="446" t="inlineStr">
        <is>
          <t>產生國稅局申報下載檔</t>
        </is>
      </c>
      <c r="C192" s="447" t="inlineStr">
        <is>
          <t>L5</t>
        </is>
      </c>
      <c r="D192" s="447" t="n">
        <v>7</v>
      </c>
      <c r="E192" s="446" t="inlineStr">
        <is>
          <t>管理性作業</t>
        </is>
      </c>
      <c r="F192" s="446" t="inlineStr">
        <is>
          <t>國稅局申報作業</t>
        </is>
      </c>
    </row>
    <row r="193">
      <c r="A193" s="447" t="inlineStr">
        <is>
          <t>L5813</t>
        </is>
      </c>
      <c r="B193" s="446" t="inlineStr">
        <is>
          <t>產生國稅局申報媒體檔</t>
        </is>
      </c>
      <c r="C193" s="447" t="inlineStr">
        <is>
          <t>L5</t>
        </is>
      </c>
      <c r="D193" s="447" t="n">
        <v>7</v>
      </c>
      <c r="E193" s="446" t="inlineStr">
        <is>
          <t>管理性作業</t>
        </is>
      </c>
      <c r="F193" s="446" t="inlineStr">
        <is>
          <t>國稅局申報作業</t>
        </is>
      </c>
    </row>
    <row r="194">
      <c r="A194" s="447" t="inlineStr">
        <is>
          <t>L2019</t>
        </is>
      </c>
      <c r="B194" s="446" t="inlineStr">
        <is>
          <t>合併額度控管資料查詢</t>
        </is>
      </c>
      <c r="C194" s="447" t="inlineStr">
        <is>
          <t>L2</t>
        </is>
      </c>
      <c r="D194" s="447" t="n">
        <v>2</v>
      </c>
      <c r="E194" s="446" t="inlineStr">
        <is>
          <t>業務作業</t>
        </is>
      </c>
      <c r="F194" s="446" t="inlineStr">
        <is>
          <t>案件申請、額度</t>
        </is>
      </c>
    </row>
    <row r="195">
      <c r="A195" s="447" t="inlineStr">
        <is>
          <t>L6031</t>
        </is>
      </c>
      <c r="B195" s="446" t="inlineStr">
        <is>
          <t>指標利率種類查詢</t>
        </is>
      </c>
      <c r="C195" s="447" t="inlineStr">
        <is>
          <t>L6</t>
        </is>
      </c>
      <c r="D195" s="447" t="n">
        <v>3</v>
      </c>
      <c r="E195" s="446" t="inlineStr">
        <is>
          <t>共同作業</t>
        </is>
      </c>
      <c r="F195" s="446" t="inlineStr">
        <is>
          <t>共同資料維護(利率、營業日)</t>
        </is>
      </c>
    </row>
    <row r="196">
      <c r="A196" s="447" t="inlineStr">
        <is>
          <t>L6030</t>
        </is>
      </c>
      <c r="B196" s="446" t="inlineStr">
        <is>
          <t>特殊/例假日</t>
        </is>
      </c>
      <c r="C196" s="447" t="inlineStr">
        <is>
          <t>L6</t>
        </is>
      </c>
      <c r="D196" s="447" t="n">
        <v>3</v>
      </c>
      <c r="E196" s="446" t="inlineStr">
        <is>
          <t>共同作業</t>
        </is>
      </c>
      <c r="F196" s="446" t="inlineStr">
        <is>
          <t>共同資料維護(利率、營業日)</t>
        </is>
      </c>
    </row>
    <row r="197">
      <c r="A197" s="447" t="inlineStr">
        <is>
          <t>L6052</t>
        </is>
      </c>
      <c r="B197" s="446" t="inlineStr">
        <is>
          <t>會計變動數值設定查詢</t>
        </is>
      </c>
      <c r="C197" s="447" t="inlineStr">
        <is>
          <t>L6</t>
        </is>
      </c>
      <c r="D197" s="447" t="n">
        <v>5</v>
      </c>
      <c r="E197" s="446" t="inlineStr">
        <is>
          <t>共同作業</t>
        </is>
      </c>
      <c r="F197" s="446" t="inlineStr">
        <is>
          <t>系統變數維護</t>
        </is>
      </c>
    </row>
    <row r="198">
      <c r="A198" s="447" t="inlineStr">
        <is>
          <t>L9716</t>
        </is>
      </c>
      <c r="B198" s="446" t="inlineStr">
        <is>
          <t>逾放處理催收明細表</t>
        </is>
      </c>
      <c r="C198" s="447" t="inlineStr">
        <is>
          <t>L9</t>
        </is>
      </c>
      <c r="D198" s="447" t="n">
        <v>2</v>
      </c>
      <c r="E198" s="446" t="inlineStr">
        <is>
          <t>報表作業</t>
        </is>
      </c>
      <c r="F198" s="446" t="inlineStr">
        <is>
          <t>隨機報表</t>
        </is>
      </c>
    </row>
    <row r="199">
      <c r="A199" s="447" t="inlineStr">
        <is>
          <t>L8439</t>
        </is>
      </c>
      <c r="B199" s="446" t="inlineStr">
        <is>
          <t>JCIC檔案匯出作業(575)</t>
        </is>
      </c>
      <c r="C199" s="447" t="inlineStr">
        <is>
          <t>L8</t>
        </is>
      </c>
      <c r="D199" s="447" t="n">
        <v>3</v>
      </c>
      <c r="E199" s="446" t="inlineStr">
        <is>
          <t>遵循法令作業</t>
        </is>
      </c>
      <c r="F199" s="446" t="inlineStr">
        <is>
          <t>債協報送作業</t>
        </is>
      </c>
    </row>
    <row r="200">
      <c r="A200" s="447" t="inlineStr">
        <is>
          <t>L8438</t>
        </is>
      </c>
      <c r="B200" s="446" t="inlineStr">
        <is>
          <t>JCIC檔案匯出作業(574)</t>
        </is>
      </c>
      <c r="C200" s="447" t="inlineStr">
        <is>
          <t>L8</t>
        </is>
      </c>
      <c r="D200" s="447" t="n">
        <v>3</v>
      </c>
      <c r="E200" s="446" t="inlineStr">
        <is>
          <t>遵循法令作業</t>
        </is>
      </c>
      <c r="F200" s="446" t="inlineStr">
        <is>
          <t>債協報送作業</t>
        </is>
      </c>
    </row>
    <row r="201">
      <c r="A201" s="447" t="inlineStr">
        <is>
          <t>L9726</t>
        </is>
      </c>
      <c r="B201" s="446" t="inlineStr">
        <is>
          <t>企金往來客戶統計表</t>
        </is>
      </c>
      <c r="C201" s="447" t="inlineStr">
        <is>
          <t>L9</t>
        </is>
      </c>
      <c r="D201" s="447" t="n">
        <v>2</v>
      </c>
      <c r="E201" s="446" t="inlineStr">
        <is>
          <t>報表作業</t>
        </is>
      </c>
      <c r="F201" s="446" t="inlineStr">
        <is>
          <t>隨機報表</t>
        </is>
      </c>
    </row>
    <row r="202">
      <c r="A202" s="447" t="inlineStr">
        <is>
          <t>L4922</t>
        </is>
      </c>
      <c r="B202" s="446" t="inlineStr">
        <is>
          <t>客戶還款方式及還款帳號查詢</t>
        </is>
      </c>
      <c r="C202" s="447" t="inlineStr">
        <is>
          <t>L4</t>
        </is>
      </c>
      <c r="D202" s="447" t="n">
        <v>2</v>
      </c>
      <c r="E202" s="446" t="inlineStr">
        <is>
          <t>批次作業</t>
        </is>
      </c>
      <c r="F202" s="446" t="inlineStr">
        <is>
          <t>整批入帳作業</t>
        </is>
      </c>
    </row>
    <row r="203">
      <c r="A203" s="447" t="inlineStr">
        <is>
          <t>L6022</t>
        </is>
      </c>
      <c r="B203" s="446" t="inlineStr">
        <is>
          <t>聯貸費用代碼查詢</t>
        </is>
      </c>
      <c r="C203" s="447" t="inlineStr">
        <is>
          <t>L6</t>
        </is>
      </c>
      <c r="D203" s="447" t="n">
        <v>6</v>
      </c>
      <c r="E203" s="446" t="inlineStr">
        <is>
          <t>共同作業</t>
        </is>
      </c>
      <c r="F203" s="446" t="inlineStr">
        <is>
          <t>各類代碼檔維護</t>
        </is>
      </c>
    </row>
    <row r="204">
      <c r="A204" s="447" t="inlineStr">
        <is>
          <t>L2064</t>
        </is>
      </c>
      <c r="B204" s="446" t="inlineStr">
        <is>
          <t>聯貸費用明細資料查詢</t>
        </is>
      </c>
      <c r="C204" s="447" t="inlineStr">
        <is>
          <t>L2</t>
        </is>
      </c>
      <c r="D204" s="447" t="n">
        <v>9</v>
      </c>
      <c r="E204" s="446" t="inlineStr">
        <is>
          <t>業務作業</t>
        </is>
      </c>
      <c r="F204" s="446" t="inlineStr">
        <is>
          <t>其他</t>
        </is>
      </c>
    </row>
    <row r="205">
      <c r="A205" s="447" t="inlineStr">
        <is>
          <t>L7022</t>
        </is>
      </c>
      <c r="B205" s="446" t="inlineStr">
        <is>
          <t>違約損失率</t>
        </is>
      </c>
      <c r="C205" s="447" t="inlineStr">
        <is>
          <t>L7</t>
        </is>
      </c>
      <c r="D205" s="447" t="n">
        <v>2</v>
      </c>
      <c r="E205" s="446" t="inlineStr">
        <is>
          <t>介接外部系統</t>
        </is>
      </c>
      <c r="F205" s="446" t="inlineStr">
        <is>
          <t>IFRS 9 作業</t>
        </is>
      </c>
    </row>
    <row r="206">
      <c r="A206" s="447" t="inlineStr">
        <is>
          <t>L6104</t>
        </is>
      </c>
      <c r="B206" s="446" t="inlineStr">
        <is>
          <t>代理人設定</t>
        </is>
      </c>
      <c r="C206" s="447" t="inlineStr">
        <is>
          <t>L6</t>
        </is>
      </c>
      <c r="D206" s="447" t="n">
        <v>1</v>
      </c>
      <c r="E206" s="446" t="inlineStr">
        <is>
          <t>共同作業</t>
        </is>
      </c>
      <c r="F206" s="446" t="inlineStr">
        <is>
          <t>控制類</t>
        </is>
      </c>
    </row>
    <row r="207">
      <c r="A207" s="447" t="inlineStr">
        <is>
          <t>L9719</t>
        </is>
      </c>
      <c r="B207" s="446" t="inlineStr">
        <is>
          <t>放款利息法折溢價攤銷表</t>
        </is>
      </c>
      <c r="C207" s="447" t="inlineStr">
        <is>
          <t>L9</t>
        </is>
      </c>
      <c r="D207" s="447" t="n">
        <v>2</v>
      </c>
      <c r="E207" s="446" t="inlineStr">
        <is>
          <t>報表作業</t>
        </is>
      </c>
      <c r="F207" s="446" t="inlineStr">
        <is>
          <t>隨機報表</t>
        </is>
      </c>
    </row>
    <row r="208">
      <c r="A208" s="447" t="inlineStr">
        <is>
          <t>L4322</t>
        </is>
      </c>
      <c r="B208" s="446" t="inlineStr">
        <is>
          <t>地區別利率調整設定</t>
        </is>
      </c>
      <c r="C208" s="447" t="inlineStr">
        <is>
          <t>L4</t>
        </is>
      </c>
      <c r="D208" s="447" t="n">
        <v>3</v>
      </c>
      <c r="E208" s="446" t="inlineStr">
        <is>
          <t>批次作業</t>
        </is>
      </c>
      <c r="F208" s="446" t="inlineStr">
        <is>
          <t>利率調整作業</t>
        </is>
      </c>
    </row>
    <row r="209">
      <c r="A209" s="447" t="inlineStr">
        <is>
          <t>L5914</t>
        </is>
      </c>
      <c r="B209" s="446" t="inlineStr">
        <is>
          <t>協辦人員等級歷程查詢</t>
        </is>
      </c>
      <c r="C209" s="447" t="inlineStr">
        <is>
          <t>L5</t>
        </is>
      </c>
      <c r="D209" s="447" t="n">
        <v>2</v>
      </c>
      <c r="E209" s="446" t="inlineStr">
        <is>
          <t>管理性作業</t>
        </is>
      </c>
      <c r="F209" s="446" t="inlineStr">
        <is>
          <t>房貸專員業績統計作業</t>
        </is>
      </c>
    </row>
    <row r="210">
      <c r="A210" s="447" t="inlineStr">
        <is>
          <t>L6044</t>
        </is>
      </c>
      <c r="B210" s="446" t="inlineStr">
        <is>
          <t>主管授權紀錄查詢</t>
        </is>
      </c>
      <c r="C210" s="447" t="inlineStr">
        <is>
          <t>L6</t>
        </is>
      </c>
      <c r="D210" s="447" t="n">
        <v>4</v>
      </c>
      <c r="E210" s="446" t="inlineStr">
        <is>
          <t>共同作業</t>
        </is>
      </c>
      <c r="F210" s="446" t="inlineStr">
        <is>
          <t>作業控管維護</t>
        </is>
      </c>
    </row>
    <row r="211">
      <c r="A211" s="447" t="inlineStr">
        <is>
          <t>L5023</t>
        </is>
      </c>
      <c r="B211" s="446" t="inlineStr">
        <is>
          <t>晤談人員明細資料查詢</t>
        </is>
      </c>
      <c r="C211" s="447" t="inlineStr">
        <is>
          <t>L5</t>
        </is>
      </c>
      <c r="D211" s="447" t="n">
        <v>2</v>
      </c>
      <c r="E211" s="446" t="inlineStr">
        <is>
          <t>管理性作業</t>
        </is>
      </c>
      <c r="F211" s="446" t="inlineStr">
        <is>
          <t>房貸專員業績統計作業</t>
        </is>
      </c>
    </row>
    <row r="212">
      <c r="A212" s="447" t="inlineStr">
        <is>
          <t>L7904</t>
        </is>
      </c>
      <c r="B212" s="446" t="inlineStr">
        <is>
          <t>特殊客觀減損狀況查詢</t>
        </is>
      </c>
      <c r="C212" s="447" t="inlineStr">
        <is>
          <t>L7</t>
        </is>
      </c>
      <c r="D212" s="447" t="n">
        <v>2</v>
      </c>
      <c r="E212" s="446" t="inlineStr">
        <is>
          <t>介接外部系統</t>
        </is>
      </c>
      <c r="F212" s="446" t="inlineStr">
        <is>
          <t>IFRS 9 作業</t>
        </is>
      </c>
    </row>
    <row r="213">
      <c r="A213" s="447" t="inlineStr">
        <is>
          <t>L5975</t>
        </is>
      </c>
      <c r="B213" s="446" t="inlineStr">
        <is>
          <t>最大債權撥付統計查詢</t>
        </is>
      </c>
      <c r="C213" s="447" t="inlineStr">
        <is>
          <t>L5</t>
        </is>
      </c>
      <c r="D213" s="447" t="n">
        <v>5</v>
      </c>
      <c r="E213" s="446" t="inlineStr">
        <is>
          <t>管理性作業</t>
        </is>
      </c>
      <c r="F213" s="446" t="inlineStr">
        <is>
          <t>債務協商作業</t>
        </is>
      </c>
    </row>
    <row r="214">
      <c r="A214" s="447" t="inlineStr">
        <is>
          <t>L650B</t>
        </is>
      </c>
      <c r="B214" s="446" t="inlineStr">
        <is>
          <t>業績計算特殊參數設定(排除部門別)</t>
        </is>
      </c>
      <c r="C214" s="447" t="inlineStr">
        <is>
          <t>L6</t>
        </is>
      </c>
      <c r="D214" s="447" t="n">
        <v>5</v>
      </c>
      <c r="E214" s="446" t="inlineStr">
        <is>
          <t>共同作業</t>
        </is>
      </c>
      <c r="F214" s="446" t="inlineStr">
        <is>
          <t>系統變數維護</t>
        </is>
      </c>
    </row>
    <row r="215">
      <c r="A215" s="447" t="inlineStr">
        <is>
          <t>L5024</t>
        </is>
      </c>
      <c r="B215" s="446" t="inlineStr">
        <is>
          <t>目標金額、累計目標金額查詢</t>
        </is>
      </c>
      <c r="C215" s="447" t="inlineStr">
        <is>
          <t>L5</t>
        </is>
      </c>
      <c r="D215" s="447" t="n">
        <v>2</v>
      </c>
      <c r="E215" s="446" t="inlineStr">
        <is>
          <t>管理性作業</t>
        </is>
      </c>
      <c r="F215" s="446" t="inlineStr">
        <is>
          <t>房貸專員業績統計作業</t>
        </is>
      </c>
    </row>
    <row r="216">
      <c r="A216" s="447" t="inlineStr">
        <is>
          <t>L7902</t>
        </is>
      </c>
      <c r="B216" s="446" t="inlineStr">
        <is>
          <t>ＩＦＲＳ９欄位清單產生作業</t>
        </is>
      </c>
      <c r="C216" s="447" t="inlineStr">
        <is>
          <t>L7</t>
        </is>
      </c>
      <c r="D216" s="447" t="n">
        <v>2</v>
      </c>
      <c r="E216" s="446" t="inlineStr">
        <is>
          <t>介接外部系統</t>
        </is>
      </c>
      <c r="F216" s="446" t="inlineStr">
        <is>
          <t>IFRS 9 作業</t>
        </is>
      </c>
    </row>
    <row r="217">
      <c r="A217" s="447" t="inlineStr">
        <is>
          <t>L2932</t>
        </is>
      </c>
      <c r="B217" s="446" t="inlineStr">
        <is>
          <t>額度清償資料</t>
        </is>
      </c>
      <c r="C217" s="447" t="inlineStr">
        <is>
          <t>L2</t>
        </is>
      </c>
      <c r="D217" s="447" t="n">
        <v>6</v>
      </c>
      <c r="E217" s="446" t="inlineStr">
        <is>
          <t>業務作業</t>
        </is>
      </c>
      <c r="F217" s="446" t="inlineStr">
        <is>
          <t>清償作業</t>
        </is>
      </c>
    </row>
    <row r="218">
      <c r="A218" s="447" t="inlineStr">
        <is>
          <t>L2980</t>
        </is>
      </c>
      <c r="B218" s="446" t="inlineStr">
        <is>
          <t>個人房貸調整作業查詢</t>
        </is>
      </c>
      <c r="C218" s="447" t="inlineStr">
        <is>
          <t>L2</t>
        </is>
      </c>
      <c r="D218" s="447" t="n">
        <v>9</v>
      </c>
      <c r="E218" s="446" t="inlineStr">
        <is>
          <t>業務作業</t>
        </is>
      </c>
      <c r="F218" s="446" t="inlineStr">
        <is>
          <t>其他</t>
        </is>
      </c>
    </row>
    <row r="219">
      <c r="A219" s="447" t="inlineStr">
        <is>
          <t>L6070</t>
        </is>
      </c>
      <c r="B219" s="446" t="inlineStr">
        <is>
          <t>未齊件代碼查詢</t>
        </is>
      </c>
      <c r="C219" s="447" t="inlineStr">
        <is>
          <t>L6</t>
        </is>
      </c>
      <c r="D219" s="447" t="n">
        <v>6</v>
      </c>
      <c r="E219" s="446" t="inlineStr">
        <is>
          <t>共同作業</t>
        </is>
      </c>
      <c r="F219" s="446" t="inlineStr">
        <is>
          <t>各類代碼檔維護</t>
        </is>
      </c>
    </row>
    <row r="220">
      <c r="A220" s="447" t="inlineStr">
        <is>
          <t>L8418</t>
        </is>
      </c>
      <c r="B220" s="446" t="inlineStr">
        <is>
          <t>JCIC檔案匯出作業(055)</t>
        </is>
      </c>
      <c r="C220" s="447" t="inlineStr">
        <is>
          <t>L8</t>
        </is>
      </c>
      <c r="D220" s="447" t="n">
        <v>3</v>
      </c>
      <c r="E220" s="446" t="inlineStr">
        <is>
          <t>遵循法令作業</t>
        </is>
      </c>
      <c r="F220" s="446" t="inlineStr">
        <is>
          <t>債協報送作業</t>
        </is>
      </c>
    </row>
    <row r="221">
      <c r="A221" s="447" t="inlineStr">
        <is>
          <t>L8419</t>
        </is>
      </c>
      <c r="B221" s="446" t="inlineStr">
        <is>
          <t>JCIC檔案匯出作業(056)</t>
        </is>
      </c>
      <c r="C221" s="447" t="inlineStr">
        <is>
          <t>L8</t>
        </is>
      </c>
      <c r="D221" s="447" t="n">
        <v>3</v>
      </c>
      <c r="E221" s="446" t="inlineStr">
        <is>
          <t>遵循法令作業</t>
        </is>
      </c>
      <c r="F221" s="446" t="inlineStr">
        <is>
          <t>債協報送作業</t>
        </is>
      </c>
    </row>
    <row r="222">
      <c r="A222" s="447" t="inlineStr">
        <is>
          <t>L8420</t>
        </is>
      </c>
      <c r="B222" s="446" t="inlineStr">
        <is>
          <t>JCIC檔案匯出作業(060)</t>
        </is>
      </c>
      <c r="C222" s="447" t="inlineStr">
        <is>
          <t>L8</t>
        </is>
      </c>
      <c r="D222" s="447" t="n">
        <v>3</v>
      </c>
      <c r="E222" s="446" t="inlineStr">
        <is>
          <t>遵循法令作業</t>
        </is>
      </c>
      <c r="F222" s="446" t="inlineStr">
        <is>
          <t>債協報送作業</t>
        </is>
      </c>
    </row>
    <row r="223">
      <c r="A223" s="447" t="inlineStr">
        <is>
          <t>L8421</t>
        </is>
      </c>
      <c r="B223" s="446" t="inlineStr">
        <is>
          <t>JCIC檔案匯出作業(061)</t>
        </is>
      </c>
      <c r="C223" s="447" t="inlineStr">
        <is>
          <t>L8</t>
        </is>
      </c>
      <c r="D223" s="447" t="n">
        <v>3</v>
      </c>
      <c r="E223" s="446" t="inlineStr">
        <is>
          <t>遵循法令作業</t>
        </is>
      </c>
      <c r="F223" s="446" t="inlineStr">
        <is>
          <t>債協報送作業</t>
        </is>
      </c>
    </row>
    <row r="224">
      <c r="A224" s="447" t="inlineStr">
        <is>
          <t>L8422</t>
        </is>
      </c>
      <c r="B224" s="446" t="inlineStr">
        <is>
          <t>JCIC檔案匯出作業(062)</t>
        </is>
      </c>
      <c r="C224" s="447" t="inlineStr">
        <is>
          <t>L8</t>
        </is>
      </c>
      <c r="D224" s="447" t="n">
        <v>3</v>
      </c>
      <c r="E224" s="446" t="inlineStr">
        <is>
          <t>遵循法令作業</t>
        </is>
      </c>
      <c r="F224" s="446" t="inlineStr">
        <is>
          <t>債協報送作業</t>
        </is>
      </c>
    </row>
    <row r="225">
      <c r="A225" s="447" t="inlineStr">
        <is>
          <t>L8423</t>
        </is>
      </c>
      <c r="B225" s="446" t="inlineStr">
        <is>
          <t>JCIC檔案匯出作業(063)</t>
        </is>
      </c>
      <c r="C225" s="447" t="inlineStr">
        <is>
          <t>L8</t>
        </is>
      </c>
      <c r="D225" s="447" t="n">
        <v>3</v>
      </c>
      <c r="E225" s="446" t="inlineStr">
        <is>
          <t>遵循法令作業</t>
        </is>
      </c>
      <c r="F225" s="446" t="inlineStr">
        <is>
          <t>債協報送作業</t>
        </is>
      </c>
    </row>
    <row r="226">
      <c r="A226" s="447" t="inlineStr">
        <is>
          <t>L8424</t>
        </is>
      </c>
      <c r="B226" s="446" t="inlineStr">
        <is>
          <t>JCIC檔案匯出作業(440)</t>
        </is>
      </c>
      <c r="C226" s="447" t="inlineStr">
        <is>
          <t>L8</t>
        </is>
      </c>
      <c r="D226" s="447" t="n">
        <v>3</v>
      </c>
      <c r="E226" s="446" t="inlineStr">
        <is>
          <t>遵循法令作業</t>
        </is>
      </c>
      <c r="F226" s="446" t="inlineStr">
        <is>
          <t>債協報送作業</t>
        </is>
      </c>
    </row>
    <row r="227">
      <c r="A227" s="447" t="inlineStr">
        <is>
          <t>L8425</t>
        </is>
      </c>
      <c r="B227" s="446" t="inlineStr">
        <is>
          <t>JCIC檔案匯出作業(442)</t>
        </is>
      </c>
      <c r="C227" s="447" t="inlineStr">
        <is>
          <t>L8</t>
        </is>
      </c>
      <c r="D227" s="447" t="n">
        <v>3</v>
      </c>
      <c r="E227" s="446" t="inlineStr">
        <is>
          <t>遵循法令作業</t>
        </is>
      </c>
      <c r="F227" s="446" t="inlineStr">
        <is>
          <t>債協報送作業</t>
        </is>
      </c>
    </row>
    <row r="228">
      <c r="A228" s="447" t="inlineStr">
        <is>
          <t>L8426</t>
        </is>
      </c>
      <c r="B228" s="446" t="inlineStr">
        <is>
          <t>JCIC檔案匯出作業(443)</t>
        </is>
      </c>
      <c r="C228" s="447" t="inlineStr">
        <is>
          <t>L8</t>
        </is>
      </c>
      <c r="D228" s="447" t="n">
        <v>3</v>
      </c>
      <c r="E228" s="446" t="inlineStr">
        <is>
          <t>遵循法令作業</t>
        </is>
      </c>
      <c r="F228" s="446" t="inlineStr">
        <is>
          <t>債協報送作業</t>
        </is>
      </c>
    </row>
    <row r="229">
      <c r="A229" s="447" t="inlineStr">
        <is>
          <t>L8427</t>
        </is>
      </c>
      <c r="B229" s="446" t="inlineStr">
        <is>
          <t>JCIC檔案匯出作業(444)</t>
        </is>
      </c>
      <c r="C229" s="447" t="inlineStr">
        <is>
          <t>L8</t>
        </is>
      </c>
      <c r="D229" s="447" t="n">
        <v>3</v>
      </c>
      <c r="E229" s="446" t="inlineStr">
        <is>
          <t>遵循法令作業</t>
        </is>
      </c>
      <c r="F229" s="446" t="inlineStr">
        <is>
          <t>債協報送作業</t>
        </is>
      </c>
    </row>
    <row r="230">
      <c r="A230" s="447" t="inlineStr">
        <is>
          <t>L8428</t>
        </is>
      </c>
      <c r="B230" s="446" t="inlineStr">
        <is>
          <t>JCIC檔案匯出作業(446)</t>
        </is>
      </c>
      <c r="C230" s="447" t="inlineStr">
        <is>
          <t>L8</t>
        </is>
      </c>
      <c r="D230" s="447" t="n">
        <v>3</v>
      </c>
      <c r="E230" s="446" t="inlineStr">
        <is>
          <t>遵循法令作業</t>
        </is>
      </c>
      <c r="F230" s="446" t="inlineStr">
        <is>
          <t>債協報送作業</t>
        </is>
      </c>
    </row>
    <row r="231">
      <c r="A231" s="447" t="inlineStr">
        <is>
          <t>L8067</t>
        </is>
      </c>
      <c r="B231" s="446" t="inlineStr">
        <is>
          <t>消債條列JCIC報送資料歷程查詢(067)</t>
        </is>
      </c>
      <c r="C231" s="447" t="inlineStr">
        <is>
          <t>L8</t>
        </is>
      </c>
      <c r="D231" s="447" t="n">
        <v>4</v>
      </c>
      <c r="E231" s="446" t="inlineStr">
        <is>
          <t>遵循法令作業</t>
        </is>
      </c>
      <c r="F231" s="446" t="inlineStr">
        <is>
          <t>JCIC放款報送</t>
        </is>
      </c>
    </row>
    <row r="232">
      <c r="A232" s="447" t="inlineStr">
        <is>
          <t>L7203</t>
        </is>
      </c>
      <c r="B232" s="446" t="inlineStr">
        <is>
          <t>利息法帳面資料上傳作業</t>
        </is>
      </c>
      <c r="C232" s="447" t="inlineStr">
        <is>
          <t>L7</t>
        </is>
      </c>
      <c r="D232" s="447" t="n">
        <v>2</v>
      </c>
      <c r="E232" s="446" t="inlineStr">
        <is>
          <t>介接外部系統</t>
        </is>
      </c>
      <c r="F232" s="446" t="inlineStr">
        <is>
          <t>IFRS 9 作業</t>
        </is>
      </c>
    </row>
    <row r="233">
      <c r="A233" s="447" t="inlineStr">
        <is>
          <t>L1001</t>
        </is>
      </c>
      <c r="B233" s="446" t="inlineStr">
        <is>
          <t>顧客明細資料</t>
        </is>
      </c>
      <c r="C233" s="447" t="inlineStr">
        <is>
          <t>L1</t>
        </is>
      </c>
      <c r="D233" s="447" t="n">
        <v>1</v>
      </c>
      <c r="E233" s="446" t="inlineStr">
        <is>
          <t>顧客管理作業</t>
        </is>
      </c>
      <c r="F233" s="446" t="inlineStr">
        <is>
          <t>顧客基本資料</t>
        </is>
      </c>
    </row>
    <row r="234">
      <c r="A234" s="447" t="inlineStr">
        <is>
          <t>L1109</t>
        </is>
      </c>
      <c r="B234" s="446" t="inlineStr">
        <is>
          <t>客戶交互運用維護</t>
        </is>
      </c>
      <c r="C234" s="447" t="inlineStr">
        <is>
          <t>L1</t>
        </is>
      </c>
      <c r="D234" s="447" t="n">
        <v>1</v>
      </c>
      <c r="E234" s="446" t="inlineStr">
        <is>
          <t>顧客管理作業</t>
        </is>
      </c>
      <c r="F234" s="446" t="inlineStr">
        <is>
          <t>顧客基本資料</t>
        </is>
      </c>
    </row>
    <row r="235">
      <c r="A235" s="447" t="inlineStr">
        <is>
          <t>L1905</t>
        </is>
      </c>
      <c r="B235" s="446" t="inlineStr">
        <is>
          <t>顧客聯絡電話</t>
        </is>
      </c>
      <c r="C235" s="447" t="inlineStr">
        <is>
          <t>L1</t>
        </is>
      </c>
      <c r="D235" s="447" t="n">
        <v>1</v>
      </c>
      <c r="E235" s="446" t="inlineStr">
        <is>
          <t>顧客管理作業</t>
        </is>
      </c>
      <c r="F235" s="446" t="inlineStr">
        <is>
          <t>顧客基本資料</t>
        </is>
      </c>
    </row>
    <row r="236">
      <c r="A236" s="447" t="inlineStr">
        <is>
          <t>L1907</t>
        </is>
      </c>
      <c r="B236" s="446" t="inlineStr">
        <is>
          <t>公司戶財務狀況明細資料</t>
        </is>
      </c>
      <c r="C236" s="447" t="inlineStr">
        <is>
          <t>L1</t>
        </is>
      </c>
      <c r="D236" s="447" t="n">
        <v>2</v>
      </c>
      <c r="E236" s="446" t="inlineStr">
        <is>
          <t>顧客管理作業</t>
        </is>
      </c>
      <c r="F236" s="446" t="inlineStr">
        <is>
          <t>公司戶財務狀況</t>
        </is>
      </c>
    </row>
    <row r="237">
      <c r="A237" s="447" t="inlineStr">
        <is>
          <t>L1908</t>
        </is>
      </c>
      <c r="B237" s="446" t="inlineStr">
        <is>
          <t>申請不列印書面通知書</t>
        </is>
      </c>
      <c r="C237" s="447" t="inlineStr">
        <is>
          <t>L1</t>
        </is>
      </c>
      <c r="D237" s="447" t="n">
        <v>3</v>
      </c>
      <c r="E237" s="446" t="inlineStr">
        <is>
          <t>顧客管理作業</t>
        </is>
      </c>
      <c r="F237" s="446" t="inlineStr">
        <is>
          <t>申請不列印書面通知書</t>
        </is>
      </c>
    </row>
    <row r="238">
      <c r="A238" s="447" t="inlineStr">
        <is>
          <t>L2001</t>
        </is>
      </c>
      <c r="B238" s="446" t="inlineStr">
        <is>
          <t xml:space="preserve">商品參數明細資料                 </t>
        </is>
      </c>
      <c r="C238" s="447" t="inlineStr">
        <is>
          <t>L2</t>
        </is>
      </c>
      <c r="D238" s="447" t="n">
        <v>1</v>
      </c>
      <c r="E238" s="446" t="inlineStr">
        <is>
          <t>業務作業</t>
        </is>
      </c>
      <c r="F238" s="446" t="inlineStr">
        <is>
          <t>商品作業</t>
        </is>
      </c>
    </row>
    <row r="239">
      <c r="A239" s="447" t="inlineStr">
        <is>
          <t>L2010</t>
        </is>
      </c>
      <c r="B239" s="446" t="inlineStr">
        <is>
          <t xml:space="preserve">申請案件明細資料                 </t>
        </is>
      </c>
      <c r="C239" s="447" t="inlineStr">
        <is>
          <t>L2</t>
        </is>
      </c>
      <c r="D239" s="447" t="n">
        <v>2</v>
      </c>
      <c r="E239" s="446" t="inlineStr">
        <is>
          <t>業務作業</t>
        </is>
      </c>
      <c r="F239" s="446" t="inlineStr">
        <is>
          <t>案件申請、額度</t>
        </is>
      </c>
    </row>
    <row r="240">
      <c r="A240" s="447" t="inlineStr">
        <is>
          <t>L2015</t>
        </is>
      </c>
      <c r="B240" s="446" t="inlineStr">
        <is>
          <t>額度明細資料</t>
        </is>
      </c>
      <c r="C240" s="447" t="inlineStr">
        <is>
          <t>L2</t>
        </is>
      </c>
      <c r="D240" s="447" t="n">
        <v>2</v>
      </c>
      <c r="E240" s="446" t="inlineStr">
        <is>
          <t>業務作業</t>
        </is>
      </c>
      <c r="F240" s="446" t="inlineStr">
        <is>
          <t>案件申請、額度</t>
        </is>
      </c>
    </row>
    <row r="241">
      <c r="A241" s="447" t="inlineStr">
        <is>
          <t>L2017</t>
        </is>
      </c>
      <c r="B241" s="446" t="inlineStr">
        <is>
          <t xml:space="preserve">額度與擔保品關聯查詢                  </t>
        </is>
      </c>
      <c r="C241" s="447" t="inlineStr">
        <is>
          <t>L2</t>
        </is>
      </c>
      <c r="D241" s="447" t="n">
        <v>4</v>
      </c>
      <c r="E241" s="446" t="inlineStr">
        <is>
          <t>業務作業</t>
        </is>
      </c>
      <c r="F241" s="446" t="inlineStr">
        <is>
          <t>擔保品</t>
        </is>
      </c>
    </row>
    <row r="242">
      <c r="A242" s="447" t="inlineStr">
        <is>
          <t>L2020</t>
        </is>
      </c>
      <c r="B242" s="446" t="inlineStr">
        <is>
          <t>保證人明細資料查詢</t>
        </is>
      </c>
      <c r="C242" s="447" t="inlineStr">
        <is>
          <t>L2</t>
        </is>
      </c>
      <c r="D242" s="447" t="n">
        <v>3</v>
      </c>
      <c r="E242" s="446" t="inlineStr">
        <is>
          <t>業務作業</t>
        </is>
      </c>
      <c r="F242" s="446" t="inlineStr">
        <is>
          <t>保證人、關係人</t>
        </is>
      </c>
    </row>
    <row r="243">
      <c r="A243" s="447" t="inlineStr">
        <is>
          <t>L2035</t>
        </is>
      </c>
      <c r="B243" s="446" t="inlineStr">
        <is>
          <t>借款戶關係人/關係企業查詢</t>
        </is>
      </c>
      <c r="C243" s="447" t="inlineStr">
        <is>
          <t>L2</t>
        </is>
      </c>
      <c r="D243" s="447" t="n">
        <v>3</v>
      </c>
      <c r="E243" s="446" t="inlineStr">
        <is>
          <t>業務作業</t>
        </is>
      </c>
      <c r="F243" s="446" t="inlineStr">
        <is>
          <t>保證人、關係人</t>
        </is>
      </c>
    </row>
    <row r="244">
      <c r="A244" s="447" t="inlineStr">
        <is>
          <t>L2038</t>
        </is>
      </c>
      <c r="B244" s="446" t="inlineStr">
        <is>
          <t>擔保品明細資料查詢</t>
        </is>
      </c>
      <c r="C244" s="447" t="inlineStr">
        <is>
          <t>L2</t>
        </is>
      </c>
      <c r="D244" s="447" t="n">
        <v>4</v>
      </c>
      <c r="E244" s="446" t="inlineStr">
        <is>
          <t>業務作業</t>
        </is>
      </c>
      <c r="F244" s="446" t="inlineStr">
        <is>
          <t>擔保品</t>
        </is>
      </c>
    </row>
    <row r="245">
      <c r="A245" s="447" t="inlineStr">
        <is>
          <t>L2039</t>
        </is>
      </c>
      <c r="B245" s="446" t="inlineStr">
        <is>
          <t>擔保品重評明細資料</t>
        </is>
      </c>
      <c r="C245" s="447" t="inlineStr">
        <is>
          <t>L2</t>
        </is>
      </c>
      <c r="D245" s="447" t="n">
        <v>4</v>
      </c>
      <c r="E245" s="446" t="inlineStr">
        <is>
          <t>業務作業</t>
        </is>
      </c>
      <c r="F245" s="446" t="inlineStr">
        <is>
          <t>擔保品</t>
        </is>
      </c>
    </row>
    <row r="246">
      <c r="A246" s="447" t="inlineStr">
        <is>
          <t>L2061</t>
        </is>
      </c>
      <c r="B246" s="446" t="inlineStr">
        <is>
          <t>貸後契變手續費明細資料(未入帳)</t>
        </is>
      </c>
      <c r="C246" s="447" t="inlineStr">
        <is>
          <t>L2</t>
        </is>
      </c>
      <c r="D246" s="447" t="n">
        <v>9</v>
      </c>
      <c r="E246" s="446" t="inlineStr">
        <is>
          <t>業務作業</t>
        </is>
      </c>
      <c r="F246" s="446" t="inlineStr">
        <is>
          <t>其他</t>
        </is>
      </c>
    </row>
    <row r="247">
      <c r="A247" s="447" t="inlineStr">
        <is>
          <t>L2062</t>
        </is>
      </c>
      <c r="B247" s="446" t="inlineStr">
        <is>
          <t>貸後契變手續費明細資料</t>
        </is>
      </c>
      <c r="C247" s="447" t="inlineStr">
        <is>
          <t>L2</t>
        </is>
      </c>
      <c r="D247" s="447" t="n">
        <v>9</v>
      </c>
      <c r="E247" s="446" t="inlineStr">
        <is>
          <t>業務作業</t>
        </is>
      </c>
      <c r="F247" s="446" t="inlineStr">
        <is>
          <t>其他</t>
        </is>
      </c>
    </row>
    <row r="248">
      <c r="A248" s="447" t="inlineStr">
        <is>
          <t>L2072</t>
        </is>
      </c>
      <c r="B248" s="446" t="inlineStr">
        <is>
          <t xml:space="preserve">顧客控管警訊明細資料            </t>
        </is>
      </c>
      <c r="C248" s="447" t="inlineStr">
        <is>
          <t>L2</t>
        </is>
      </c>
      <c r="D248" s="447" t="n">
        <v>9</v>
      </c>
      <c r="E248" s="446" t="inlineStr">
        <is>
          <t>業務作業</t>
        </is>
      </c>
      <c r="F248" s="446" t="inlineStr">
        <is>
          <t>其他</t>
        </is>
      </c>
    </row>
    <row r="249">
      <c r="A249" s="447" t="inlineStr">
        <is>
          <t>L2073</t>
        </is>
      </c>
      <c r="B249" s="446" t="inlineStr">
        <is>
          <t>結清客戶個人資料控管明細資料</t>
        </is>
      </c>
      <c r="C249" s="447" t="inlineStr">
        <is>
          <t>L2</t>
        </is>
      </c>
      <c r="D249" s="447" t="n">
        <v>9</v>
      </c>
      <c r="E249" s="446" t="inlineStr">
        <is>
          <t>業務作業</t>
        </is>
      </c>
      <c r="F249" s="446" t="inlineStr">
        <is>
          <t>其他</t>
        </is>
      </c>
    </row>
    <row r="250">
      <c r="A250" s="447" t="inlineStr">
        <is>
          <t>L2077</t>
        </is>
      </c>
      <c r="B250" s="446" t="inlineStr">
        <is>
          <t xml:space="preserve">清償作業明細資料                  </t>
        </is>
      </c>
      <c r="C250" s="447" t="inlineStr">
        <is>
          <t>L2</t>
        </is>
      </c>
      <c r="D250" s="447" t="n">
        <v>6</v>
      </c>
      <c r="E250" s="446" t="inlineStr">
        <is>
          <t>業務作業</t>
        </is>
      </c>
      <c r="F250" s="446" t="inlineStr">
        <is>
          <t>清償作業</t>
        </is>
      </c>
    </row>
    <row r="251">
      <c r="A251" s="447" t="inlineStr">
        <is>
          <t>L2078</t>
        </is>
      </c>
      <c r="B251" s="446" t="inlineStr">
        <is>
          <t>法拍費用明細資料</t>
        </is>
      </c>
      <c r="C251" s="447" t="inlineStr">
        <is>
          <t>L2</t>
        </is>
      </c>
      <c r="D251" s="447" t="n">
        <v>5</v>
      </c>
      <c r="E251" s="446" t="inlineStr">
        <is>
          <t>業務作業</t>
        </is>
      </c>
      <c r="F251" s="446" t="inlineStr">
        <is>
          <t>法拍費用</t>
        </is>
      </c>
    </row>
    <row r="252">
      <c r="A252" s="447" t="inlineStr">
        <is>
          <t>L2079</t>
        </is>
      </c>
      <c r="B252" s="446" t="inlineStr">
        <is>
          <t>展期件新舊對照查詢</t>
        </is>
      </c>
      <c r="C252" s="447" t="inlineStr">
        <is>
          <t>L2</t>
        </is>
      </c>
      <c r="D252" s="447" t="n">
        <v>2</v>
      </c>
      <c r="E252" s="446" t="inlineStr">
        <is>
          <t>業務作業</t>
        </is>
      </c>
      <c r="F252" s="446" t="inlineStr">
        <is>
          <t>案件申請、額度</t>
        </is>
      </c>
    </row>
    <row r="253">
      <c r="A253" s="447" t="inlineStr">
        <is>
          <t>L2112</t>
        </is>
      </c>
      <c r="B253" s="446" t="inlineStr">
        <is>
          <t xml:space="preserve">團體戶申請登錄                        </t>
        </is>
      </c>
      <c r="C253" s="447" t="inlineStr">
        <is>
          <t>L2</t>
        </is>
      </c>
      <c r="D253" s="447" t="n">
        <v>2</v>
      </c>
      <c r="E253" s="446" t="inlineStr">
        <is>
          <t>業務作業</t>
        </is>
      </c>
      <c r="F253" s="446" t="inlineStr">
        <is>
          <t>案件申請、額度</t>
        </is>
      </c>
    </row>
    <row r="254">
      <c r="A254" s="447" t="inlineStr">
        <is>
          <t>L2603</t>
        </is>
      </c>
      <c r="B254" s="446" t="inlineStr">
        <is>
          <t xml:space="preserve">法拍費用借支報表列印                  </t>
        </is>
      </c>
      <c r="C254" s="447" t="inlineStr">
        <is>
          <t>L2</t>
        </is>
      </c>
      <c r="D254" s="447" t="n">
        <v>5</v>
      </c>
      <c r="E254" s="446" t="inlineStr">
        <is>
          <t>業務作業</t>
        </is>
      </c>
      <c r="F254" s="446" t="inlineStr">
        <is>
          <t>法拍費用</t>
        </is>
      </c>
    </row>
    <row r="255">
      <c r="A255" s="447" t="inlineStr">
        <is>
          <t>L2605</t>
        </is>
      </c>
      <c r="B255" s="446" t="inlineStr">
        <is>
          <t xml:space="preserve">法拍費用未銷明細查詢                  </t>
        </is>
      </c>
      <c r="C255" s="447" t="inlineStr">
        <is>
          <t>L2</t>
        </is>
      </c>
      <c r="D255" s="447" t="n">
        <v>5</v>
      </c>
      <c r="E255" s="446" t="inlineStr">
        <is>
          <t>業務作業</t>
        </is>
      </c>
      <c r="F255" s="446" t="inlineStr">
        <is>
          <t>法拍費用</t>
        </is>
      </c>
    </row>
    <row r="256">
      <c r="A256" s="447" t="inlineStr">
        <is>
          <t>L2613</t>
        </is>
      </c>
      <c r="B256" s="446" t="inlineStr">
        <is>
          <t xml:space="preserve">法務費轉催收明細表                    </t>
        </is>
      </c>
      <c r="C256" s="447" t="inlineStr">
        <is>
          <t>L2</t>
        </is>
      </c>
      <c r="D256" s="447" t="n">
        <v>5</v>
      </c>
      <c r="E256" s="446" t="inlineStr">
        <is>
          <t>業務作業</t>
        </is>
      </c>
      <c r="F256" s="446" t="inlineStr">
        <is>
          <t>法拍費用</t>
        </is>
      </c>
    </row>
    <row r="257">
      <c r="A257" s="447" t="inlineStr">
        <is>
          <t>L2614</t>
        </is>
      </c>
      <c r="B257" s="446" t="inlineStr">
        <is>
          <t>法務費轉催收傳票開立作業</t>
        </is>
      </c>
      <c r="C257" s="447" t="inlineStr">
        <is>
          <t>L2</t>
        </is>
      </c>
      <c r="D257" s="447" t="n">
        <v>9</v>
      </c>
      <c r="E257" s="446" t="inlineStr">
        <is>
          <t>業務作業</t>
        </is>
      </c>
      <c r="F257" s="446" t="inlineStr">
        <is>
          <t>其他</t>
        </is>
      </c>
    </row>
    <row r="258">
      <c r="A258" s="447" t="inlineStr">
        <is>
          <t>L2902</t>
        </is>
      </c>
      <c r="B258" s="446" t="inlineStr">
        <is>
          <t xml:space="preserve">保證人保證資料查詢                    </t>
        </is>
      </c>
      <c r="C258" s="447" t="inlineStr">
        <is>
          <t>L2</t>
        </is>
      </c>
      <c r="D258" s="447" t="n">
        <v>3</v>
      </c>
      <c r="E258" s="446" t="inlineStr">
        <is>
          <t>業務作業</t>
        </is>
      </c>
      <c r="F258" s="446" t="inlineStr">
        <is>
          <t>保證人、關係人</t>
        </is>
      </c>
    </row>
    <row r="259">
      <c r="A259" s="447" t="inlineStr">
        <is>
          <t>L2903</t>
        </is>
      </c>
      <c r="B259" s="446" t="inlineStr">
        <is>
          <t>關聯戶放款資料查詢</t>
        </is>
      </c>
      <c r="C259" s="447" t="inlineStr">
        <is>
          <t>L2</t>
        </is>
      </c>
      <c r="D259" s="447" t="n">
        <v>3</v>
      </c>
      <c r="E259" s="446" t="inlineStr">
        <is>
          <t>業務作業</t>
        </is>
      </c>
      <c r="F259" s="446" t="inlineStr">
        <is>
          <t>保證人、關係人</t>
        </is>
      </c>
    </row>
    <row r="260">
      <c r="A260" s="447" t="inlineStr">
        <is>
          <t>L5022</t>
        </is>
      </c>
      <c r="B260" s="446" t="inlineStr">
        <is>
          <t>協辦人員等級明細資料查詢</t>
        </is>
      </c>
      <c r="C260" s="447" t="inlineStr">
        <is>
          <t>L5</t>
        </is>
      </c>
      <c r="D260" s="447" t="n">
        <v>2</v>
      </c>
      <c r="E260" s="446" t="inlineStr">
        <is>
          <t>管理性作業</t>
        </is>
      </c>
      <c r="F260" s="446" t="inlineStr">
        <is>
          <t>房貸專員業績統計作業</t>
        </is>
      </c>
    </row>
    <row r="261">
      <c r="A261" s="447" t="inlineStr">
        <is>
          <t>L3009</t>
        </is>
      </c>
      <c r="B261" s="446" t="inlineStr">
        <is>
          <t xml:space="preserve">支票明細資料查詢-全部                 </t>
        </is>
      </c>
      <c r="C261" s="447" t="inlineStr">
        <is>
          <t>L3</t>
        </is>
      </c>
      <c r="D261" s="447" t="n">
        <v>3</v>
      </c>
      <c r="E261" s="446" t="inlineStr">
        <is>
          <t>帳務作業</t>
        </is>
      </c>
      <c r="F261" s="446" t="inlineStr">
        <is>
          <t>回收、部分償還、暫收款</t>
        </is>
      </c>
    </row>
    <row r="262">
      <c r="A262" s="447" t="inlineStr">
        <is>
          <t>L4321</t>
        </is>
      </c>
      <c r="B262" s="446" t="inlineStr">
        <is>
          <t>利率調整確認作業</t>
        </is>
      </c>
      <c r="C262" s="447" t="inlineStr">
        <is>
          <t>L4</t>
        </is>
      </c>
      <c r="D262" s="447" t="n">
        <v>3</v>
      </c>
      <c r="E262" s="446" t="inlineStr">
        <is>
          <t>批次作業</t>
        </is>
      </c>
      <c r="F262" s="446" t="inlineStr">
        <is>
          <t>利率調整作業</t>
        </is>
      </c>
    </row>
    <row r="263">
      <c r="A263" s="447" t="inlineStr">
        <is>
          <t>L6068</t>
        </is>
      </c>
      <c r="B263" s="446" t="inlineStr">
        <is>
          <t>報表代號對照檔查詢</t>
        </is>
      </c>
      <c r="C263" s="447" t="inlineStr">
        <is>
          <t>L6</t>
        </is>
      </c>
      <c r="D263" s="447" t="n">
        <v>6</v>
      </c>
      <c r="E263" s="446" t="inlineStr">
        <is>
          <t>共同作業</t>
        </is>
      </c>
      <c r="F263" s="446" t="inlineStr">
        <is>
          <t>各類代碼檔維護</t>
        </is>
      </c>
    </row>
    <row r="264">
      <c r="A264" s="447" t="inlineStr">
        <is>
          <t>L2921</t>
        </is>
      </c>
      <c r="B264" s="446" t="inlineStr">
        <is>
          <t>未齊件資料查詢</t>
        </is>
      </c>
      <c r="C264" s="447" t="inlineStr">
        <is>
          <t>L2</t>
        </is>
      </c>
      <c r="D264" s="447" t="n">
        <v>2</v>
      </c>
      <c r="E264" s="446" t="inlineStr">
        <is>
          <t>業務作業</t>
        </is>
      </c>
      <c r="F264" s="446" t="inlineStr">
        <is>
          <t>案件申請、額度</t>
        </is>
      </c>
    </row>
    <row r="265">
      <c r="A265" s="447" t="inlineStr">
        <is>
          <t>L2931</t>
        </is>
      </c>
      <c r="B265" s="446" t="inlineStr">
        <is>
          <t xml:space="preserve">清償違約明細                          </t>
        </is>
      </c>
      <c r="C265" s="447" t="inlineStr">
        <is>
          <t>L2</t>
        </is>
      </c>
      <c r="D265" s="447" t="n">
        <v>6</v>
      </c>
      <c r="E265" s="446" t="inlineStr">
        <is>
          <t>業務作業</t>
        </is>
      </c>
      <c r="F265" s="446" t="inlineStr">
        <is>
          <t>清償作業</t>
        </is>
      </c>
    </row>
    <row r="266">
      <c r="A266" s="447" t="inlineStr">
        <is>
          <t>L2941</t>
        </is>
      </c>
      <c r="B266" s="446" t="inlineStr">
        <is>
          <t xml:space="preserve">法拍費用查詢-依借款人戶號             </t>
        </is>
      </c>
      <c r="C266" s="447" t="inlineStr">
        <is>
          <t>L2</t>
        </is>
      </c>
      <c r="D266" s="447" t="n">
        <v>5</v>
      </c>
      <c r="E266" s="446" t="inlineStr">
        <is>
          <t>業務作業</t>
        </is>
      </c>
      <c r="F266" s="446" t="inlineStr">
        <is>
          <t>法拍費用</t>
        </is>
      </c>
    </row>
    <row r="267">
      <c r="A267" s="447" t="inlineStr">
        <is>
          <t>L2942</t>
        </is>
      </c>
      <c r="B267" s="446" t="inlineStr">
        <is>
          <t>法拍費用查詢-依帳務日期</t>
        </is>
      </c>
      <c r="C267" s="447" t="inlineStr">
        <is>
          <t>L2</t>
        </is>
      </c>
      <c r="D267" s="447" t="n">
        <v>5</v>
      </c>
      <c r="E267" s="446" t="inlineStr">
        <is>
          <t>業務作業</t>
        </is>
      </c>
      <c r="F267" s="446" t="inlineStr">
        <is>
          <t>法拍費用</t>
        </is>
      </c>
    </row>
    <row r="268">
      <c r="A268" s="447" t="inlineStr">
        <is>
          <t>L3001</t>
        </is>
      </c>
      <c r="B268" s="446" t="inlineStr">
        <is>
          <t>放款明細資料查詢</t>
        </is>
      </c>
      <c r="C268" s="447" t="inlineStr">
        <is>
          <t>L3</t>
        </is>
      </c>
      <c r="D268" s="447" t="n">
        <v>2</v>
      </c>
      <c r="E268" s="446" t="inlineStr">
        <is>
          <t>帳務作業</t>
        </is>
      </c>
      <c r="F268" s="446" t="inlineStr">
        <is>
          <t>撥款</t>
        </is>
      </c>
    </row>
    <row r="269">
      <c r="A269" s="447" t="inlineStr">
        <is>
          <t>L3002</t>
        </is>
      </c>
      <c r="B269" s="446" t="inlineStr">
        <is>
          <t xml:space="preserve">撥款明細資料查詢                      </t>
        </is>
      </c>
      <c r="C269" s="447" t="inlineStr">
        <is>
          <t>L3</t>
        </is>
      </c>
      <c r="D269" s="447" t="n">
        <v>2</v>
      </c>
      <c r="E269" s="446" t="inlineStr">
        <is>
          <t>帳務作業</t>
        </is>
      </c>
      <c r="F269" s="446" t="inlineStr">
        <is>
          <t>撥款</t>
        </is>
      </c>
    </row>
    <row r="270">
      <c r="A270" s="447" t="inlineStr">
        <is>
          <t>L3003</t>
        </is>
      </c>
      <c r="B270" s="446" t="inlineStr">
        <is>
          <t xml:space="preserve">預約撥款明細資料查詢                  </t>
        </is>
      </c>
      <c r="C270" s="447" t="inlineStr">
        <is>
          <t>L3</t>
        </is>
      </c>
      <c r="D270" s="447" t="n">
        <v>2</v>
      </c>
      <c r="E270" s="446" t="inlineStr">
        <is>
          <t>帳務作業</t>
        </is>
      </c>
      <c r="F270" s="446" t="inlineStr">
        <is>
          <t>撥款</t>
        </is>
      </c>
    </row>
    <row r="271">
      <c r="A271" s="447" t="inlineStr">
        <is>
          <t>L3004</t>
        </is>
      </c>
      <c r="B271" s="446" t="inlineStr">
        <is>
          <t>約定部分償還明細資料查詢</t>
        </is>
      </c>
      <c r="C271" s="447" t="inlineStr">
        <is>
          <t>L3</t>
        </is>
      </c>
      <c r="D271" s="447" t="n">
        <v>3</v>
      </c>
      <c r="E271" s="446" t="inlineStr">
        <is>
          <t>帳務作業</t>
        </is>
      </c>
      <c r="F271" s="446" t="inlineStr">
        <is>
          <t>回收、部分償還、暫收款</t>
        </is>
      </c>
    </row>
    <row r="272">
      <c r="A272" s="447" t="inlineStr">
        <is>
          <t>L3005</t>
        </is>
      </c>
      <c r="B272" s="446" t="inlineStr">
        <is>
          <t xml:space="preserve">交易明細資料查詢                      </t>
        </is>
      </c>
      <c r="C272" s="447" t="inlineStr">
        <is>
          <t>L3</t>
        </is>
      </c>
      <c r="D272" s="447" t="n">
        <v>2</v>
      </c>
      <c r="E272" s="446" t="inlineStr">
        <is>
          <t>帳務作業</t>
        </is>
      </c>
      <c r="F272" s="446" t="inlineStr">
        <is>
          <t>撥款</t>
        </is>
      </c>
    </row>
    <row r="273">
      <c r="A273" s="447" t="inlineStr">
        <is>
          <t>L3007</t>
        </is>
      </c>
      <c r="B273" s="446" t="inlineStr">
        <is>
          <t xml:space="preserve">暫收支票明細資料查詢                  </t>
        </is>
      </c>
      <c r="C273" s="447" t="inlineStr">
        <is>
          <t>L3</t>
        </is>
      </c>
      <c r="D273" s="447" t="n">
        <v>3</v>
      </c>
      <c r="E273" s="446" t="inlineStr">
        <is>
          <t>帳務作業</t>
        </is>
      </c>
      <c r="F273" s="446" t="inlineStr">
        <is>
          <t>回收、部分償還、暫收款</t>
        </is>
      </c>
    </row>
    <row r="274">
      <c r="A274" s="447" t="inlineStr">
        <is>
          <t>L3008</t>
        </is>
      </c>
      <c r="B274" s="446" t="inlineStr">
        <is>
          <t xml:space="preserve">支票明細資料查詢-依客戶               </t>
        </is>
      </c>
      <c r="C274" s="447" t="inlineStr">
        <is>
          <t>L3</t>
        </is>
      </c>
      <c r="D274" s="447" t="n">
        <v>3</v>
      </c>
      <c r="E274" s="446" t="inlineStr">
        <is>
          <t>帳務作業</t>
        </is>
      </c>
      <c r="F274" s="446" t="inlineStr">
        <is>
          <t>回收、部分償還、暫收款</t>
        </is>
      </c>
    </row>
    <row r="275">
      <c r="A275" s="447" t="inlineStr">
        <is>
          <t>L3100</t>
        </is>
      </c>
      <c r="B275" s="446" t="inlineStr">
        <is>
          <t>撥款</t>
        </is>
      </c>
      <c r="C275" s="447" t="inlineStr">
        <is>
          <t>L3</t>
        </is>
      </c>
      <c r="D275" s="447" t="n">
        <v>2</v>
      </c>
      <c r="E275" s="446" t="inlineStr">
        <is>
          <t>帳務作業</t>
        </is>
      </c>
      <c r="F275" s="446" t="inlineStr">
        <is>
          <t>撥款</t>
        </is>
      </c>
    </row>
    <row r="276">
      <c r="A276" s="447" t="inlineStr">
        <is>
          <t>L3110</t>
        </is>
      </c>
      <c r="B276" s="446" t="inlineStr">
        <is>
          <t>預約撥款</t>
        </is>
      </c>
      <c r="C276" s="447" t="inlineStr">
        <is>
          <t>L3</t>
        </is>
      </c>
      <c r="D276" s="447" t="n">
        <v>2</v>
      </c>
      <c r="E276" s="446" t="inlineStr">
        <is>
          <t>帳務作業</t>
        </is>
      </c>
      <c r="F276" s="446" t="inlineStr">
        <is>
          <t>撥款</t>
        </is>
      </c>
    </row>
    <row r="277">
      <c r="A277" s="447" t="inlineStr">
        <is>
          <t>L3120</t>
        </is>
      </c>
      <c r="B277" s="446" t="inlineStr">
        <is>
          <t xml:space="preserve">預約撥款刪除                          </t>
        </is>
      </c>
      <c r="C277" s="447" t="inlineStr">
        <is>
          <t>L3</t>
        </is>
      </c>
      <c r="D277" s="447" t="n">
        <v>2</v>
      </c>
      <c r="E277" s="446" t="inlineStr">
        <is>
          <t>帳務作業</t>
        </is>
      </c>
      <c r="F277" s="446" t="inlineStr">
        <is>
          <t>撥款</t>
        </is>
      </c>
    </row>
    <row r="278">
      <c r="A278" s="447" t="inlineStr">
        <is>
          <t>L3200</t>
        </is>
      </c>
      <c r="B278" s="446" t="inlineStr">
        <is>
          <t>回收登錄</t>
        </is>
      </c>
      <c r="C278" s="447" t="inlineStr">
        <is>
          <t>L3</t>
        </is>
      </c>
      <c r="D278" s="447" t="n">
        <v>3</v>
      </c>
      <c r="E278" s="446" t="inlineStr">
        <is>
          <t>帳務作業</t>
        </is>
      </c>
      <c r="F278" s="446" t="inlineStr">
        <is>
          <t>回收、部分償還、暫收款</t>
        </is>
      </c>
    </row>
    <row r="279">
      <c r="A279" s="447" t="inlineStr">
        <is>
          <t>L3210</t>
        </is>
      </c>
      <c r="B279" s="446" t="inlineStr">
        <is>
          <t>暫收款登錄</t>
        </is>
      </c>
      <c r="C279" s="447" t="inlineStr">
        <is>
          <t>L3</t>
        </is>
      </c>
      <c r="D279" s="447" t="n">
        <v>3</v>
      </c>
      <c r="E279" s="446" t="inlineStr">
        <is>
          <t>帳務作業</t>
        </is>
      </c>
      <c r="F279" s="446" t="inlineStr">
        <is>
          <t>回收、部分償還、暫收款</t>
        </is>
      </c>
    </row>
    <row r="280">
      <c r="A280" s="447" t="inlineStr">
        <is>
          <t>L3220</t>
        </is>
      </c>
      <c r="B280" s="446" t="inlineStr">
        <is>
          <t>暫收款退還</t>
        </is>
      </c>
      <c r="C280" s="447" t="inlineStr">
        <is>
          <t>L3</t>
        </is>
      </c>
      <c r="D280" s="447" t="n">
        <v>3</v>
      </c>
      <c r="E280" s="446" t="inlineStr">
        <is>
          <t>帳務作業</t>
        </is>
      </c>
      <c r="F280" s="446" t="inlineStr">
        <is>
          <t>回收、部分償還、暫收款</t>
        </is>
      </c>
    </row>
    <row r="281">
      <c r="A281" s="447" t="inlineStr">
        <is>
          <t>L3230</t>
        </is>
      </c>
      <c r="B281" s="446" t="inlineStr">
        <is>
          <t>暫收款銷帳</t>
        </is>
      </c>
      <c r="C281" s="447" t="inlineStr">
        <is>
          <t>L3</t>
        </is>
      </c>
      <c r="D281" s="447" t="n">
        <v>3</v>
      </c>
      <c r="E281" s="446" t="inlineStr">
        <is>
          <t>帳務作業</t>
        </is>
      </c>
      <c r="F281" s="446" t="inlineStr">
        <is>
          <t>回收、部分償還、暫收款</t>
        </is>
      </c>
    </row>
    <row r="282">
      <c r="A282" s="447" t="inlineStr">
        <is>
          <t>L3410</t>
        </is>
      </c>
      <c r="B282" s="446" t="inlineStr">
        <is>
          <t>結案登錄－可欠繳</t>
        </is>
      </c>
      <c r="C282" s="447" t="inlineStr">
        <is>
          <t>L3</t>
        </is>
      </c>
      <c r="D282" s="447" t="n">
        <v>4</v>
      </c>
      <c r="E282" s="446" t="inlineStr">
        <is>
          <t>帳務作業</t>
        </is>
      </c>
      <c r="F282" s="446" t="inlineStr">
        <is>
          <t>展期、結案、轉催呆</t>
        </is>
      </c>
    </row>
    <row r="283">
      <c r="A283" s="447" t="inlineStr">
        <is>
          <t>L3420</t>
        </is>
      </c>
      <c r="B283" s="446" t="inlineStr">
        <is>
          <t>結案登錄－不可欠繳</t>
        </is>
      </c>
      <c r="C283" s="447" t="inlineStr">
        <is>
          <t>L3</t>
        </is>
      </c>
      <c r="D283" s="447" t="n">
        <v>4</v>
      </c>
      <c r="E283" s="446" t="inlineStr">
        <is>
          <t>帳務作業</t>
        </is>
      </c>
      <c r="F283" s="446" t="inlineStr">
        <is>
          <t>展期、結案、轉催呆</t>
        </is>
      </c>
    </row>
    <row r="284">
      <c r="A284" s="447" t="inlineStr">
        <is>
          <t>L3440</t>
        </is>
      </c>
      <c r="B284" s="446" t="inlineStr">
        <is>
          <t>催收回復登錄</t>
        </is>
      </c>
      <c r="C284" s="447" t="inlineStr">
        <is>
          <t>L3</t>
        </is>
      </c>
      <c r="D284" s="447" t="n">
        <v>4</v>
      </c>
      <c r="E284" s="446" t="inlineStr">
        <is>
          <t>帳務作業</t>
        </is>
      </c>
      <c r="F284" s="446" t="inlineStr">
        <is>
          <t>展期、結案、轉催呆</t>
        </is>
      </c>
    </row>
    <row r="285">
      <c r="A285" s="447" t="inlineStr">
        <is>
          <t>L3701</t>
        </is>
      </c>
      <c r="B285" s="446" t="inlineStr">
        <is>
          <t>放款內容變更</t>
        </is>
      </c>
      <c r="C285" s="447" t="inlineStr">
        <is>
          <t>L3</t>
        </is>
      </c>
      <c r="D285" s="447" t="n">
        <v>5</v>
      </c>
      <c r="E285" s="446" t="inlineStr">
        <is>
          <t>帳務作業</t>
        </is>
      </c>
      <c r="F285" s="446" t="inlineStr">
        <is>
          <t>變更、延長年期</t>
        </is>
      </c>
    </row>
    <row r="286">
      <c r="A286" s="447" t="inlineStr">
        <is>
          <t>L3711</t>
        </is>
      </c>
      <c r="B286" s="446" t="inlineStr">
        <is>
          <t>應繳日變更－不可欠繳</t>
        </is>
      </c>
      <c r="C286" s="447" t="inlineStr">
        <is>
          <t>L3</t>
        </is>
      </c>
      <c r="D286" s="447" t="n">
        <v>5</v>
      </c>
      <c r="E286" s="446" t="inlineStr">
        <is>
          <t>帳務作業</t>
        </is>
      </c>
      <c r="F286" s="446" t="inlineStr">
        <is>
          <t>變更、延長年期</t>
        </is>
      </c>
    </row>
    <row r="287">
      <c r="A287" s="447" t="inlineStr">
        <is>
          <t>L3712</t>
        </is>
      </c>
      <c r="B287" s="446" t="inlineStr">
        <is>
          <t>應繳日變更－可欠繳</t>
        </is>
      </c>
      <c r="C287" s="447" t="inlineStr">
        <is>
          <t>L3</t>
        </is>
      </c>
      <c r="D287" s="447" t="n">
        <v>5</v>
      </c>
      <c r="E287" s="446" t="inlineStr">
        <is>
          <t>帳務作業</t>
        </is>
      </c>
      <c r="F287" s="446" t="inlineStr">
        <is>
          <t>變更、延長年期</t>
        </is>
      </c>
    </row>
    <row r="288">
      <c r="A288" s="447" t="inlineStr">
        <is>
          <t>L3721</t>
        </is>
      </c>
      <c r="B288" s="446" t="inlineStr">
        <is>
          <t>借戶利率變更</t>
        </is>
      </c>
      <c r="C288" s="447" t="inlineStr">
        <is>
          <t>L3</t>
        </is>
      </c>
      <c r="D288" s="447" t="n">
        <v>5</v>
      </c>
      <c r="E288" s="446" t="inlineStr">
        <is>
          <t>帳務作業</t>
        </is>
      </c>
      <c r="F288" s="446" t="inlineStr">
        <is>
          <t>變更、延長年期</t>
        </is>
      </c>
    </row>
    <row r="289">
      <c r="A289" s="447" t="inlineStr">
        <is>
          <t>L3901</t>
        </is>
      </c>
      <c r="B289" s="446" t="inlineStr">
        <is>
          <t xml:space="preserve">貸款試算                              </t>
        </is>
      </c>
      <c r="C289" s="447" t="inlineStr">
        <is>
          <t>L3</t>
        </is>
      </c>
      <c r="D289" s="447" t="n">
        <v>1</v>
      </c>
      <c r="E289" s="446" t="inlineStr">
        <is>
          <t>帳務作業</t>
        </is>
      </c>
      <c r="F289" s="446" t="inlineStr">
        <is>
          <t>試算</t>
        </is>
      </c>
    </row>
    <row r="290">
      <c r="A290" s="447" t="inlineStr">
        <is>
          <t>L3911</t>
        </is>
      </c>
      <c r="B290" s="446" t="inlineStr">
        <is>
          <t xml:space="preserve">繳息情形查詢                          </t>
        </is>
      </c>
      <c r="C290" s="447" t="inlineStr">
        <is>
          <t>L3</t>
        </is>
      </c>
      <c r="D290" s="447" t="n">
        <v>3</v>
      </c>
      <c r="E290" s="446" t="inlineStr">
        <is>
          <t>帳務作業</t>
        </is>
      </c>
      <c r="F290" s="446" t="inlineStr">
        <is>
          <t>回收、部分償還、暫收款</t>
        </is>
      </c>
    </row>
    <row r="291">
      <c r="A291" s="447" t="inlineStr">
        <is>
          <t>L3912</t>
        </is>
      </c>
      <c r="B291" s="446" t="inlineStr">
        <is>
          <t xml:space="preserve">交易內容查詢                          </t>
        </is>
      </c>
      <c r="C291" s="447" t="inlineStr">
        <is>
          <t>L3</t>
        </is>
      </c>
      <c r="D291" s="447" t="n">
        <v>3</v>
      </c>
      <c r="E291" s="446" t="inlineStr">
        <is>
          <t>帳務作業</t>
        </is>
      </c>
      <c r="F291" s="446" t="inlineStr">
        <is>
          <t>回收、部分償還、暫收款</t>
        </is>
      </c>
    </row>
    <row r="292">
      <c r="A292" s="447" t="inlineStr">
        <is>
          <t>L3916</t>
        </is>
      </c>
      <c r="B292" s="446" t="inlineStr">
        <is>
          <t xml:space="preserve">撥款內容查詢                          </t>
        </is>
      </c>
      <c r="C292" s="447" t="inlineStr">
        <is>
          <t>L3</t>
        </is>
      </c>
      <c r="D292" s="447" t="n">
        <v>2</v>
      </c>
      <c r="E292" s="446" t="inlineStr">
        <is>
          <t>帳務作業</t>
        </is>
      </c>
      <c r="F292" s="446" t="inlineStr">
        <is>
          <t>撥款</t>
        </is>
      </c>
    </row>
    <row r="293">
      <c r="A293" s="447" t="inlineStr">
        <is>
          <t>L3921</t>
        </is>
      </c>
      <c r="B293" s="446" t="inlineStr">
        <is>
          <t xml:space="preserve">回收試算                              </t>
        </is>
      </c>
      <c r="C293" s="447" t="inlineStr">
        <is>
          <t>L3</t>
        </is>
      </c>
      <c r="D293" s="447" t="n">
        <v>1</v>
      </c>
      <c r="E293" s="446" t="inlineStr">
        <is>
          <t>帳務作業</t>
        </is>
      </c>
      <c r="F293" s="446" t="inlineStr">
        <is>
          <t>試算</t>
        </is>
      </c>
    </row>
    <row r="294">
      <c r="A294" s="447" t="inlineStr">
        <is>
          <t>L3922</t>
        </is>
      </c>
      <c r="B294" s="446" t="inlineStr">
        <is>
          <t xml:space="preserve">結案試算                              </t>
        </is>
      </c>
      <c r="C294" s="447" t="inlineStr">
        <is>
          <t>L3</t>
        </is>
      </c>
      <c r="D294" s="447" t="n">
        <v>1</v>
      </c>
      <c r="E294" s="446" t="inlineStr">
        <is>
          <t>帳務作業</t>
        </is>
      </c>
      <c r="F294" s="446" t="inlineStr">
        <is>
          <t>試算</t>
        </is>
      </c>
    </row>
    <row r="295">
      <c r="A295" s="447" t="inlineStr">
        <is>
          <t>L3923</t>
        </is>
      </c>
      <c r="B295" s="446" t="inlineStr">
        <is>
          <t xml:space="preserve">應繳日試算                            </t>
        </is>
      </c>
      <c r="C295" s="447" t="inlineStr">
        <is>
          <t>L3</t>
        </is>
      </c>
      <c r="D295" s="447" t="n">
        <v>1</v>
      </c>
      <c r="E295" s="446" t="inlineStr">
        <is>
          <t>帳務作業</t>
        </is>
      </c>
      <c r="F295" s="446" t="inlineStr">
        <is>
          <t>試算</t>
        </is>
      </c>
    </row>
    <row r="296">
      <c r="A296" s="447" t="inlineStr">
        <is>
          <t>L3924</t>
        </is>
      </c>
      <c r="B296" s="446" t="inlineStr">
        <is>
          <t xml:space="preserve">催收回復試算                          </t>
        </is>
      </c>
      <c r="C296" s="447" t="inlineStr">
        <is>
          <t>L3</t>
        </is>
      </c>
      <c r="D296" s="447" t="n">
        <v>1</v>
      </c>
      <c r="E296" s="446" t="inlineStr">
        <is>
          <t>帳務作業</t>
        </is>
      </c>
      <c r="F296" s="446" t="inlineStr">
        <is>
          <t>試算</t>
        </is>
      </c>
    </row>
    <row r="297">
      <c r="A297" s="447" t="inlineStr">
        <is>
          <t>L3925</t>
        </is>
      </c>
      <c r="B297" s="446" t="inlineStr">
        <is>
          <t xml:space="preserve">還款分配試算                          </t>
        </is>
      </c>
      <c r="C297" s="447" t="inlineStr">
        <is>
          <t>L3</t>
        </is>
      </c>
      <c r="D297" s="447" t="n">
        <v>1</v>
      </c>
      <c r="E297" s="446" t="inlineStr">
        <is>
          <t>帳務作業</t>
        </is>
      </c>
      <c r="F297" s="446" t="inlineStr">
        <is>
          <t>試算</t>
        </is>
      </c>
    </row>
    <row r="298">
      <c r="A298" s="447" t="inlineStr">
        <is>
          <t>L3926</t>
        </is>
      </c>
      <c r="B298" s="446" t="inlineStr">
        <is>
          <t xml:space="preserve">變更期款試算                          </t>
        </is>
      </c>
      <c r="C298" s="447" t="inlineStr">
        <is>
          <t>L3</t>
        </is>
      </c>
      <c r="D298" s="447" t="n">
        <v>1</v>
      </c>
      <c r="E298" s="446" t="inlineStr">
        <is>
          <t>帳務作業</t>
        </is>
      </c>
      <c r="F298" s="446" t="inlineStr">
        <is>
          <t>試算</t>
        </is>
      </c>
    </row>
    <row r="299">
      <c r="A299" s="447" t="inlineStr">
        <is>
          <t>L3932</t>
        </is>
      </c>
      <c r="B299" s="446" t="inlineStr">
        <is>
          <t xml:space="preserve">借戶利率查詢                          </t>
        </is>
      </c>
      <c r="C299" s="447" t="inlineStr">
        <is>
          <t>L3</t>
        </is>
      </c>
      <c r="D299" s="447" t="n">
        <v>5</v>
      </c>
      <c r="E299" s="446" t="inlineStr">
        <is>
          <t>帳務作業</t>
        </is>
      </c>
      <c r="F299" s="446" t="inlineStr">
        <is>
          <t>變更、延長年期</t>
        </is>
      </c>
    </row>
    <row r="300">
      <c r="A300" s="447" t="inlineStr">
        <is>
          <t>L3943</t>
        </is>
      </c>
      <c r="B300" s="446" t="inlineStr">
        <is>
          <t xml:space="preserve">支票內容查詢                          </t>
        </is>
      </c>
      <c r="C300" s="447" t="inlineStr">
        <is>
          <t>L3</t>
        </is>
      </c>
      <c r="D300" s="447" t="n">
        <v>3</v>
      </c>
      <c r="E300" s="446" t="inlineStr">
        <is>
          <t>帳務作業</t>
        </is>
      </c>
      <c r="F300" s="446" t="inlineStr">
        <is>
          <t>回收、部分償還、暫收款</t>
        </is>
      </c>
    </row>
    <row r="301">
      <c r="A301" s="447" t="inlineStr">
        <is>
          <t>L7903</t>
        </is>
      </c>
      <c r="B301" s="446" t="inlineStr">
        <is>
          <t>商品分類資料查詢</t>
        </is>
      </c>
      <c r="C301" s="447" t="inlineStr">
        <is>
          <t>L7</t>
        </is>
      </c>
      <c r="D301" s="447" t="n">
        <v>2</v>
      </c>
      <c r="E301" s="446" t="inlineStr">
        <is>
          <t>介接外部系統</t>
        </is>
      </c>
      <c r="F301" s="446" t="inlineStr">
        <is>
          <t>IFRS 9 作業</t>
        </is>
      </c>
    </row>
    <row r="302">
      <c r="A302" s="447" t="inlineStr">
        <is>
          <t>L5513</t>
        </is>
      </c>
      <c r="B302" s="446" t="inlineStr">
        <is>
          <t>產生協辦獎金媒體</t>
        </is>
      </c>
      <c r="C302" s="447" t="inlineStr">
        <is>
          <t>L5</t>
        </is>
      </c>
      <c r="D302" s="447" t="n">
        <v>3</v>
      </c>
      <c r="E302" s="446" t="inlineStr">
        <is>
          <t>管理性作業</t>
        </is>
      </c>
      <c r="F302" s="446" t="inlineStr">
        <is>
          <t>業績調整作業</t>
        </is>
      </c>
    </row>
    <row r="303">
      <c r="A303" s="447" t="inlineStr">
        <is>
          <t>L5055</t>
        </is>
      </c>
      <c r="B303" s="446" t="inlineStr">
        <is>
          <t>協辦獎金處理清單</t>
        </is>
      </c>
      <c r="C303" s="447" t="inlineStr">
        <is>
          <t>L5</t>
        </is>
      </c>
      <c r="D303" s="447" t="n">
        <v>3</v>
      </c>
      <c r="E303" s="446" t="inlineStr">
        <is>
          <t>管理性作業</t>
        </is>
      </c>
      <c r="F303" s="446" t="inlineStr">
        <is>
          <t>業績調整作業</t>
        </is>
      </c>
    </row>
    <row r="304">
      <c r="A304" s="447" t="inlineStr">
        <is>
          <t>L9720</t>
        </is>
      </c>
      <c r="B304" s="446" t="inlineStr">
        <is>
          <t>理財型商品續約檢核報表</t>
        </is>
      </c>
      <c r="C304" s="447" t="inlineStr">
        <is>
          <t>L9</t>
        </is>
      </c>
      <c r="D304" s="447" t="n">
        <v>2</v>
      </c>
      <c r="E304" s="446" t="inlineStr">
        <is>
          <t>報表作業</t>
        </is>
      </c>
      <c r="F304" s="446" t="inlineStr">
        <is>
          <t>隨機報表</t>
        </is>
      </c>
    </row>
    <row r="305">
      <c r="A305" s="447" t="inlineStr">
        <is>
          <t>L5981</t>
        </is>
      </c>
      <c r="B305" s="446" t="inlineStr">
        <is>
          <t>債權異動歷程查詢</t>
        </is>
      </c>
      <c r="C305" s="447" t="inlineStr">
        <is>
          <t>L5</t>
        </is>
      </c>
      <c r="D305" s="447" t="n">
        <v>5</v>
      </c>
      <c r="E305" s="446" t="inlineStr">
        <is>
          <t>管理性作業</t>
        </is>
      </c>
      <c r="F305" s="446" t="inlineStr">
        <is>
          <t>債務協商作業</t>
        </is>
      </c>
    </row>
    <row r="306">
      <c r="A306" s="447" t="inlineStr">
        <is>
          <t>L8429</t>
        </is>
      </c>
      <c r="B306" s="446" t="inlineStr">
        <is>
          <t>JCIC檔案匯出作業(447)</t>
        </is>
      </c>
      <c r="C306" s="447" t="inlineStr">
        <is>
          <t>L8</t>
        </is>
      </c>
      <c r="D306" s="447" t="n">
        <v>3</v>
      </c>
      <c r="E306" s="446" t="inlineStr">
        <is>
          <t>遵循法令作業</t>
        </is>
      </c>
      <c r="F306" s="446" t="inlineStr">
        <is>
          <t>債協報送作業</t>
        </is>
      </c>
    </row>
    <row r="307">
      <c r="A307" s="447" t="inlineStr">
        <is>
          <t>L8430</t>
        </is>
      </c>
      <c r="B307" s="446" t="inlineStr">
        <is>
          <t>JCIC檔案匯出作業(448)</t>
        </is>
      </c>
      <c r="C307" s="447" t="inlineStr">
        <is>
          <t>L8</t>
        </is>
      </c>
      <c r="D307" s="447" t="n">
        <v>3</v>
      </c>
      <c r="E307" s="446" t="inlineStr">
        <is>
          <t>遵循法令作業</t>
        </is>
      </c>
      <c r="F307" s="446" t="inlineStr">
        <is>
          <t>債協報送作業</t>
        </is>
      </c>
    </row>
    <row r="308">
      <c r="A308" s="447" t="inlineStr">
        <is>
          <t>L8431</t>
        </is>
      </c>
      <c r="B308" s="446" t="inlineStr">
        <is>
          <t>JCIC檔案匯出作業(450)</t>
        </is>
      </c>
      <c r="C308" s="447" t="inlineStr">
        <is>
          <t>L8</t>
        </is>
      </c>
      <c r="D308" s="447" t="n">
        <v>3</v>
      </c>
      <c r="E308" s="446" t="inlineStr">
        <is>
          <t>遵循法令作業</t>
        </is>
      </c>
      <c r="F308" s="446" t="inlineStr">
        <is>
          <t>債協報送作業</t>
        </is>
      </c>
    </row>
    <row r="309">
      <c r="A309" s="447" t="inlineStr">
        <is>
          <t>L8432</t>
        </is>
      </c>
      <c r="B309" s="446" t="inlineStr">
        <is>
          <t>JCIC檔案匯出作業(451)</t>
        </is>
      </c>
      <c r="C309" s="447" t="inlineStr">
        <is>
          <t>L8</t>
        </is>
      </c>
      <c r="D309" s="447" t="n">
        <v>3</v>
      </c>
      <c r="E309" s="446" t="inlineStr">
        <is>
          <t>遵循法令作業</t>
        </is>
      </c>
      <c r="F309" s="446" t="inlineStr">
        <is>
          <t>債協報送作業</t>
        </is>
      </c>
    </row>
    <row r="310">
      <c r="A310" s="447" t="inlineStr">
        <is>
          <t>L8433</t>
        </is>
      </c>
      <c r="B310" s="446" t="inlineStr">
        <is>
          <t>JCIC檔案匯出作業(454)</t>
        </is>
      </c>
      <c r="C310" s="447" t="inlineStr">
        <is>
          <t>L8</t>
        </is>
      </c>
      <c r="D310" s="447" t="n">
        <v>3</v>
      </c>
      <c r="E310" s="446" t="inlineStr">
        <is>
          <t>遵循法令作業</t>
        </is>
      </c>
      <c r="F310" s="446" t="inlineStr">
        <is>
          <t>債協報送作業</t>
        </is>
      </c>
    </row>
    <row r="311">
      <c r="A311" s="447" t="inlineStr">
        <is>
          <t>L8434</t>
        </is>
      </c>
      <c r="B311" s="446" t="inlineStr">
        <is>
          <t>JCIC檔案匯出作業(570)</t>
        </is>
      </c>
      <c r="C311" s="447" t="inlineStr">
        <is>
          <t>L8</t>
        </is>
      </c>
      <c r="D311" s="447" t="n">
        <v>3</v>
      </c>
      <c r="E311" s="446" t="inlineStr">
        <is>
          <t>遵循法令作業</t>
        </is>
      </c>
      <c r="F311" s="446" t="inlineStr">
        <is>
          <t>債協報送作業</t>
        </is>
      </c>
    </row>
    <row r="312">
      <c r="A312" s="447" t="inlineStr">
        <is>
          <t>L8435</t>
        </is>
      </c>
      <c r="B312" s="446" t="inlineStr">
        <is>
          <t>JCIC檔案匯出作業(571)</t>
        </is>
      </c>
      <c r="C312" s="447" t="inlineStr">
        <is>
          <t>L8</t>
        </is>
      </c>
      <c r="D312" s="447" t="n">
        <v>3</v>
      </c>
      <c r="E312" s="446" t="inlineStr">
        <is>
          <t>遵循法令作業</t>
        </is>
      </c>
      <c r="F312" s="446" t="inlineStr">
        <is>
          <t>債協報送作業</t>
        </is>
      </c>
    </row>
    <row r="313">
      <c r="A313" s="447" t="inlineStr">
        <is>
          <t>L8436</t>
        </is>
      </c>
      <c r="B313" s="446" t="inlineStr">
        <is>
          <t>JCIC檔案匯出作業(572)</t>
        </is>
      </c>
      <c r="C313" s="447" t="inlineStr">
        <is>
          <t>L8</t>
        </is>
      </c>
      <c r="D313" s="447" t="n">
        <v>3</v>
      </c>
      <c r="E313" s="446" t="inlineStr">
        <is>
          <t>遵循法令作業</t>
        </is>
      </c>
      <c r="F313" s="446" t="inlineStr">
        <is>
          <t>債協報送作業</t>
        </is>
      </c>
    </row>
    <row r="314">
      <c r="A314" s="447" t="inlineStr">
        <is>
          <t>L650C</t>
        </is>
      </c>
      <c r="B314" s="446" t="inlineStr">
        <is>
          <t>業績計算特殊參數設定(是否排除非業績人員)</t>
        </is>
      </c>
      <c r="C314" s="447" t="inlineStr">
        <is>
          <t>L6</t>
        </is>
      </c>
      <c r="D314" s="447" t="n">
        <v>5</v>
      </c>
      <c r="E314" s="446" t="inlineStr">
        <is>
          <t>共同作業</t>
        </is>
      </c>
      <c r="F314" s="446" t="inlineStr">
        <is>
          <t>系統變數維護</t>
        </is>
      </c>
    </row>
    <row r="315">
      <c r="A315" s="447" t="inlineStr">
        <is>
          <t>L5021</t>
        </is>
      </c>
      <c r="B315" s="446" t="inlineStr">
        <is>
          <t>房貸專員明細資料查詢</t>
        </is>
      </c>
      <c r="C315" s="447" t="inlineStr">
        <is>
          <t>L5</t>
        </is>
      </c>
      <c r="D315" s="447" t="n">
        <v>2</v>
      </c>
      <c r="E315" s="446" t="inlineStr">
        <is>
          <t>管理性作業</t>
        </is>
      </c>
      <c r="F315" s="446" t="inlineStr">
        <is>
          <t>房貸專員業績統計作業</t>
        </is>
      </c>
    </row>
    <row r="316">
      <c r="A316" s="447" t="inlineStr">
        <is>
          <t>L4500</t>
        </is>
      </c>
      <c r="B316" s="446" t="inlineStr">
        <is>
          <t>設定員工扣薪日程表</t>
        </is>
      </c>
      <c r="C316" s="447" t="inlineStr">
        <is>
          <t>L4</t>
        </is>
      </c>
      <c r="D316" s="447" t="n">
        <v>5</v>
      </c>
      <c r="E316" s="446" t="inlineStr">
        <is>
          <t>批次作業</t>
        </is>
      </c>
      <c r="F316" s="446" t="inlineStr">
        <is>
          <t>員工作業</t>
        </is>
      </c>
    </row>
    <row r="317">
      <c r="A317" s="447" t="inlineStr">
        <is>
          <t>L8411</t>
        </is>
      </c>
      <c r="B317" s="446" t="inlineStr">
        <is>
          <t>JCIC檔案匯出作業(048)</t>
        </is>
      </c>
      <c r="C317" s="447" t="inlineStr">
        <is>
          <t>L8</t>
        </is>
      </c>
      <c r="D317" s="447" t="n">
        <v>3</v>
      </c>
      <c r="E317" s="446" t="inlineStr">
        <is>
          <t>遵循法令作業</t>
        </is>
      </c>
      <c r="F317" s="446" t="inlineStr">
        <is>
          <t>債協報送作業</t>
        </is>
      </c>
    </row>
    <row r="318">
      <c r="A318" s="447" t="inlineStr">
        <is>
          <t>L9721</t>
        </is>
      </c>
      <c r="B318" s="446" t="inlineStr">
        <is>
          <t>員工房貸利率明細</t>
        </is>
      </c>
      <c r="C318" s="447" t="inlineStr">
        <is>
          <t>L9</t>
        </is>
      </c>
      <c r="D318" s="447" t="n">
        <v>2</v>
      </c>
      <c r="E318" s="446" t="inlineStr">
        <is>
          <t>報表作業</t>
        </is>
      </c>
      <c r="F318" s="446" t="inlineStr">
        <is>
          <t>隨機報表</t>
        </is>
      </c>
    </row>
    <row r="319">
      <c r="A319" s="447" t="inlineStr">
        <is>
          <t>L8409</t>
        </is>
      </c>
      <c r="B319" s="446" t="inlineStr">
        <is>
          <t>JCIC檔案匯出作業(046)</t>
        </is>
      </c>
      <c r="C319" s="447" t="inlineStr">
        <is>
          <t>L8</t>
        </is>
      </c>
      <c r="D319" s="447" t="n">
        <v>3</v>
      </c>
      <c r="E319" s="446" t="inlineStr">
        <is>
          <t>遵循法令作業</t>
        </is>
      </c>
      <c r="F319" s="446" t="inlineStr">
        <is>
          <t>債協報送作業</t>
        </is>
      </c>
    </row>
    <row r="320">
      <c r="A320" s="447" t="inlineStr">
        <is>
          <t>L8410</t>
        </is>
      </c>
      <c r="B320" s="446" t="inlineStr">
        <is>
          <t>JCIC檔案匯出作業(047)</t>
        </is>
      </c>
      <c r="C320" s="447" t="inlineStr">
        <is>
          <t>L8</t>
        </is>
      </c>
      <c r="D320" s="447" t="n">
        <v>3</v>
      </c>
      <c r="E320" s="446" t="inlineStr">
        <is>
          <t>遵循法令作業</t>
        </is>
      </c>
      <c r="F320" s="446" t="inlineStr">
        <is>
          <t>債協報送作業</t>
        </is>
      </c>
    </row>
    <row r="321">
      <c r="A321" s="447" t="inlineStr">
        <is>
          <t>L8412</t>
        </is>
      </c>
      <c r="B321" s="446" t="inlineStr">
        <is>
          <t>JCIC檔案匯出作業(049)</t>
        </is>
      </c>
      <c r="C321" s="447" t="inlineStr">
        <is>
          <t>L8</t>
        </is>
      </c>
      <c r="D321" s="447" t="n">
        <v>3</v>
      </c>
      <c r="E321" s="446" t="inlineStr">
        <is>
          <t>遵循法令作業</t>
        </is>
      </c>
      <c r="F321" s="446" t="inlineStr">
        <is>
          <t>債協報送作業</t>
        </is>
      </c>
    </row>
    <row r="322">
      <c r="A322" s="447" t="inlineStr">
        <is>
          <t>L8413</t>
        </is>
      </c>
      <c r="B322" s="446" t="inlineStr">
        <is>
          <t>JCIC檔案匯出作業(050)</t>
        </is>
      </c>
      <c r="C322" s="447" t="inlineStr">
        <is>
          <t>L8</t>
        </is>
      </c>
      <c r="D322" s="447" t="n">
        <v>3</v>
      </c>
      <c r="E322" s="446" t="inlineStr">
        <is>
          <t>遵循法令作業</t>
        </is>
      </c>
      <c r="F322" s="446" t="inlineStr">
        <is>
          <t>債協報送作業</t>
        </is>
      </c>
    </row>
    <row r="323">
      <c r="A323" s="447" t="inlineStr">
        <is>
          <t>L8414</t>
        </is>
      </c>
      <c r="B323" s="446" t="inlineStr">
        <is>
          <t>JCIC檔案匯出作業(051)</t>
        </is>
      </c>
      <c r="C323" s="447" t="inlineStr">
        <is>
          <t>L8</t>
        </is>
      </c>
      <c r="D323" s="447" t="n">
        <v>3</v>
      </c>
      <c r="E323" s="446" t="inlineStr">
        <is>
          <t>遵循法令作業</t>
        </is>
      </c>
      <c r="F323" s="446" t="inlineStr">
        <is>
          <t>債協報送作業</t>
        </is>
      </c>
    </row>
    <row r="324">
      <c r="A324" s="447" t="inlineStr">
        <is>
          <t>L8415</t>
        </is>
      </c>
      <c r="B324" s="446" t="inlineStr">
        <is>
          <t>JCIC檔案匯出作業(052)</t>
        </is>
      </c>
      <c r="C324" s="447" t="inlineStr">
        <is>
          <t>L8</t>
        </is>
      </c>
      <c r="D324" s="447" t="n">
        <v>3</v>
      </c>
      <c r="E324" s="446" t="inlineStr">
        <is>
          <t>遵循法令作業</t>
        </is>
      </c>
      <c r="F324" s="446" t="inlineStr">
        <is>
          <t>債協報送作業</t>
        </is>
      </c>
    </row>
    <row r="325">
      <c r="A325" s="447" t="inlineStr">
        <is>
          <t>L8416</t>
        </is>
      </c>
      <c r="B325" s="446" t="inlineStr">
        <is>
          <t>JCIC檔案匯出作業(053)</t>
        </is>
      </c>
      <c r="C325" s="447" t="inlineStr">
        <is>
          <t>L8</t>
        </is>
      </c>
      <c r="D325" s="447" t="n">
        <v>3</v>
      </c>
      <c r="E325" s="446" t="inlineStr">
        <is>
          <t>遵循法令作業</t>
        </is>
      </c>
      <c r="F325" s="446" t="inlineStr">
        <is>
          <t>債協報送作業</t>
        </is>
      </c>
    </row>
    <row r="326">
      <c r="A326" s="447" t="inlineStr">
        <is>
          <t>L8417</t>
        </is>
      </c>
      <c r="B326" s="446" t="inlineStr">
        <is>
          <t>JCIC檔案匯出作業(054)</t>
        </is>
      </c>
      <c r="C326" s="447" t="inlineStr">
        <is>
          <t>L8</t>
        </is>
      </c>
      <c r="D326" s="447" t="n">
        <v>3</v>
      </c>
      <c r="E326" s="446" t="inlineStr">
        <is>
          <t>遵循法令作業</t>
        </is>
      </c>
      <c r="F326" s="446" t="inlineStr">
        <is>
          <t>債協報送作業</t>
        </is>
      </c>
    </row>
    <row r="327">
      <c r="A327" s="447" t="inlineStr">
        <is>
          <t>L4941</t>
        </is>
      </c>
      <c r="B327" s="446" t="inlineStr">
        <is>
          <t>ACH授權資料歷史紀錄查詢</t>
        </is>
      </c>
      <c r="C327" s="447" t="inlineStr">
        <is>
          <t>L4</t>
        </is>
      </c>
      <c r="D327" s="447" t="n">
        <v>4</v>
      </c>
      <c r="E327" s="446" t="inlineStr">
        <is>
          <t>批次作業</t>
        </is>
      </c>
      <c r="F327" s="446" t="inlineStr">
        <is>
          <t>銀行扣款作業</t>
        </is>
      </c>
    </row>
    <row r="328">
      <c r="A328" s="447" t="inlineStr">
        <is>
          <t>L2060</t>
        </is>
      </c>
      <c r="B328" s="446" t="inlineStr">
        <is>
          <t>聯貸案訂約明細資料查詢</t>
        </is>
      </c>
      <c r="C328" s="447" t="inlineStr">
        <is>
          <t>L2</t>
        </is>
      </c>
      <c r="D328" s="447" t="n">
        <v>9</v>
      </c>
      <c r="E328" s="446" t="inlineStr">
        <is>
          <t>業務作業</t>
        </is>
      </c>
      <c r="F328" s="446" t="inlineStr">
        <is>
          <t>其他</t>
        </is>
      </c>
    </row>
    <row r="329">
      <c r="A329" s="447" t="inlineStr">
        <is>
          <t>L650D</t>
        </is>
      </c>
      <c r="B329" s="446" t="inlineStr">
        <is>
          <t>業績計算特殊參數設定(業績追回通知設定)</t>
        </is>
      </c>
      <c r="C329" s="447" t="inlineStr">
        <is>
          <t>L6</t>
        </is>
      </c>
      <c r="D329" s="447" t="n">
        <v>5</v>
      </c>
      <c r="E329" s="446" t="inlineStr">
        <is>
          <t>共同作業</t>
        </is>
      </c>
      <c r="F329" s="446" t="inlineStr">
        <is>
          <t>系統變數維護</t>
        </is>
      </c>
    </row>
    <row r="330">
      <c r="A330" s="447" t="inlineStr">
        <is>
          <t>L1111</t>
        </is>
      </c>
      <c r="B330" s="446" t="inlineStr">
        <is>
          <t>顧客基本資料維護-編號變更</t>
        </is>
      </c>
      <c r="C330" s="447" t="inlineStr">
        <is>
          <t>L1</t>
        </is>
      </c>
      <c r="D330" s="447" t="n">
        <v>1</v>
      </c>
      <c r="E330" s="446" t="inlineStr">
        <is>
          <t>顧客管理作業</t>
        </is>
      </c>
      <c r="F330" s="446" t="inlineStr">
        <is>
          <t>顧客基本資料</t>
        </is>
      </c>
    </row>
    <row r="331">
      <c r="A331" s="447" t="inlineStr">
        <is>
          <t>L4102</t>
        </is>
      </c>
      <c r="B331" s="446" t="inlineStr">
        <is>
          <t>撥款退款明細表</t>
        </is>
      </c>
      <c r="C331" s="447" t="inlineStr">
        <is>
          <t>L4</t>
        </is>
      </c>
      <c r="D331" s="447" t="n">
        <v>1</v>
      </c>
      <c r="E331" s="446" t="inlineStr">
        <is>
          <t>批次作業</t>
        </is>
      </c>
      <c r="F331" s="446" t="inlineStr">
        <is>
          <t>撥款退款作業</t>
        </is>
      </c>
    </row>
    <row r="332">
      <c r="A332" s="447" t="inlineStr">
        <is>
          <t>L5977</t>
        </is>
      </c>
      <c r="B332" s="446" t="inlineStr">
        <is>
          <t>客戶最大債權撥付統計查詢</t>
        </is>
      </c>
      <c r="C332" s="447" t="inlineStr">
        <is>
          <t>L5</t>
        </is>
      </c>
      <c r="D332" s="447" t="n">
        <v>5</v>
      </c>
      <c r="E332" s="446" t="inlineStr">
        <is>
          <t>管理性作業</t>
        </is>
      </c>
      <c r="F332" s="446" t="inlineStr">
        <is>
          <t>債務協商作業</t>
        </is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baseColWidth="8" defaultColWidth="9" defaultRowHeight="15.75"/>
  <cols>
    <col width="12.7109375" bestFit="1" customWidth="1" style="256" min="1" max="1"/>
    <col width="8.7109375" bestFit="1" customWidth="1" style="472" min="2" max="2"/>
    <col width="9.28515625" customWidth="1" style="473" min="3" max="3"/>
    <col width="15.28515625" bestFit="1" customWidth="1" style="318" min="4" max="4"/>
    <col width="15.28515625" bestFit="1" customWidth="1" style="318" min="5" max="5"/>
    <col width="13" bestFit="1" customWidth="1" style="318" min="6" max="6"/>
    <col width="17.85546875" customWidth="1" style="474" min="7" max="7"/>
    <col width="17.85546875" customWidth="1" style="475" min="8" max="8"/>
    <col width="13.28515625" bestFit="1" customWidth="1" style="476" min="9" max="9"/>
    <col width="22.42578125" bestFit="1" customWidth="1" style="69" min="10" max="10"/>
    <col width="9" customWidth="1" style="174" min="11" max="16384"/>
  </cols>
  <sheetData>
    <row r="1" ht="15" customFormat="1" customHeight="1" s="65">
      <c r="A1" s="182" t="inlineStr">
        <is>
          <t>日期</t>
        </is>
      </c>
      <c r="B1" s="542" t="inlineStr">
        <is>
          <t>週</t>
        </is>
      </c>
      <c r="C1" s="543" t="inlineStr">
        <is>
          <t>合計數</t>
        </is>
      </c>
      <c r="D1" s="225" t="inlineStr">
        <is>
          <t>累計預估</t>
        </is>
      </c>
      <c r="E1" s="225" t="inlineStr">
        <is>
          <t>累計完成</t>
        </is>
      </c>
      <c r="F1" s="225" t="inlineStr">
        <is>
          <t>延遲數</t>
        </is>
      </c>
      <c r="G1" s="544" t="inlineStr">
        <is>
          <t>累計預估達成率</t>
        </is>
      </c>
      <c r="H1" s="545" t="inlineStr">
        <is>
          <t>累計實際達成率</t>
        </is>
      </c>
      <c r="I1" s="546" t="inlineStr">
        <is>
          <t>延遲率</t>
        </is>
      </c>
    </row>
    <row r="2" hidden="1" ht="15" customHeight="1" s="453">
      <c r="A2" s="256" t="n">
        <v>44396</v>
      </c>
      <c r="B2" s="472">
        <f>表格1_5[[#This Row],[日期]]</f>
        <v/>
      </c>
      <c r="C2" s="473" t="n">
        <v>366</v>
      </c>
      <c r="D2" s="318">
        <f>COUNTIF(URS確認!K:K,"&lt;"&amp;A2+1)</f>
        <v/>
      </c>
      <c r="E2" s="318">
        <f>COUNTIF(URS確認!M:M,"&lt;"&amp;A2+1)</f>
        <v/>
      </c>
      <c r="F2" s="318">
        <f>D2-E2</f>
        <v/>
      </c>
      <c r="G2" s="474">
        <f>COUNTIF(URS確認!K:K,"&lt;"&amp;A2+1)/C2</f>
        <v/>
      </c>
      <c r="H2" s="474">
        <f>COUNTIF(URS確認!M:M,"&lt;"&amp;A2+1)/C2</f>
        <v/>
      </c>
      <c r="I2" s="474">
        <f>表格1_5[[#This Row],[累計預估達成率]]-表格1_5[[#This Row],[累計實際達成率]]</f>
        <v/>
      </c>
      <c r="J2" s="174" t="n"/>
    </row>
    <row r="3" hidden="1" ht="15" customHeight="1" s="453">
      <c r="A3" s="256" t="n">
        <v>44397</v>
      </c>
      <c r="B3" s="472">
        <f>表格1_5[[#This Row],[日期]]</f>
        <v/>
      </c>
      <c r="C3" s="473" t="n">
        <v>366</v>
      </c>
      <c r="D3" s="318">
        <f>COUNTIF(URS確認!K:K,"&lt;"&amp;A3+1)</f>
        <v/>
      </c>
      <c r="E3" s="318">
        <f>COUNTIF(URS確認!M:M,"&lt;"&amp;A3+1)</f>
        <v/>
      </c>
      <c r="F3" s="318">
        <f>D3-E3</f>
        <v/>
      </c>
      <c r="G3" s="474">
        <f>COUNTIF(URS確認!K:K,"&lt;"&amp;A3+1)/C3</f>
        <v/>
      </c>
      <c r="H3" s="474">
        <f>COUNTIF(URS確認!M:M,"&lt;"&amp;A3+1)/C3</f>
        <v/>
      </c>
      <c r="I3" s="474">
        <f>表格1_5[[#This Row],[累計預估達成率]]-表格1_5[[#This Row],[累計實際達成率]]</f>
        <v/>
      </c>
      <c r="J3" s="174" t="n"/>
    </row>
    <row r="4" hidden="1" ht="15" customHeight="1" s="453">
      <c r="A4" s="256" t="n">
        <v>44398</v>
      </c>
      <c r="B4" s="472">
        <f>表格1_5[[#This Row],[日期]]</f>
        <v/>
      </c>
      <c r="C4" s="473" t="n">
        <v>366</v>
      </c>
      <c r="D4" s="318">
        <f>COUNTIF(URS確認!K:K,"&lt;"&amp;A4+1)</f>
        <v/>
      </c>
      <c r="E4" s="318">
        <f>COUNTIF(URS確認!M:M,"&lt;"&amp;A4+1)</f>
        <v/>
      </c>
      <c r="F4" s="318">
        <f>D4-E4</f>
        <v/>
      </c>
      <c r="G4" s="474">
        <f>COUNTIF(URS確認!K:K,"&lt;"&amp;A4+1)/C4</f>
        <v/>
      </c>
      <c r="H4" s="474">
        <f>COUNTIF(URS確認!M:M,"&lt;"&amp;A4+1)/C4</f>
        <v/>
      </c>
      <c r="I4" s="474">
        <f>表格1_5[[#This Row],[累計預估達成率]]-表格1_5[[#This Row],[累計實際達成率]]</f>
        <v/>
      </c>
      <c r="J4" s="174" t="n"/>
    </row>
    <row r="5" hidden="1" ht="15" customHeight="1" s="453">
      <c r="A5" s="256" t="n">
        <v>44399</v>
      </c>
      <c r="B5" s="472">
        <f>表格1_5[[#This Row],[日期]]</f>
        <v/>
      </c>
      <c r="C5" s="473" t="n">
        <v>366</v>
      </c>
      <c r="D5" s="318">
        <f>COUNTIF(URS確認!K:K,"&lt;"&amp;A5+1)</f>
        <v/>
      </c>
      <c r="E5" s="318">
        <f>COUNTIF(URS確認!M:M,"&lt;"&amp;A5+1)</f>
        <v/>
      </c>
      <c r="F5" s="318">
        <f>D5-E5</f>
        <v/>
      </c>
      <c r="G5" s="474">
        <f>COUNTIF(URS確認!K:K,"&lt;"&amp;A5+1)/C5</f>
        <v/>
      </c>
      <c r="H5" s="474">
        <f>COUNTIF(URS確認!M:M,"&lt;"&amp;A5+1)/C5</f>
        <v/>
      </c>
      <c r="I5" s="474">
        <f>表格1_5[[#This Row],[累計預估達成率]]-表格1_5[[#This Row],[累計實際達成率]]</f>
        <v/>
      </c>
      <c r="J5" s="174" t="n"/>
    </row>
    <row r="6" ht="15" customHeight="1" s="453">
      <c r="A6" s="70" t="n">
        <v>44400</v>
      </c>
      <c r="B6" s="493">
        <f>表格1_5[[#This Row],[日期]]</f>
        <v/>
      </c>
      <c r="C6" s="494" t="n">
        <v>366</v>
      </c>
      <c r="D6" s="124">
        <f>COUNTIF(URS確認!K:K,"&lt;"&amp;A6+1)</f>
        <v/>
      </c>
      <c r="E6" s="124">
        <f>COUNTIF(URS確認!M:M,"&lt;"&amp;A6+1)</f>
        <v/>
      </c>
      <c r="F6" s="124">
        <f>D6-E6</f>
        <v/>
      </c>
      <c r="G6" s="495">
        <f>COUNTIF(URS確認!K:K,"&lt;"&amp;A6+1)/C6</f>
        <v/>
      </c>
      <c r="H6" s="495">
        <f>COUNTIF(URS確認!M:M,"&lt;"&amp;A6+1)/C6</f>
        <v/>
      </c>
      <c r="I6" s="495">
        <f>表格1_5[[#This Row],[累計預估達成率]]-表格1_5[[#This Row],[累計實際達成率]]</f>
        <v/>
      </c>
      <c r="J6" s="174" t="n"/>
    </row>
    <row r="7" hidden="1" ht="15" customHeight="1" s="453">
      <c r="A7" s="256" t="n">
        <v>44403</v>
      </c>
      <c r="B7" s="472">
        <f>表格1_5[[#This Row],[日期]]</f>
        <v/>
      </c>
      <c r="C7" s="473" t="n">
        <v>366</v>
      </c>
      <c r="D7" s="318">
        <f>COUNTIF(URS確認!K:K,"&lt;"&amp;A7+1)</f>
        <v/>
      </c>
      <c r="E7" s="318">
        <f>COUNTIF(URS確認!M:M,"&lt;"&amp;A7+1)</f>
        <v/>
      </c>
      <c r="F7" s="318">
        <f>D7-E7</f>
        <v/>
      </c>
      <c r="G7" s="474">
        <f>COUNTIF(URS確認!K:K,"&lt;"&amp;A7+1)/C7</f>
        <v/>
      </c>
      <c r="H7" s="474">
        <f>COUNTIF(URS確認!M:M,"&lt;"&amp;A7+1)/C7</f>
        <v/>
      </c>
      <c r="I7" s="474">
        <f>表格1_5[[#This Row],[累計預估達成率]]-表格1_5[[#This Row],[累計實際達成率]]</f>
        <v/>
      </c>
      <c r="J7" s="174" t="n"/>
    </row>
    <row r="8" hidden="1" ht="15" customHeight="1" s="453">
      <c r="A8" s="256" t="n">
        <v>44404</v>
      </c>
      <c r="B8" s="472">
        <f>表格1_5[[#This Row],[日期]]</f>
        <v/>
      </c>
      <c r="C8" s="473" t="n">
        <v>366</v>
      </c>
      <c r="D8" s="318">
        <f>COUNTIF(URS確認!K:K,"&lt;"&amp;A8+1)</f>
        <v/>
      </c>
      <c r="E8" s="318">
        <f>COUNTIF(URS確認!M:M,"&lt;"&amp;A8+1)</f>
        <v/>
      </c>
      <c r="F8" s="318">
        <f>D8-E8</f>
        <v/>
      </c>
      <c r="G8" s="474">
        <f>COUNTIF(URS確認!K:K,"&lt;"&amp;A8+1)/C8</f>
        <v/>
      </c>
      <c r="H8" s="474">
        <f>COUNTIF(URS確認!M:M,"&lt;"&amp;A8+1)/C8</f>
        <v/>
      </c>
      <c r="I8" s="474">
        <f>表格1_5[[#This Row],[累計預估達成率]]-表格1_5[[#This Row],[累計實際達成率]]</f>
        <v/>
      </c>
      <c r="J8" s="174" t="n"/>
    </row>
    <row r="9" hidden="1" ht="15" customHeight="1" s="453">
      <c r="A9" s="256" t="n">
        <v>44405</v>
      </c>
      <c r="B9" s="472">
        <f>表格1_5[[#This Row],[日期]]</f>
        <v/>
      </c>
      <c r="C9" s="473" t="n">
        <v>368</v>
      </c>
      <c r="D9" s="318">
        <f>COUNTIF(URS確認!K:K,"&lt;"&amp;A9+1)</f>
        <v/>
      </c>
      <c r="E9" s="318">
        <f>COUNTIF(URS確認!M:M,"&lt;"&amp;A9+1)</f>
        <v/>
      </c>
      <c r="F9" s="318">
        <f>D9-E9</f>
        <v/>
      </c>
      <c r="G9" s="474">
        <f>COUNTIF(URS確認!K:K,"&lt;"&amp;A9+1)/C9</f>
        <v/>
      </c>
      <c r="H9" s="474">
        <f>COUNTIF(URS確認!M:M,"&lt;"&amp;A9+1)/C9</f>
        <v/>
      </c>
      <c r="I9" s="474">
        <f>表格1_5[[#This Row],[累計預估達成率]]-表格1_5[[#This Row],[累計實際達成率]]</f>
        <v/>
      </c>
      <c r="J9" s="174" t="n"/>
    </row>
    <row r="10" hidden="1" ht="15" customHeight="1" s="453">
      <c r="A10" s="256" t="n">
        <v>44406</v>
      </c>
      <c r="B10" s="472">
        <f>表格1_5[[#This Row],[日期]]</f>
        <v/>
      </c>
      <c r="C10" s="473" t="n">
        <v>368</v>
      </c>
      <c r="D10" s="318">
        <f>COUNTIF(URS確認!K:K,"&lt;"&amp;A10+1)</f>
        <v/>
      </c>
      <c r="E10" s="318">
        <f>COUNTIF(URS確認!M:M,"&lt;"&amp;A10+1)</f>
        <v/>
      </c>
      <c r="F10" s="318">
        <f>D10-E10</f>
        <v/>
      </c>
      <c r="G10" s="474">
        <f>COUNTIF(URS確認!K:K,"&lt;"&amp;A10+1)/C10</f>
        <v/>
      </c>
      <c r="H10" s="474">
        <f>COUNTIF(URS確認!M:M,"&lt;"&amp;A10+1)/C10</f>
        <v/>
      </c>
      <c r="I10" s="474">
        <f>表格1_5[[#This Row],[累計預估達成率]]-表格1_5[[#This Row],[累計實際達成率]]</f>
        <v/>
      </c>
      <c r="J10" s="174" t="n"/>
    </row>
    <row r="11" ht="15" customHeight="1" s="453">
      <c r="A11" s="70" t="n">
        <v>44407</v>
      </c>
      <c r="B11" s="493">
        <f>表格1_5[[#This Row],[日期]]</f>
        <v/>
      </c>
      <c r="C11" s="494" t="n">
        <v>368</v>
      </c>
      <c r="D11" s="124">
        <f>COUNTIF(URS確認!K:K,"&lt;"&amp;A11+1)</f>
        <v/>
      </c>
      <c r="E11" s="124">
        <f>COUNTIF(URS確認!M:M,"&lt;"&amp;A11+1)</f>
        <v/>
      </c>
      <c r="F11" s="124">
        <f>D11-E11</f>
        <v/>
      </c>
      <c r="G11" s="495">
        <f>COUNTIF(URS確認!K:K,"&lt;"&amp;A11+1)/C11</f>
        <v/>
      </c>
      <c r="H11" s="495">
        <f>COUNTIF(URS確認!M:M,"&lt;"&amp;A11+1)/C11</f>
        <v/>
      </c>
      <c r="I11" s="495">
        <f>表格1_5[[#This Row],[累計預估達成率]]-表格1_5[[#This Row],[累計實際達成率]]</f>
        <v/>
      </c>
      <c r="J11" s="174" t="n"/>
    </row>
    <row r="12" hidden="1" ht="15" customHeight="1" s="453">
      <c r="A12" s="256" t="n">
        <v>44410</v>
      </c>
      <c r="B12" s="472">
        <f>表格1_5[[#This Row],[日期]]</f>
        <v/>
      </c>
      <c r="C12" s="473" t="n">
        <v>368</v>
      </c>
      <c r="D12" s="318">
        <f>COUNTIF(URS確認!K:K,"&lt;"&amp;A12+1)</f>
        <v/>
      </c>
      <c r="E12" s="318">
        <f>COUNTIF(URS確認!M:M,"&lt;"&amp;A12+1)</f>
        <v/>
      </c>
      <c r="F12" s="318">
        <f>D12-E12</f>
        <v/>
      </c>
      <c r="G12" s="474">
        <f>COUNTIF(URS確認!K:K,"&lt;"&amp;A12+1)/C12</f>
        <v/>
      </c>
      <c r="H12" s="474">
        <f>COUNTIF(URS確認!M:M,"&lt;"&amp;A12+1)/C12</f>
        <v/>
      </c>
      <c r="I12" s="474">
        <f>表格1_5[[#This Row],[累計預估達成率]]-表格1_5[[#This Row],[累計實際達成率]]</f>
        <v/>
      </c>
    </row>
    <row r="13" hidden="1" ht="15" customHeight="1" s="453">
      <c r="A13" s="256" t="n">
        <v>44411</v>
      </c>
      <c r="B13" s="472">
        <f>表格1_5[[#This Row],[日期]]</f>
        <v/>
      </c>
      <c r="C13" s="473" t="n">
        <v>368</v>
      </c>
      <c r="D13" s="318">
        <f>COUNTIF(URS確認!K:K,"&lt;"&amp;A13+1)</f>
        <v/>
      </c>
      <c r="E13" s="318">
        <f>COUNTIF(URS確認!M:M,"&lt;"&amp;A13+1)</f>
        <v/>
      </c>
      <c r="F13" s="318">
        <f>D13-E13</f>
        <v/>
      </c>
      <c r="G13" s="474">
        <f>COUNTIF(URS確認!K:K,"&lt;"&amp;A13+1)/C13</f>
        <v/>
      </c>
      <c r="H13" s="474">
        <f>COUNTIF(URS確認!M:M,"&lt;"&amp;A13+1)/C13</f>
        <v/>
      </c>
      <c r="I13" s="474">
        <f>表格1_5[[#This Row],[累計預估達成率]]-表格1_5[[#This Row],[累計實際達成率]]</f>
        <v/>
      </c>
    </row>
    <row r="14" hidden="1" ht="15" customHeight="1" s="453">
      <c r="A14" s="256" t="n">
        <v>44412</v>
      </c>
      <c r="B14" s="472">
        <f>表格1_5[[#This Row],[日期]]</f>
        <v/>
      </c>
      <c r="C14" s="473" t="n">
        <v>368</v>
      </c>
      <c r="D14" s="318">
        <f>COUNTIF(URS確認!K:K,"&lt;"&amp;A14+1)</f>
        <v/>
      </c>
      <c r="E14" s="318">
        <f>COUNTIF(URS確認!M:M,"&lt;"&amp;A14+1)</f>
        <v/>
      </c>
      <c r="F14" s="318">
        <f>D14-E14</f>
        <v/>
      </c>
      <c r="G14" s="474">
        <f>COUNTIF(URS確認!K:K,"&lt;"&amp;A14+1)/C14</f>
        <v/>
      </c>
      <c r="H14" s="474">
        <f>COUNTIF(URS確認!M:M,"&lt;"&amp;A14+1)/C14</f>
        <v/>
      </c>
      <c r="I14" s="474">
        <f>表格1_5[[#This Row],[累計預估達成率]]-表格1_5[[#This Row],[累計實際達成率]]</f>
        <v/>
      </c>
    </row>
    <row r="15" hidden="1" ht="15" customHeight="1" s="453">
      <c r="A15" s="256" t="n">
        <v>44413</v>
      </c>
      <c r="B15" s="472">
        <f>表格1_5[[#This Row],[日期]]</f>
        <v/>
      </c>
      <c r="C15" s="473" t="n">
        <v>368</v>
      </c>
      <c r="D15" s="318">
        <f>COUNTIF(URS確認!K:K,"&lt;"&amp;A15+1)</f>
        <v/>
      </c>
      <c r="E15" s="318">
        <f>COUNTIF(URS確認!M:M,"&lt;"&amp;A15+1)</f>
        <v/>
      </c>
      <c r="F15" s="318">
        <f>D15-E15</f>
        <v/>
      </c>
      <c r="G15" s="474">
        <f>COUNTIF(URS確認!K:K,"&lt;"&amp;A15+1)/C15</f>
        <v/>
      </c>
      <c r="H15" s="474">
        <f>COUNTIF(URS確認!M:M,"&lt;"&amp;A15+1)/C15</f>
        <v/>
      </c>
      <c r="I15" s="474">
        <f>表格1_5[[#This Row],[累計預估達成率]]-表格1_5[[#This Row],[累計實際達成率]]</f>
        <v/>
      </c>
    </row>
    <row r="16" ht="15" customHeight="1" s="453">
      <c r="A16" s="70" t="n">
        <v>44414</v>
      </c>
      <c r="B16" s="493">
        <f>表格1_5[[#This Row],[日期]]</f>
        <v/>
      </c>
      <c r="C16" s="494" t="n">
        <v>368</v>
      </c>
      <c r="D16" s="124">
        <f>COUNTIF(URS確認!K:K,"&lt;"&amp;A16+1)</f>
        <v/>
      </c>
      <c r="E16" s="124">
        <f>COUNTIF(URS確認!M:M,"&lt;"&amp;A16+1)</f>
        <v/>
      </c>
      <c r="F16" s="124">
        <f>D16-E16</f>
        <v/>
      </c>
      <c r="G16" s="495">
        <f>COUNTIF(URS確認!K:K,"&lt;"&amp;A16+1)/C16</f>
        <v/>
      </c>
      <c r="H16" s="495">
        <f>COUNTIF(URS確認!M:M,"&lt;"&amp;A16+1)/C16</f>
        <v/>
      </c>
      <c r="I16" s="495">
        <f>表格1_5[[#This Row],[累計預估達成率]]-表格1_5[[#This Row],[累計實際達成率]]</f>
        <v/>
      </c>
    </row>
    <row r="17" hidden="1" ht="15" customHeight="1" s="453">
      <c r="A17" s="256" t="n">
        <v>44417</v>
      </c>
      <c r="B17" s="472">
        <f>表格1_5[[#This Row],[日期]]</f>
        <v/>
      </c>
      <c r="C17" s="473" t="n">
        <v>368</v>
      </c>
      <c r="D17" s="318">
        <f>COUNTIF(URS確認!K:K,"&lt;"&amp;A17+1)</f>
        <v/>
      </c>
      <c r="E17" s="318">
        <f>COUNTIF(URS確認!M:M,"&lt;"&amp;A17+1)</f>
        <v/>
      </c>
      <c r="F17" s="318">
        <f>D17-E17</f>
        <v/>
      </c>
      <c r="G17" s="474">
        <f>COUNTIF(URS確認!K:K,"&lt;"&amp;A17+1)/C17</f>
        <v/>
      </c>
      <c r="H17" s="474">
        <f>COUNTIF(URS確認!M:M,"&lt;"&amp;A17+1)/C17</f>
        <v/>
      </c>
      <c r="I17" s="474">
        <f>表格1_5[[#This Row],[累計預估達成率]]-表格1_5[[#This Row],[累計實際達成率]]</f>
        <v/>
      </c>
    </row>
    <row r="18" hidden="1" ht="15" customHeight="1" s="453">
      <c r="A18" s="256" t="n">
        <v>44418</v>
      </c>
      <c r="B18" s="472">
        <f>表格1_5[[#This Row],[日期]]</f>
        <v/>
      </c>
      <c r="C18" s="473" t="n">
        <v>368</v>
      </c>
      <c r="D18" s="318">
        <f>COUNTIF(URS確認!K:K,"&lt;"&amp;A18+1)</f>
        <v/>
      </c>
      <c r="E18" s="318">
        <f>COUNTIF(URS確認!M:M,"&lt;"&amp;A18+1)</f>
        <v/>
      </c>
      <c r="F18" s="318">
        <f>D18-E18</f>
        <v/>
      </c>
      <c r="G18" s="474">
        <f>COUNTIF(URS確認!K:K,"&lt;"&amp;A18+1)/C18</f>
        <v/>
      </c>
      <c r="H18" s="474">
        <f>COUNTIF(URS確認!M:M,"&lt;"&amp;A18+1)/C18</f>
        <v/>
      </c>
      <c r="I18" s="474">
        <f>表格1_5[[#This Row],[累計預估達成率]]-表格1_5[[#This Row],[累計實際達成率]]</f>
        <v/>
      </c>
    </row>
    <row r="19" hidden="1" ht="15" customHeight="1" s="453">
      <c r="A19" s="256" t="n">
        <v>44419</v>
      </c>
      <c r="B19" s="472">
        <f>表格1_5[[#This Row],[日期]]</f>
        <v/>
      </c>
      <c r="C19" s="473" t="n">
        <v>368</v>
      </c>
      <c r="D19" s="318">
        <f>COUNTIF(URS確認!K:K,"&lt;"&amp;A19+1)</f>
        <v/>
      </c>
      <c r="E19" s="318">
        <f>COUNTIF(URS確認!M:M,"&lt;"&amp;A19+1)</f>
        <v/>
      </c>
      <c r="F19" s="318">
        <f>D19-E19</f>
        <v/>
      </c>
      <c r="G19" s="474">
        <f>COUNTIF(URS確認!K:K,"&lt;"&amp;A19+1)/C19</f>
        <v/>
      </c>
      <c r="H19" s="474">
        <f>COUNTIF(URS確認!M:M,"&lt;"&amp;A19+1)/C19</f>
        <v/>
      </c>
      <c r="I19" s="474">
        <f>表格1_5[[#This Row],[累計預估達成率]]-表格1_5[[#This Row],[累計實際達成率]]</f>
        <v/>
      </c>
    </row>
    <row r="20" hidden="1" ht="15" customHeight="1" s="453">
      <c r="A20" s="256" t="n">
        <v>44420</v>
      </c>
      <c r="B20" s="472">
        <f>表格1_5[[#This Row],[日期]]</f>
        <v/>
      </c>
      <c r="C20" s="473" t="n">
        <v>368</v>
      </c>
      <c r="D20" s="318">
        <f>COUNTIF(URS確認!K:K,"&lt;"&amp;A20+1)</f>
        <v/>
      </c>
      <c r="E20" s="318">
        <f>COUNTIF(URS確認!M:M,"&lt;"&amp;A20+1)</f>
        <v/>
      </c>
      <c r="F20" s="318">
        <f>D20-E20</f>
        <v/>
      </c>
      <c r="G20" s="474">
        <f>COUNTIF(URS確認!K:K,"&lt;"&amp;A20+1)/C20</f>
        <v/>
      </c>
      <c r="H20" s="474">
        <f>COUNTIF(URS確認!M:M,"&lt;"&amp;A20+1)/C20</f>
        <v/>
      </c>
      <c r="I20" s="474">
        <f>表格1_5[[#This Row],[累計預估達成率]]-表格1_5[[#This Row],[累計實際達成率]]</f>
        <v/>
      </c>
    </row>
    <row r="21" ht="15" customHeight="1" s="453">
      <c r="A21" s="70" t="n">
        <v>44421</v>
      </c>
      <c r="B21" s="493">
        <f>表格1_5[[#This Row],[日期]]</f>
        <v/>
      </c>
      <c r="C21" s="494" t="n">
        <v>368</v>
      </c>
      <c r="D21" s="124">
        <f>COUNTIF(URS確認!K:K,"&lt;"&amp;A21+1)</f>
        <v/>
      </c>
      <c r="E21" s="124">
        <f>COUNTIF(URS確認!M:M,"&lt;"&amp;A21+1)</f>
        <v/>
      </c>
      <c r="F21" s="124">
        <f>D21-E21</f>
        <v/>
      </c>
      <c r="G21" s="495">
        <f>COUNTIF(URS確認!K:K,"&lt;"&amp;A21+1)/C21</f>
        <v/>
      </c>
      <c r="H21" s="495">
        <f>COUNTIF(URS確認!M:M,"&lt;"&amp;A21+1)/C21</f>
        <v/>
      </c>
      <c r="I21" s="495">
        <f>表格1_5[[#This Row],[累計預估達成率]]-表格1_5[[#This Row],[累計實際達成率]]</f>
        <v/>
      </c>
    </row>
    <row r="22" hidden="1" ht="15" customHeight="1" s="453">
      <c r="A22" s="147" t="n">
        <v>44424</v>
      </c>
      <c r="B22" s="496">
        <f>表格1_5[[#This Row],[日期]]</f>
        <v/>
      </c>
      <c r="C22" s="497">
        <f>COUNTA(URS確認!E:E)-1</f>
        <v/>
      </c>
      <c r="D22" s="150">
        <f>COUNTIF(URS確認!K:K,"&lt;"&amp;A22+1)</f>
        <v/>
      </c>
      <c r="E22" s="150">
        <f>COUNTIF(URS確認!M:M,"&lt;"&amp;A22+1)</f>
        <v/>
      </c>
      <c r="F22" s="150">
        <f>D22-E22</f>
        <v/>
      </c>
      <c r="G22" s="547">
        <f>COUNTIF(URS確認!K:K,"&lt;"&amp;A22+1)/C22</f>
        <v/>
      </c>
      <c r="H22" s="547">
        <f>COUNTIF(URS確認!M:M,"&lt;"&amp;A22+1)/C22</f>
        <v/>
      </c>
      <c r="I22" s="547">
        <f>表格1_5[[#This Row],[累計預估達成率]]-表格1_5[[#This Row],[累計實際達成率]]</f>
        <v/>
      </c>
    </row>
    <row r="23" hidden="1" ht="15" customHeight="1" s="453">
      <c r="A23" s="153" t="n">
        <v>44425</v>
      </c>
      <c r="B23" s="498">
        <f>表格1_5[[#This Row],[日期]]</f>
        <v/>
      </c>
      <c r="C23" s="499">
        <f>COUNTA(URS確認!E:E)-1</f>
        <v/>
      </c>
      <c r="D23" s="156">
        <f>COUNTIF(URS確認!K:K,"&lt;"&amp;A23+1)</f>
        <v/>
      </c>
      <c r="E23" s="156">
        <f>COUNTIF(URS確認!M:M,"&lt;"&amp;A23+1)</f>
        <v/>
      </c>
      <c r="F23" s="156">
        <f>D23-E23</f>
        <v/>
      </c>
      <c r="G23" s="548">
        <f>COUNTIF(URS確認!K:K,"&lt;"&amp;A23+1)/C23</f>
        <v/>
      </c>
      <c r="H23" s="548">
        <f>COUNTIF(URS確認!M:M,"&lt;"&amp;A23+1)/C23</f>
        <v/>
      </c>
      <c r="I23" s="548">
        <f>表格1_5[[#This Row],[累計預估達成率]]-表格1_5[[#This Row],[累計實際達成率]]</f>
        <v/>
      </c>
    </row>
    <row r="24" hidden="1" ht="15" customHeight="1" s="453">
      <c r="A24" s="153" t="n">
        <v>44426</v>
      </c>
      <c r="B24" s="498">
        <f>表格1_5[[#This Row],[日期]]</f>
        <v/>
      </c>
      <c r="C24" s="499">
        <f>COUNTA(URS確認!E:E)-1</f>
        <v/>
      </c>
      <c r="D24" s="156">
        <f>COUNTIF(URS確認!K:K,"&lt;"&amp;A24+1)</f>
        <v/>
      </c>
      <c r="E24" s="156">
        <f>COUNTIF(URS確認!M:M,"&lt;"&amp;A24+1)</f>
        <v/>
      </c>
      <c r="F24" s="156">
        <f>D24-E24</f>
        <v/>
      </c>
      <c r="G24" s="548">
        <f>COUNTIF(URS確認!K:K,"&lt;"&amp;A24+1)/C24</f>
        <v/>
      </c>
      <c r="H24" s="548">
        <f>COUNTIF(URS確認!M:M,"&lt;"&amp;A24+1)/C24</f>
        <v/>
      </c>
      <c r="I24" s="548">
        <f>表格1_5[[#This Row],[累計預估達成率]]-表格1_5[[#This Row],[累計實際達成率]]</f>
        <v/>
      </c>
    </row>
    <row r="25" hidden="1" ht="15" customHeight="1" s="453">
      <c r="A25" s="147" t="n">
        <v>44427</v>
      </c>
      <c r="B25" s="500">
        <f>表格1_5[[#This Row],[日期]]</f>
        <v/>
      </c>
      <c r="C25" s="501">
        <f>COUNTA(URS確認!E:E)-1</f>
        <v/>
      </c>
      <c r="D25" s="165">
        <f>COUNTIF(URS確認!K:K,"&lt;"&amp;A25+1)</f>
        <v/>
      </c>
      <c r="E25" s="165">
        <f>COUNTIF(URS確認!M:M,"&lt;"&amp;A25+1)</f>
        <v/>
      </c>
      <c r="F25" s="165">
        <f>D25-E25</f>
        <v/>
      </c>
      <c r="G25" s="549">
        <f>COUNTIF(URS確認!K:K,"&lt;"&amp;A25+1)/C25</f>
        <v/>
      </c>
      <c r="H25" s="549">
        <f>COUNTIF(URS確認!M:M,"&lt;"&amp;A25+1)/C25</f>
        <v/>
      </c>
      <c r="I25" s="549">
        <f>表格1_5[[#This Row],[累計預估達成率]]-表格1_5[[#This Row],[累計實際達成率]]</f>
        <v/>
      </c>
    </row>
    <row r="26" ht="15" customHeight="1" s="453">
      <c r="A26" s="167" t="n">
        <v>44428</v>
      </c>
      <c r="B26" s="502">
        <f>表格1_5[[#This Row],[日期]]</f>
        <v/>
      </c>
      <c r="C26" s="503">
        <f>COUNTA(URS確認!E:E)-1-112-13</f>
        <v/>
      </c>
      <c r="D26" s="170">
        <f>COUNTIF(URS確認!K:K,"&lt;"&amp;A26+1)</f>
        <v/>
      </c>
      <c r="E26" s="170">
        <f>COUNTIF(URS確認!M:M,"&lt;"&amp;A26+1)</f>
        <v/>
      </c>
      <c r="F26" s="170">
        <f>D26-E26</f>
        <v/>
      </c>
      <c r="G26" s="550">
        <f>COUNTIF(URS確認!K:K,"&lt;"&amp;A26+1)/C26</f>
        <v/>
      </c>
      <c r="H26" s="550">
        <f>COUNTIF(URS確認!M:M,"&lt;"&amp;A26+1)/C26</f>
        <v/>
      </c>
      <c r="I26" s="550">
        <f>表格1_5[[#This Row],[累計預估達成率]]-表格1_5[[#This Row],[累計實際達成率]]</f>
        <v/>
      </c>
    </row>
    <row r="27" hidden="1" ht="15" customHeight="1" s="453">
      <c r="A27" s="162" t="n">
        <v>44431</v>
      </c>
      <c r="B27" s="500">
        <f>表格1_5[[#This Row],[日期]]</f>
        <v/>
      </c>
      <c r="C27" s="503">
        <f>COUNTA(URS確認!E:E)-1-112-13</f>
        <v/>
      </c>
      <c r="D27" s="165">
        <f>COUNTIF(URS確認!K:K,"&lt;"&amp;A27+1)</f>
        <v/>
      </c>
      <c r="E27" s="165">
        <f>COUNTIF(URS確認!M:M,"&lt;"&amp;A27+1)</f>
        <v/>
      </c>
      <c r="F27" s="165">
        <f>D27-E27</f>
        <v/>
      </c>
      <c r="G27" s="549">
        <f>COUNTIF(URS確認!K:K,"&lt;"&amp;A27+1)/C27</f>
        <v/>
      </c>
      <c r="H27" s="549">
        <f>COUNTIF(URS確認!M:M,"&lt;"&amp;A27+1)/C27</f>
        <v/>
      </c>
      <c r="I27" s="549">
        <f>表格1_5[[#This Row],[累計預估達成率]]-表格1_5[[#This Row],[累計實際達成率]]</f>
        <v/>
      </c>
    </row>
    <row r="28" hidden="1" ht="15" customHeight="1" s="453">
      <c r="A28" s="162" t="n">
        <v>44432</v>
      </c>
      <c r="B28" s="472">
        <f>表格1_5[[#This Row],[日期]]</f>
        <v/>
      </c>
      <c r="C28" s="503">
        <f>COUNTA(URS確認!E:E)-1-112-13</f>
        <v/>
      </c>
      <c r="D28" s="318">
        <f>COUNTIF(URS確認!K:K,"&lt;"&amp;A28+1)</f>
        <v/>
      </c>
      <c r="E28" s="318">
        <f>COUNTIF(URS確認!M:M,"&lt;"&amp;A28+1)</f>
        <v/>
      </c>
      <c r="F28" s="318">
        <f>D28-E28</f>
        <v/>
      </c>
      <c r="G28" s="474">
        <f>COUNTIF(URS確認!K:K,"&lt;"&amp;A28+1)/C28</f>
        <v/>
      </c>
      <c r="H28" s="474">
        <f>COUNTIF(URS確認!M:M,"&lt;"&amp;A28+1)/C28</f>
        <v/>
      </c>
      <c r="I28" s="474">
        <f>表格1_5[[#This Row],[累計預估達成率]]-表格1_5[[#This Row],[累計實際達成率]]</f>
        <v/>
      </c>
    </row>
    <row r="29" hidden="1" ht="15" customHeight="1" s="453">
      <c r="A29" s="162" t="n">
        <v>44433</v>
      </c>
      <c r="B29" s="472">
        <f>表格1_5[[#This Row],[日期]]</f>
        <v/>
      </c>
      <c r="C29" s="503">
        <f>COUNTA(URS確認!E:E)-1-112-13</f>
        <v/>
      </c>
      <c r="D29" s="318">
        <f>COUNTIF(URS確認!K:K,"&lt;"&amp;A29+1)</f>
        <v/>
      </c>
      <c r="E29" s="318">
        <f>COUNTIF(URS確認!M:M,"&lt;"&amp;A29+1)</f>
        <v/>
      </c>
      <c r="F29" s="318">
        <f>D29-E29</f>
        <v/>
      </c>
      <c r="G29" s="474">
        <f>COUNTIF(URS確認!K:K,"&lt;"&amp;A29+1)/C29</f>
        <v/>
      </c>
      <c r="H29" s="474">
        <f>COUNTIF(URS確認!M:M,"&lt;"&amp;A29+1)/C29</f>
        <v/>
      </c>
      <c r="I29" s="474">
        <f>表格1_5[[#This Row],[累計預估達成率]]-表格1_5[[#This Row],[累計實際達成率]]</f>
        <v/>
      </c>
    </row>
    <row r="30" hidden="1" ht="15" customHeight="1" s="453">
      <c r="A30" s="162" t="n">
        <v>44434</v>
      </c>
      <c r="B30" s="472">
        <f>表格1_5[[#This Row],[日期]]</f>
        <v/>
      </c>
      <c r="C30" s="503">
        <f>COUNTA(URS確認!E:E)-1-112-13</f>
        <v/>
      </c>
      <c r="D30" s="318">
        <f>COUNTIF(URS確認!K:K,"&lt;"&amp;A30+1)</f>
        <v/>
      </c>
      <c r="E30" s="318">
        <f>COUNTIF(URS確認!M:M,"&lt;"&amp;A30+1)</f>
        <v/>
      </c>
      <c r="F30" s="318">
        <f>D30-E30</f>
        <v/>
      </c>
      <c r="G30" s="474">
        <f>COUNTIF(URS確認!K:K,"&lt;"&amp;A30+1)/C30</f>
        <v/>
      </c>
      <c r="H30" s="474">
        <f>COUNTIF(URS確認!M:M,"&lt;"&amp;A30+1)/C30</f>
        <v/>
      </c>
      <c r="I30" s="474">
        <f>表格1_5[[#This Row],[累計預估達成率]]-表格1_5[[#This Row],[累計實際達成率]]</f>
        <v/>
      </c>
    </row>
    <row r="31" ht="15" customHeight="1" s="453">
      <c r="A31" s="172" t="n">
        <v>44435</v>
      </c>
      <c r="B31" s="493">
        <f>表格1_5[[#This Row],[日期]]</f>
        <v/>
      </c>
      <c r="C31" s="503">
        <f>COUNTA(URS確認!E:E)-1-112-13</f>
        <v/>
      </c>
      <c r="D31" s="124">
        <f>COUNTIF(URS確認!K:K,"&lt;"&amp;A31+1)</f>
        <v/>
      </c>
      <c r="E31" s="124">
        <f>COUNTIF(URS確認!M:M,"&lt;"&amp;A31+1)</f>
        <v/>
      </c>
      <c r="F31" s="124">
        <f>D31-E31</f>
        <v/>
      </c>
      <c r="G31" s="495">
        <f>COUNTIF(URS確認!K:K,"&lt;"&amp;A31+1)/C31</f>
        <v/>
      </c>
      <c r="H31" s="495">
        <f>COUNTIF(URS確認!M:M,"&lt;"&amp;A31+1)/C31</f>
        <v/>
      </c>
      <c r="I31" s="495">
        <f>表格1_5[[#This Row],[累計預估達成率]]-表格1_5[[#This Row],[累計實際達成率]]</f>
        <v/>
      </c>
    </row>
    <row r="32" hidden="1" ht="15" customHeight="1" s="453">
      <c r="A32" s="190" t="n">
        <v>44438</v>
      </c>
      <c r="B32" s="504">
        <f>表格1_5[[#This Row],[日期]]</f>
        <v/>
      </c>
      <c r="C32" s="503">
        <f>COUNTA(URS確認!E:E)-1-112-13</f>
        <v/>
      </c>
      <c r="D32" s="193">
        <f>COUNTIF(URS確認!K:K,"&lt;"&amp;A32+1)</f>
        <v/>
      </c>
      <c r="E32" s="193">
        <f>COUNTIF(URS確認!M:M,"&lt;"&amp;A32+1)</f>
        <v/>
      </c>
      <c r="F32" s="193">
        <f>D32-E32</f>
        <v/>
      </c>
      <c r="G32" s="551">
        <f>COUNTIF(URS確認!K:K,"&lt;"&amp;A32+1)/C32</f>
        <v/>
      </c>
      <c r="H32" s="551">
        <f>COUNTIF(URS確認!M:M,"&lt;"&amp;A32+1)/C32</f>
        <v/>
      </c>
      <c r="I32" s="551">
        <f>表格1_5[[#This Row],[累計預估達成率]]-表格1_5[[#This Row],[累計實際達成率]]</f>
        <v/>
      </c>
    </row>
    <row r="33" hidden="1" ht="15" customHeight="1" s="453">
      <c r="A33" s="256" t="n">
        <v>44439</v>
      </c>
      <c r="B33" s="472">
        <f>表格1_5[[#This Row],[日期]]</f>
        <v/>
      </c>
      <c r="C33" s="503">
        <f>COUNTA(URS確認!E:E)-1-112-13</f>
        <v/>
      </c>
      <c r="D33" s="318">
        <f>COUNTIF(URS確認!K:K,"&lt;"&amp;A33+1)</f>
        <v/>
      </c>
      <c r="E33" s="318">
        <f>COUNTIF(URS確認!M:M,"&lt;"&amp;A33+1)</f>
        <v/>
      </c>
      <c r="F33" s="318">
        <f>D33-E33</f>
        <v/>
      </c>
      <c r="G33" s="474">
        <f>COUNTIF(URS確認!K:K,"&lt;"&amp;A33+1)/C33</f>
        <v/>
      </c>
      <c r="H33" s="474">
        <f>COUNTIF(URS確認!M:M,"&lt;"&amp;A33+1)/C33</f>
        <v/>
      </c>
      <c r="I33" s="474">
        <f>表格1_5[[#This Row],[累計預估達成率]]-表格1_5[[#This Row],[累計實際達成率]]</f>
        <v/>
      </c>
    </row>
    <row r="34" hidden="1" ht="15" customHeight="1" s="453">
      <c r="A34" s="256" t="n">
        <v>44440</v>
      </c>
      <c r="B34" s="472">
        <f>表格1_5[[#This Row],[日期]]</f>
        <v/>
      </c>
      <c r="C34" s="503">
        <f>COUNTA(URS確認!E:E)-1-112-13</f>
        <v/>
      </c>
      <c r="D34" s="318">
        <f>COUNTIF(URS確認!K:K,"&lt;"&amp;A34+1)</f>
        <v/>
      </c>
      <c r="E34" s="318">
        <f>COUNTIF(URS確認!M:M,"&lt;"&amp;A34+1)</f>
        <v/>
      </c>
      <c r="F34" s="318">
        <f>D34-E34</f>
        <v/>
      </c>
      <c r="G34" s="474">
        <f>COUNTIF(URS確認!K:K,"&lt;"&amp;A34+1)/C34</f>
        <v/>
      </c>
      <c r="H34" s="474">
        <f>COUNTIF(URS確認!M:M,"&lt;"&amp;A34+1)/C34</f>
        <v/>
      </c>
      <c r="I34" s="474">
        <f>表格1_5[[#This Row],[累計預估達成率]]-表格1_5[[#This Row],[累計實際達成率]]</f>
        <v/>
      </c>
    </row>
    <row r="35" hidden="1" ht="15" customHeight="1" s="453">
      <c r="A35" s="256" t="n">
        <v>44441</v>
      </c>
      <c r="B35" s="505">
        <f>表格1_5[[#This Row],[日期]]</f>
        <v/>
      </c>
      <c r="C35" s="503">
        <f>COUNTA(URS確認!E:E)-1-112-13</f>
        <v/>
      </c>
      <c r="D35" s="203">
        <f>COUNTIF(URS確認!K:K,"&lt;"&amp;A35+1)</f>
        <v/>
      </c>
      <c r="E35" s="203">
        <f>COUNTIF(URS確認!M:M,"&lt;"&amp;A35+1)</f>
        <v/>
      </c>
      <c r="F35" s="203">
        <f>D35-E35</f>
        <v/>
      </c>
      <c r="G35" s="552">
        <f>COUNTIF(URS確認!K:K,"&lt;"&amp;A35+1)/C35</f>
        <v/>
      </c>
      <c r="H35" s="552">
        <f>COUNTIF(URS確認!M:M,"&lt;"&amp;A35+1)/C35</f>
        <v/>
      </c>
      <c r="I35" s="552">
        <f>表格1_5[[#This Row],[累計預估達成率]]-表格1_5[[#This Row],[累計實際達成率]]</f>
        <v/>
      </c>
    </row>
    <row r="36" ht="15" customHeight="1" s="453">
      <c r="A36" s="70" t="n">
        <v>44442</v>
      </c>
      <c r="B36" s="506">
        <f>表格1_5[[#This Row],[日期]]</f>
        <v/>
      </c>
      <c r="C36" s="503">
        <f>COUNTA(URS確認!E:E)-1-112-13</f>
        <v/>
      </c>
      <c r="D36" s="207">
        <f>COUNTIF(URS確認!K:K,"&lt;"&amp;A36+1)</f>
        <v/>
      </c>
      <c r="E36" s="207">
        <f>COUNTIF(URS確認!M:M,"&lt;"&amp;A36+1)</f>
        <v/>
      </c>
      <c r="F36" s="207">
        <f>D36-E36</f>
        <v/>
      </c>
      <c r="G36" s="553">
        <f>COUNTIF(URS確認!K:K,"&lt;"&amp;A36+1)/C36</f>
        <v/>
      </c>
      <c r="H36" s="553">
        <f>COUNTIF(URS確認!M:M,"&lt;"&amp;A36+1)/C36</f>
        <v/>
      </c>
      <c r="I36" s="553">
        <f>表格1_5[[#This Row],[累計預估達成率]]-表格1_5[[#This Row],[累計實際達成率]]</f>
        <v/>
      </c>
    </row>
    <row r="37" ht="15" customHeight="1" s="453">
      <c r="A37" s="220" t="n">
        <v>44449</v>
      </c>
      <c r="B37" s="507">
        <f>表格1_5[[#This Row],[日期]]</f>
        <v/>
      </c>
      <c r="C37" s="503">
        <f>COUNTA(URS確認!E:E)-1-112-13</f>
        <v/>
      </c>
      <c r="D37" s="223">
        <f>COUNTIF(URS確認!K:K,"&lt;"&amp;A37+1)</f>
        <v/>
      </c>
      <c r="E37" s="223">
        <f>COUNTIF(URS確認!M:M,"&lt;"&amp;A37+1)</f>
        <v/>
      </c>
      <c r="F37" s="223">
        <f>D37-E37</f>
        <v/>
      </c>
      <c r="G37" s="554">
        <f>COUNTIF(URS確認!K:K,"&lt;"&amp;A37+1)/C37</f>
        <v/>
      </c>
      <c r="H37" s="554">
        <f>COUNTIF(URS確認!M:M,"&lt;"&amp;A37+1)/C37</f>
        <v/>
      </c>
      <c r="I37" s="554">
        <f>表格1_5[[#This Row],[累計預估達成率]]-表格1_5[[#This Row],[累計實際達成率]]</f>
        <v/>
      </c>
    </row>
    <row r="38" ht="15" customHeight="1" s="453">
      <c r="A38" s="220" t="n">
        <v>44456</v>
      </c>
      <c r="B38" s="507">
        <f>表格1_5[[#This Row],[日期]]</f>
        <v/>
      </c>
      <c r="C38" s="503">
        <f>COUNTA(URS確認!E:E)-1-112-13</f>
        <v/>
      </c>
      <c r="D38" s="223">
        <f>COUNTIF(URS確認!K:K,"&lt;"&amp;A38+1)</f>
        <v/>
      </c>
      <c r="E38" s="223">
        <f>COUNTIF(URS確認!M:M,"&lt;"&amp;A38+1)</f>
        <v/>
      </c>
      <c r="F38" s="223">
        <f>D38-E38</f>
        <v/>
      </c>
      <c r="G38" s="554">
        <f>COUNTIF(URS確認!K:K,"&lt;"&amp;A38+1)/C38</f>
        <v/>
      </c>
      <c r="H38" s="554">
        <f>COUNTIF(URS確認!M:M,"&lt;"&amp;A38+1)/C38</f>
        <v/>
      </c>
      <c r="I38" s="554">
        <f>表格1_5[[#This Row],[累計預估達成率]]-表格1_5[[#This Row],[累計實際達成率]]</f>
        <v/>
      </c>
    </row>
    <row r="39" ht="15" customHeight="1" s="453">
      <c r="A39" s="70" t="n">
        <v>44463</v>
      </c>
      <c r="B39" s="493">
        <f>表格1_5[[#This Row],[日期]]</f>
        <v/>
      </c>
      <c r="C39" s="503">
        <f>COUNTA(URS確認!E:E)-1-112-13</f>
        <v/>
      </c>
      <c r="D39" s="124">
        <f>COUNTIF(URS確認!K:K,"&lt;"&amp;A39+1)</f>
        <v/>
      </c>
      <c r="E39" s="124">
        <f>COUNTIF(URS確認!M:M,"&lt;"&amp;A39+1)</f>
        <v/>
      </c>
      <c r="F39" s="124">
        <f>D39-E39</f>
        <v/>
      </c>
      <c r="G39" s="495">
        <f>COUNTIF(URS確認!K:K,"&lt;"&amp;A39+1)/C39</f>
        <v/>
      </c>
      <c r="H39" s="495">
        <f>COUNTIF(URS確認!M:M,"&lt;"&amp;A39+1)/C39</f>
        <v/>
      </c>
      <c r="I39" s="495">
        <f>表格1_5[[#This Row],[累計預估達成率]]-表格1_5[[#This Row],[累計實際達成率]]</f>
        <v/>
      </c>
    </row>
    <row r="40" ht="15" customHeight="1" s="453">
      <c r="A40" s="70" t="n">
        <v>44470</v>
      </c>
      <c r="B40" s="493">
        <f>表格1_5[[#This Row],[日期]]</f>
        <v/>
      </c>
      <c r="C40" s="503">
        <f>COUNTA(URS確認!E:E)-1-112-13</f>
        <v/>
      </c>
      <c r="D40" s="124">
        <f>COUNTIF(URS確認!K:K,"&lt;"&amp;A40+1)</f>
        <v/>
      </c>
      <c r="E40" s="124">
        <f>COUNTIF(URS確認!M:M,"&lt;"&amp;A40+1)</f>
        <v/>
      </c>
      <c r="F40" s="124">
        <f>D40-E40</f>
        <v/>
      </c>
      <c r="G40" s="495">
        <f>COUNTIF(URS確認!K:K,"&lt;"&amp;A40+1)/C40</f>
        <v/>
      </c>
      <c r="H40" s="495">
        <f>COUNTIF(URS確認!M:M,"&lt;"&amp;A40+1)/C40</f>
        <v/>
      </c>
      <c r="I40" s="495">
        <f>表格1_5[[#This Row],[累計預估達成率]]-表格1_5[[#This Row],[累計實際達成率]]</f>
        <v/>
      </c>
    </row>
    <row r="41" ht="15" customHeight="1" s="453">
      <c r="A41" s="70" t="n">
        <v>44477</v>
      </c>
      <c r="B41" s="493">
        <f>表格1_5[[#This Row],[日期]]</f>
        <v/>
      </c>
      <c r="C41" s="503">
        <f>COUNTA(URS確認!E:E)-1-112-13</f>
        <v/>
      </c>
      <c r="D41" s="124">
        <f>COUNTIF(URS確認!K:K,"&lt;"&amp;A41+1)</f>
        <v/>
      </c>
      <c r="E41" s="124">
        <f>COUNTIF(URS確認!M:M,"&lt;"&amp;A41+1)</f>
        <v/>
      </c>
      <c r="F41" s="124">
        <f>D41-E41</f>
        <v/>
      </c>
      <c r="G41" s="495">
        <f>COUNTIF(URS確認!K:K,"&lt;"&amp;A41+1)/C41</f>
        <v/>
      </c>
      <c r="H41" s="495">
        <f>COUNTIF(URS確認!M:M,"&lt;"&amp;A41+1)/C41</f>
        <v/>
      </c>
      <c r="I41" s="495">
        <f>表格1_5[[#This Row],[累計預估達成率]]-表格1_5[[#This Row],[累計實際達成率]]</f>
        <v/>
      </c>
    </row>
    <row r="42" ht="15" customHeight="1" s="453">
      <c r="A42" s="70" t="n">
        <v>44484</v>
      </c>
      <c r="B42" s="493">
        <f>表格1_5[[#This Row],[日期]]</f>
        <v/>
      </c>
      <c r="C42" s="503">
        <f>COUNTA(URS確認!E:E)-1-112-13</f>
        <v/>
      </c>
      <c r="D42" s="124">
        <f>COUNTIF(URS確認!K:K,"&lt;"&amp;A42+1)</f>
        <v/>
      </c>
      <c r="E42" s="124">
        <f>COUNTIF(URS確認!M:M,"&lt;"&amp;A42+1)</f>
        <v/>
      </c>
      <c r="F42" s="124">
        <f>D42-E42</f>
        <v/>
      </c>
      <c r="G42" s="495">
        <f>COUNTIF(URS確認!K:K,"&lt;"&amp;A42+1)/C42</f>
        <v/>
      </c>
      <c r="H42" s="495">
        <f>COUNTIF(URS確認!M:M,"&lt;"&amp;A42+1)/C42</f>
        <v/>
      </c>
      <c r="I42" s="495">
        <f>表格1_5[[#This Row],[累計預估達成率]]-表格1_5[[#This Row],[累計實際達成率]]</f>
        <v/>
      </c>
    </row>
    <row r="43" ht="15" customHeight="1" s="453">
      <c r="D43" s="318" t="n"/>
      <c r="H43" s="474" t="n"/>
      <c r="I43" s="474" t="n"/>
    </row>
    <row r="44" ht="15" customHeight="1" s="453">
      <c r="D44" s="318" t="n"/>
      <c r="H44" s="474" t="n"/>
      <c r="I44" s="474" t="n"/>
    </row>
    <row r="45">
      <c r="A45" s="256" t="inlineStr">
        <is>
          <t>2021/8/16~9/3</t>
        </is>
      </c>
    </row>
    <row r="46" ht="15" customHeight="1" s="453">
      <c r="A46" s="182" t="inlineStr">
        <is>
          <t>日期</t>
        </is>
      </c>
      <c r="B46" s="542" t="inlineStr">
        <is>
          <t>週</t>
        </is>
      </c>
      <c r="C46" s="543" t="inlineStr">
        <is>
          <t>合計數</t>
        </is>
      </c>
      <c r="D46" s="225" t="inlineStr">
        <is>
          <t>累計預估</t>
        </is>
      </c>
      <c r="E46" s="225" t="inlineStr">
        <is>
          <t>累計完成</t>
        </is>
      </c>
      <c r="F46" s="225" t="inlineStr">
        <is>
          <t>延遲數</t>
        </is>
      </c>
      <c r="G46" s="544" t="inlineStr">
        <is>
          <t>累計預估達成率</t>
        </is>
      </c>
      <c r="H46" s="545" t="inlineStr">
        <is>
          <t>累計實際達成率</t>
        </is>
      </c>
      <c r="I46" s="546" t="inlineStr">
        <is>
          <t>延遲率</t>
        </is>
      </c>
    </row>
    <row r="47" ht="15" customHeight="1" s="453">
      <c r="A47" s="256" t="n">
        <v>44431</v>
      </c>
      <c r="B47" s="472">
        <f>A47</f>
        <v/>
      </c>
      <c r="C47" s="473">
        <f>COUNTA(URS確認!#REF!)</f>
        <v/>
      </c>
      <c r="D47" s="318">
        <f>COUNTIF(URS確認!#REF!,"&lt;"&amp;A47+1)</f>
        <v/>
      </c>
      <c r="E47" s="318">
        <f>COUNTIF(URS確認!$L$34:$L$86,"&lt;"&amp;A47+1)</f>
        <v/>
      </c>
      <c r="F47" s="318">
        <f>D47-E47</f>
        <v/>
      </c>
      <c r="G47" s="474">
        <f>D47/C47</f>
        <v/>
      </c>
      <c r="H47" s="475">
        <f>E47/C47</f>
        <v/>
      </c>
      <c r="I47" s="474">
        <f>G47-H47</f>
        <v/>
      </c>
    </row>
    <row r="48" hidden="1" ht="15" customHeight="1" s="453">
      <c r="A48" s="256" t="n">
        <v>44432</v>
      </c>
      <c r="B48" s="472">
        <f>A48</f>
        <v/>
      </c>
      <c r="C48" s="473">
        <f>COUNTA(URS確認!#REF!)</f>
        <v/>
      </c>
      <c r="D48" s="318">
        <f>COUNTIF(URS確認!#REF!,"&lt;"&amp;A48+1)</f>
        <v/>
      </c>
      <c r="E48" s="318">
        <f>COUNTIF(URS確認!$L$34:$L$86,"&lt;"&amp;A48+1)</f>
        <v/>
      </c>
      <c r="F48" s="318">
        <f>D48-E48</f>
        <v/>
      </c>
      <c r="G48" s="474">
        <f>D48/C48</f>
        <v/>
      </c>
      <c r="H48" s="475">
        <f>E48/C48</f>
        <v/>
      </c>
      <c r="I48" s="474">
        <f>G48-H48</f>
        <v/>
      </c>
    </row>
    <row r="49" hidden="1" ht="15" customHeight="1" s="453">
      <c r="A49" s="256" t="n">
        <v>44433</v>
      </c>
      <c r="B49" s="472">
        <f>A49</f>
        <v/>
      </c>
      <c r="C49" s="473">
        <f>COUNTA(URS確認!#REF!)</f>
        <v/>
      </c>
      <c r="D49" s="318">
        <f>COUNTIF(URS確認!#REF!,"&lt;"&amp;A49+1)</f>
        <v/>
      </c>
      <c r="E49" s="318">
        <f>COUNTIF(URS確認!$L$34:$L$86,"&lt;"&amp;A49+1)</f>
        <v/>
      </c>
      <c r="F49" s="318">
        <f>D49-E49</f>
        <v/>
      </c>
      <c r="G49" s="474">
        <f>D49/C49</f>
        <v/>
      </c>
      <c r="H49" s="475">
        <f>E49/C49</f>
        <v/>
      </c>
      <c r="I49" s="474">
        <f>G49-H49</f>
        <v/>
      </c>
    </row>
    <row r="50" hidden="1" ht="15" customHeight="1" s="453">
      <c r="A50" s="256" t="n">
        <v>44434</v>
      </c>
      <c r="B50" s="472">
        <f>A50</f>
        <v/>
      </c>
      <c r="C50" s="473">
        <f>COUNTA(URS確認!#REF!)</f>
        <v/>
      </c>
      <c r="D50" s="318">
        <f>COUNTIF(URS確認!#REF!,"&lt;"&amp;A50+1)</f>
        <v/>
      </c>
      <c r="E50" s="318">
        <f>COUNTIF(URS確認!$L$34:$L$86,"&lt;"&amp;A50+1)</f>
        <v/>
      </c>
      <c r="F50" s="318">
        <f>D50-E50</f>
        <v/>
      </c>
      <c r="G50" s="474">
        <f>D50/C50</f>
        <v/>
      </c>
      <c r="H50" s="475">
        <f>E50/C50</f>
        <v/>
      </c>
      <c r="I50" s="474">
        <f>G50-H50</f>
        <v/>
      </c>
    </row>
    <row r="51" ht="15" customHeight="1" s="453">
      <c r="A51" s="256" t="n">
        <v>44435</v>
      </c>
      <c r="B51" s="472">
        <f>A51</f>
        <v/>
      </c>
      <c r="C51" s="473">
        <f>COUNTA(URS確認!#REF!)</f>
        <v/>
      </c>
      <c r="D51" s="318">
        <f>COUNTIF(URS確認!#REF!,"&lt;"&amp;A51+1)</f>
        <v/>
      </c>
      <c r="E51" s="318">
        <f>COUNTIF(URS確認!$L$34:$L$86,"&lt;"&amp;A51+1)</f>
        <v/>
      </c>
      <c r="F51" s="318">
        <f>D51-E51</f>
        <v/>
      </c>
      <c r="G51" s="474">
        <f>D51/C51</f>
        <v/>
      </c>
      <c r="H51" s="475">
        <f>E51/C51</f>
        <v/>
      </c>
      <c r="I51" s="474">
        <f>G51-H51</f>
        <v/>
      </c>
    </row>
    <row r="52" hidden="1" ht="15" customHeight="1" s="453">
      <c r="A52" s="256" t="n">
        <v>44438</v>
      </c>
      <c r="B52" s="472">
        <f>A52</f>
        <v/>
      </c>
      <c r="C52" s="473">
        <f>COUNTA(URS確認!#REF!)</f>
        <v/>
      </c>
      <c r="D52" s="318">
        <f>COUNTIF(URS確認!#REF!,"&lt;"&amp;A52+1)</f>
        <v/>
      </c>
      <c r="E52" s="318">
        <f>COUNTIF(URS確認!$L$34:$L$86,"&lt;"&amp;A52+1)</f>
        <v/>
      </c>
      <c r="F52" s="318">
        <f>D52-E52</f>
        <v/>
      </c>
      <c r="G52" s="474">
        <f>D52/C52</f>
        <v/>
      </c>
      <c r="H52" s="475">
        <f>E52/C52</f>
        <v/>
      </c>
      <c r="I52" s="474">
        <f>G52-H52</f>
        <v/>
      </c>
    </row>
    <row r="53" hidden="1" ht="15" customHeight="1" s="453">
      <c r="A53" s="256" t="n">
        <v>44439</v>
      </c>
      <c r="B53" s="472">
        <f>A53</f>
        <v/>
      </c>
      <c r="C53" s="473">
        <f>COUNTA(URS確認!#REF!)</f>
        <v/>
      </c>
      <c r="D53" s="318">
        <f>COUNTIF(URS確認!#REF!,"&lt;"&amp;A53+1)</f>
        <v/>
      </c>
      <c r="E53" s="318">
        <f>COUNTIF(URS確認!$L$34:$L$86,"&lt;"&amp;A53+1)</f>
        <v/>
      </c>
      <c r="F53" s="318">
        <f>D53-E53</f>
        <v/>
      </c>
      <c r="G53" s="474">
        <f>D53/C53</f>
        <v/>
      </c>
      <c r="H53" s="475">
        <f>E53/C53</f>
        <v/>
      </c>
      <c r="I53" s="474">
        <f>G53-H53</f>
        <v/>
      </c>
    </row>
    <row r="54" hidden="1" ht="15" customHeight="1" s="453">
      <c r="A54" s="256" t="n">
        <v>44440</v>
      </c>
      <c r="B54" s="472">
        <f>A54</f>
        <v/>
      </c>
      <c r="C54" s="473">
        <f>COUNTA(URS確認!#REF!)</f>
        <v/>
      </c>
      <c r="D54" s="318">
        <f>COUNTIF(URS確認!#REF!,"&lt;"&amp;A54+1)</f>
        <v/>
      </c>
      <c r="E54" s="318">
        <f>COUNTIF(URS確認!$L$34:$L$86,"&lt;"&amp;A54+1)</f>
        <v/>
      </c>
      <c r="F54" s="318">
        <f>D54-E54</f>
        <v/>
      </c>
      <c r="G54" s="474">
        <f>D54/C54</f>
        <v/>
      </c>
      <c r="H54" s="475">
        <f>E54/C54</f>
        <v/>
      </c>
      <c r="I54" s="474">
        <f>G54-H54</f>
        <v/>
      </c>
    </row>
    <row r="55" hidden="1" ht="15" customHeight="1" s="453">
      <c r="A55" s="256" t="n">
        <v>44441</v>
      </c>
      <c r="B55" s="472">
        <f>A55</f>
        <v/>
      </c>
      <c r="C55" s="473">
        <f>COUNTA(URS確認!#REF!)</f>
        <v/>
      </c>
      <c r="D55" s="318">
        <f>COUNTIF(URS確認!#REF!,"&lt;"&amp;A55+1)</f>
        <v/>
      </c>
      <c r="E55" s="318">
        <f>COUNTIF(URS確認!$L$34:$L$86,"&lt;"&amp;A55+1)</f>
        <v/>
      </c>
      <c r="F55" s="318">
        <f>D55-E55</f>
        <v/>
      </c>
      <c r="G55" s="474">
        <f>D55/C55</f>
        <v/>
      </c>
      <c r="H55" s="475">
        <f>E55/C55</f>
        <v/>
      </c>
      <c r="I55" s="474">
        <f>G55-H55</f>
        <v/>
      </c>
    </row>
    <row r="56" ht="15" customHeight="1" s="453">
      <c r="A56" s="256" t="n">
        <v>44442</v>
      </c>
      <c r="B56" s="472">
        <f>A56</f>
        <v/>
      </c>
      <c r="C56" s="473">
        <f>COUNTA(URS確認!#REF!)</f>
        <v/>
      </c>
      <c r="D56" s="318">
        <f>COUNTIF(URS確認!#REF!,"&lt;"&amp;A56+1)</f>
        <v/>
      </c>
      <c r="E56" s="318">
        <f>COUNTIF(URS確認!$L$34:$L$86,"&lt;"&amp;A56+1)</f>
        <v/>
      </c>
      <c r="F56" s="318">
        <f>D56-E56</f>
        <v/>
      </c>
      <c r="G56" s="474">
        <f>D56/C56</f>
        <v/>
      </c>
      <c r="H56" s="475">
        <f>E56/C56</f>
        <v/>
      </c>
      <c r="I56" s="474">
        <f>G56-H56</f>
        <v/>
      </c>
    </row>
    <row r="59" ht="15" customHeight="1" s="453">
      <c r="A59" s="182" t="inlineStr">
        <is>
          <t>日期</t>
        </is>
      </c>
      <c r="B59" s="542" t="inlineStr">
        <is>
          <t>週</t>
        </is>
      </c>
      <c r="C59" s="543" t="inlineStr">
        <is>
          <t>合計數</t>
        </is>
      </c>
      <c r="D59" s="225" t="inlineStr">
        <is>
          <t>累計預估</t>
        </is>
      </c>
      <c r="E59" s="225" t="inlineStr">
        <is>
          <t>累計完成</t>
        </is>
      </c>
      <c r="F59" s="225" t="inlineStr">
        <is>
          <t>延遲數</t>
        </is>
      </c>
      <c r="G59" s="544" t="inlineStr">
        <is>
          <t>累計預估達成率</t>
        </is>
      </c>
      <c r="H59" s="545" t="inlineStr">
        <is>
          <t>累計實際達成率</t>
        </is>
      </c>
      <c r="I59" s="546" t="inlineStr">
        <is>
          <t>延遲率</t>
        </is>
      </c>
    </row>
    <row r="60" ht="15" customHeight="1" s="453">
      <c r="A60" s="256" t="n">
        <v>44447</v>
      </c>
      <c r="B60" s="472">
        <f>A60</f>
        <v/>
      </c>
      <c r="C60" s="473">
        <f>COUNTA(URS確認!#REF!)</f>
        <v/>
      </c>
      <c r="D60" s="318">
        <f>COUNTIF(URS確認!#REF!,"&lt;"&amp;A60+1)</f>
        <v/>
      </c>
      <c r="E60" s="318">
        <f>COUNTIF(URS確認!$L$87:$L$511,"&lt;"&amp;A60+1)-23</f>
        <v/>
      </c>
      <c r="F60" s="318">
        <f>D60-E60</f>
        <v/>
      </c>
      <c r="G60" s="474">
        <f>D60/C60</f>
        <v/>
      </c>
      <c r="H60" s="475">
        <f>E60/C60</f>
        <v/>
      </c>
      <c r="I60" s="474">
        <f>G60-H60</f>
        <v/>
      </c>
    </row>
    <row r="61" ht="15" customHeight="1" s="453">
      <c r="A61" s="256" t="n">
        <v>44448</v>
      </c>
      <c r="B61" s="472">
        <f>A61</f>
        <v/>
      </c>
      <c r="C61" s="473">
        <f>COUNTA(URS確認!#REF!)</f>
        <v/>
      </c>
      <c r="D61" s="318">
        <f>COUNTIF(URS確認!#REF!,"&lt;"&amp;A61+1)</f>
        <v/>
      </c>
      <c r="E61" s="318">
        <f>COUNTIF(URS確認!$L$87:$L$511,"&lt;"&amp;A61+1)-23</f>
        <v/>
      </c>
      <c r="F61" s="318">
        <f>D61-E61</f>
        <v/>
      </c>
      <c r="G61" s="474">
        <f>D61/C61</f>
        <v/>
      </c>
      <c r="H61" s="475">
        <f>E61/C61</f>
        <v/>
      </c>
      <c r="I61" s="474">
        <f>G61-H61</f>
        <v/>
      </c>
    </row>
    <row r="62" ht="15" customHeight="1" s="453">
      <c r="A62" s="256" t="n">
        <v>44449</v>
      </c>
      <c r="B62" s="472">
        <f>A62</f>
        <v/>
      </c>
      <c r="C62" s="473">
        <f>COUNTA(URS確認!#REF!)</f>
        <v/>
      </c>
      <c r="D62" s="318">
        <f>COUNTIF(URS確認!#REF!,"&lt;"&amp;A62+1)</f>
        <v/>
      </c>
      <c r="E62" s="318">
        <f>COUNTIF(URS確認!$L$87:$L$511,"&lt;"&amp;A62+1)-23</f>
        <v/>
      </c>
      <c r="F62" s="318">
        <f>D62-E62</f>
        <v/>
      </c>
      <c r="G62" s="474">
        <f>D62/C62</f>
        <v/>
      </c>
      <c r="H62" s="475">
        <f>E62/C62</f>
        <v/>
      </c>
      <c r="I62" s="474">
        <f>G62-H62</f>
        <v/>
      </c>
    </row>
    <row r="63" hidden="1" ht="15" customHeight="1" s="453">
      <c r="A63" s="256" t="n">
        <v>44452</v>
      </c>
      <c r="B63" s="472">
        <f>A63</f>
        <v/>
      </c>
      <c r="C63" s="473">
        <f>COUNTA(URS確認!#REF!)</f>
        <v/>
      </c>
      <c r="D63" s="318">
        <f>COUNTIF(URS確認!#REF!,"&lt;"&amp;A63+1)</f>
        <v/>
      </c>
      <c r="E63" s="318">
        <f>COUNTIF(URS確認!$L$87:$L$511,"&lt;"&amp;A63+1)-23</f>
        <v/>
      </c>
      <c r="F63" s="318">
        <f>D63-E63</f>
        <v/>
      </c>
      <c r="G63" s="474">
        <f>D63/C63</f>
        <v/>
      </c>
      <c r="H63" s="475">
        <f>E63/C63</f>
        <v/>
      </c>
      <c r="I63" s="474">
        <f>G63-H63</f>
        <v/>
      </c>
    </row>
    <row r="64" hidden="1" ht="15" customHeight="1" s="453">
      <c r="A64" s="256" t="n">
        <v>44453</v>
      </c>
      <c r="B64" s="472">
        <f>A64</f>
        <v/>
      </c>
      <c r="C64" s="473">
        <f>COUNTA(URS確認!#REF!)</f>
        <v/>
      </c>
      <c r="D64" s="230">
        <f>COUNTIF(URS確認!#REF!,"&lt;"&amp;A64+1)</f>
        <v/>
      </c>
      <c r="E64" s="230">
        <f>COUNTIF(URS確認!$L$87:$L$511,"&lt;"&amp;A64+1)-23</f>
        <v/>
      </c>
      <c r="F64" s="318">
        <f>D64-E64</f>
        <v/>
      </c>
      <c r="G64" s="474">
        <f>D64/C64</f>
        <v/>
      </c>
      <c r="H64" s="475">
        <f>E64/C64</f>
        <v/>
      </c>
      <c r="I64" s="474">
        <f>G64-H64</f>
        <v/>
      </c>
    </row>
    <row r="65" hidden="1" ht="15" customHeight="1" s="453">
      <c r="A65" s="256" t="n">
        <v>44455</v>
      </c>
      <c r="B65" s="472">
        <f>A65</f>
        <v/>
      </c>
      <c r="C65" s="473">
        <f>COUNTA(URS確認!#REF!)</f>
        <v/>
      </c>
      <c r="D65" s="230">
        <f>COUNTIF(URS確認!#REF!,"&lt;"&amp;A65+1)</f>
        <v/>
      </c>
      <c r="E65" s="230">
        <f>COUNTIF(URS確認!$L$87:$L$511,"&lt;"&amp;A65+1)-23</f>
        <v/>
      </c>
      <c r="F65" s="318">
        <f>D65-E65</f>
        <v/>
      </c>
      <c r="G65" s="474">
        <f>D65/C65</f>
        <v/>
      </c>
      <c r="H65" s="475">
        <f>E65/C65</f>
        <v/>
      </c>
      <c r="I65" s="474">
        <f>G65-H65</f>
        <v/>
      </c>
    </row>
    <row r="66" ht="15" customHeight="1" s="453">
      <c r="A66" s="256" t="n">
        <v>44456</v>
      </c>
      <c r="B66" s="472">
        <f>A66</f>
        <v/>
      </c>
      <c r="C66" s="473">
        <f>COUNTA(URS確認!#REF!)</f>
        <v/>
      </c>
      <c r="D66" s="230">
        <f>COUNTIF(URS確認!#REF!,"&lt;"&amp;A66+1)</f>
        <v/>
      </c>
      <c r="E66" s="230">
        <f>COUNTIF(URS確認!$L$87:$L$511,"&lt;"&amp;A66+1)-23</f>
        <v/>
      </c>
      <c r="F66" s="318">
        <f>D66-E66</f>
        <v/>
      </c>
      <c r="G66" s="474">
        <f>D66/C66</f>
        <v/>
      </c>
      <c r="H66" s="475">
        <f>E66/C66</f>
        <v/>
      </c>
      <c r="I66" s="474">
        <f>G66-H66</f>
        <v/>
      </c>
    </row>
    <row r="67" hidden="1" ht="15" customHeight="1" s="453">
      <c r="A67" s="256" t="n">
        <v>44462</v>
      </c>
      <c r="B67" s="472">
        <f>A67</f>
        <v/>
      </c>
      <c r="C67" s="473">
        <f>COUNTA(URS確認!#REF!)</f>
        <v/>
      </c>
      <c r="D67" s="230">
        <f>COUNTIF(URS確認!#REF!,"&lt;"&amp;A67+1)</f>
        <v/>
      </c>
      <c r="E67" s="230">
        <f>COUNTIF(URS確認!$L$87:$L$511,"&lt;"&amp;A67+1)-23</f>
        <v/>
      </c>
      <c r="F67" s="318">
        <f>D67-E67</f>
        <v/>
      </c>
      <c r="G67" s="474">
        <f>D67/C67</f>
        <v/>
      </c>
      <c r="H67" s="475">
        <f>E67/C67</f>
        <v/>
      </c>
      <c r="I67" s="474">
        <f>G67-H67</f>
        <v/>
      </c>
    </row>
    <row r="68" ht="15" customHeight="1" s="453">
      <c r="A68" s="256" t="n">
        <v>44463</v>
      </c>
      <c r="B68" s="472">
        <f>A68</f>
        <v/>
      </c>
      <c r="C68" s="473">
        <f>COUNTA(URS確認!#REF!)</f>
        <v/>
      </c>
      <c r="D68" s="230">
        <f>COUNTIF(URS確認!#REF!,"&lt;"&amp;A68+1)</f>
        <v/>
      </c>
      <c r="E68" s="230">
        <f>COUNTIF(URS確認!$L$87:$L$511,"&lt;"&amp;A68+1)-23</f>
        <v/>
      </c>
      <c r="F68" s="318">
        <f>D68-E68</f>
        <v/>
      </c>
      <c r="G68" s="474">
        <f>D68/C68</f>
        <v/>
      </c>
      <c r="H68" s="475">
        <f>E68/C68</f>
        <v/>
      </c>
      <c r="I68" s="474">
        <f>G68-H68</f>
        <v/>
      </c>
    </row>
    <row r="69" hidden="1" ht="15" customHeight="1" s="453">
      <c r="A69" s="256" t="n">
        <v>44466</v>
      </c>
      <c r="B69" s="472">
        <f>A69</f>
        <v/>
      </c>
      <c r="C69" s="473">
        <f>COUNTA(URS確認!#REF!)</f>
        <v/>
      </c>
      <c r="D69" s="230">
        <f>COUNTIF(URS確認!#REF!,"&lt;"&amp;A69+1)</f>
        <v/>
      </c>
      <c r="E69" s="230">
        <f>COUNTIF(URS確認!$L$87:$L$511,"&lt;"&amp;A69+1)-23</f>
        <v/>
      </c>
      <c r="F69" s="318">
        <f>D69-E69</f>
        <v/>
      </c>
      <c r="G69" s="474">
        <f>D69/C69</f>
        <v/>
      </c>
      <c r="H69" s="475">
        <f>E69/C69</f>
        <v/>
      </c>
      <c r="I69" s="474">
        <f>G69-H69</f>
        <v/>
      </c>
    </row>
    <row r="70" hidden="1" ht="15" customHeight="1" s="453">
      <c r="A70" s="256" t="n">
        <v>44467</v>
      </c>
      <c r="B70" s="472">
        <f>A70</f>
        <v/>
      </c>
      <c r="C70" s="473">
        <f>COUNTA(URS確認!#REF!)</f>
        <v/>
      </c>
      <c r="D70" s="230">
        <f>COUNTIF(URS確認!#REF!,"&lt;"&amp;A70+1)</f>
        <v/>
      </c>
      <c r="E70" s="230">
        <f>COUNTIF(URS確認!$L$87:$L$511,"&lt;"&amp;A70+1)-23</f>
        <v/>
      </c>
      <c r="F70" s="318">
        <f>D70-E70</f>
        <v/>
      </c>
      <c r="G70" s="474">
        <f>D70/C70</f>
        <v/>
      </c>
      <c r="H70" s="475">
        <f>E70/C70</f>
        <v/>
      </c>
      <c r="I70" s="474">
        <f>G70-H70</f>
        <v/>
      </c>
    </row>
    <row r="71" ht="15" customHeight="1" s="453">
      <c r="A71" s="256" t="n">
        <v>44470</v>
      </c>
      <c r="B71" s="472">
        <f>A71</f>
        <v/>
      </c>
      <c r="C71" s="473">
        <f>COUNTA(URS確認!#REF!)</f>
        <v/>
      </c>
      <c r="D71" s="230">
        <f>COUNTIF(URS確認!#REF!,"&lt;"&amp;A71+1)</f>
        <v/>
      </c>
      <c r="E71" s="230">
        <f>COUNTIF(URS確認!$L$87:$L$511,"&lt;"&amp;A71+1)-23</f>
        <v/>
      </c>
      <c r="F71" s="318">
        <f>D71-E71</f>
        <v/>
      </c>
      <c r="G71" s="474">
        <f>D71/C71</f>
        <v/>
      </c>
      <c r="H71" s="475">
        <f>E71/C71</f>
        <v/>
      </c>
      <c r="I71" s="474">
        <f>G71-H71</f>
        <v/>
      </c>
    </row>
    <row r="72" ht="15" customHeight="1" s="453">
      <c r="A72" s="256" t="n">
        <v>44477</v>
      </c>
      <c r="B72" s="472">
        <f>A72</f>
        <v/>
      </c>
      <c r="C72" s="473">
        <f>COUNTA(URS確認!#REF!)</f>
        <v/>
      </c>
      <c r="D72" s="230">
        <f>COUNTIF(URS確認!#REF!,"&lt;"&amp;A72+1)</f>
        <v/>
      </c>
      <c r="E72" s="230">
        <f>COUNTIF(URS確認!$L$87:$L$511,"&lt;"&amp;A72+1)-23</f>
        <v/>
      </c>
      <c r="F72" s="318">
        <f>D72-E72</f>
        <v/>
      </c>
      <c r="G72" s="474">
        <f>D72/C72</f>
        <v/>
      </c>
      <c r="H72" s="475">
        <f>E72/C72</f>
        <v/>
      </c>
      <c r="I72" s="474">
        <f>G72-H72</f>
        <v/>
      </c>
    </row>
    <row r="73" ht="15" customHeight="1" s="453">
      <c r="A73" s="256" t="n">
        <v>44484</v>
      </c>
      <c r="B73" s="472">
        <f>A73</f>
        <v/>
      </c>
      <c r="C73" s="473">
        <f>COUNTA(URS確認!#REF!)</f>
        <v/>
      </c>
      <c r="D73" s="230">
        <f>COUNTIF(URS確認!#REF!,"&lt;"&amp;A73+1)</f>
        <v/>
      </c>
      <c r="E73" s="230">
        <f>COUNTIF(URS確認!$L$87:$L$511,"&lt;"&amp;A73+1)-23</f>
        <v/>
      </c>
      <c r="F73" s="318">
        <f>D73-E73</f>
        <v/>
      </c>
      <c r="G73" s="474">
        <f>D73/C73</f>
        <v/>
      </c>
      <c r="H73" s="475">
        <f>E73/C73</f>
        <v/>
      </c>
      <c r="I73" s="474">
        <f>G73-H73</f>
        <v/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L11" sqref="L11"/>
    </sheetView>
  </sheetViews>
  <sheetFormatPr baseColWidth="8" defaultColWidth="8.7109375" defaultRowHeight="15.75"/>
  <cols>
    <col width="3.42578125" bestFit="1" customWidth="1" style="300" min="1" max="1"/>
    <col width="8.7109375" customWidth="1" style="259" min="2" max="2"/>
    <col width="35.42578125" bestFit="1" customWidth="1" style="259" min="3" max="3"/>
    <col width="8.7109375" customWidth="1" style="259" min="4" max="4"/>
    <col width="9.42578125" bestFit="1" customWidth="1" style="259" min="5" max="5"/>
    <col width="11.42578125" bestFit="1" customWidth="1" style="259" min="6" max="6"/>
    <col width="8.7109375" customWidth="1" style="259" min="7" max="8"/>
    <col width="31.140625" bestFit="1" customWidth="1" style="259" min="9" max="9"/>
    <col width="8.7109375" customWidth="1" style="259" min="10" max="16384"/>
  </cols>
  <sheetData>
    <row r="1" ht="16.5" customHeight="1" s="453" thickBot="1">
      <c r="A1" s="300">
        <f>SUM(A2:A34)</f>
        <v/>
      </c>
      <c r="B1" s="290" t="inlineStr">
        <is>
          <t>功能代號</t>
        </is>
      </c>
      <c r="C1" s="291" t="inlineStr">
        <is>
          <t>功能名稱/說明</t>
        </is>
      </c>
      <c r="D1" s="291" t="inlineStr">
        <is>
          <t>SA</t>
        </is>
      </c>
      <c r="E1" s="292" t="inlineStr">
        <is>
          <t>展示協助</t>
        </is>
      </c>
      <c r="F1" s="293" t="inlineStr">
        <is>
          <t>預計展示</t>
        </is>
      </c>
      <c r="G1" s="294" t="inlineStr">
        <is>
          <t>IT</t>
        </is>
      </c>
      <c r="H1" s="294" t="inlineStr">
        <is>
          <t>User</t>
        </is>
      </c>
      <c r="I1" s="295" t="inlineStr">
        <is>
          <t>User2</t>
        </is>
      </c>
    </row>
    <row r="2">
      <c r="A2" s="300" t="n">
        <v>6</v>
      </c>
      <c r="B2" s="270" t="inlineStr">
        <is>
          <t>L2036</t>
        </is>
      </c>
      <c r="C2" s="286" t="inlineStr">
        <is>
          <t>借款戶關係人/關係企業明細查詢</t>
        </is>
      </c>
      <c r="D2" s="272" t="inlineStr">
        <is>
          <t>賴文育</t>
        </is>
      </c>
      <c r="E2" s="273" t="inlineStr">
        <is>
          <t>陳昱衡</t>
        </is>
      </c>
      <c r="F2" s="274" t="n">
        <v>44494</v>
      </c>
      <c r="G2" s="272" t="inlineStr">
        <is>
          <t>涂宇欣</t>
        </is>
      </c>
      <c r="H2" s="272" t="inlineStr">
        <is>
          <t>張舜雯</t>
        </is>
      </c>
      <c r="I2" s="275" t="inlineStr">
        <is>
          <t>施美娟、李珮君、陳俞辛(企金)</t>
        </is>
      </c>
    </row>
    <row r="3">
      <c r="B3" s="278" t="inlineStr">
        <is>
          <t>L2035</t>
        </is>
      </c>
      <c r="C3" s="265" t="inlineStr">
        <is>
          <t>借款戶關係人/關係企業查詢</t>
        </is>
      </c>
      <c r="D3" s="261" t="inlineStr">
        <is>
          <t>賴文育</t>
        </is>
      </c>
      <c r="E3" s="262" t="inlineStr">
        <is>
          <t>陳昱衡</t>
        </is>
      </c>
      <c r="F3" s="263" t="n">
        <v>44494</v>
      </c>
      <c r="G3" s="261" t="inlineStr">
        <is>
          <t>涂宇欣</t>
        </is>
      </c>
      <c r="H3" s="261" t="inlineStr">
        <is>
          <t>張舜雯</t>
        </is>
      </c>
      <c r="I3" s="277" t="inlineStr">
        <is>
          <t>施美娟、李珮君、陳俞辛(企金)</t>
        </is>
      </c>
    </row>
    <row r="4">
      <c r="B4" s="278" t="inlineStr">
        <is>
          <t>L2305</t>
        </is>
      </c>
      <c r="C4" s="266" t="inlineStr">
        <is>
          <t>借款戶關係人/關係企業維護(整批)</t>
        </is>
      </c>
      <c r="D4" s="261" t="inlineStr">
        <is>
          <t>賴文育</t>
        </is>
      </c>
      <c r="E4" s="262" t="inlineStr">
        <is>
          <t>陳昱衡</t>
        </is>
      </c>
      <c r="F4" s="263" t="n">
        <v>44494</v>
      </c>
      <c r="G4" s="261" t="inlineStr">
        <is>
          <t>涂宇欣</t>
        </is>
      </c>
      <c r="H4" s="261" t="inlineStr">
        <is>
          <t>張舜雯</t>
        </is>
      </c>
      <c r="I4" s="277" t="inlineStr">
        <is>
          <t>施美娟、李珮君、陳俞辛(企金)</t>
        </is>
      </c>
    </row>
    <row r="5">
      <c r="B5" s="278" t="inlineStr">
        <is>
          <t>L2306</t>
        </is>
      </c>
      <c r="C5" s="266" t="inlineStr">
        <is>
          <t>借款戶關係人/關係企業維護</t>
        </is>
      </c>
      <c r="D5" s="261" t="inlineStr">
        <is>
          <t>賴文育</t>
        </is>
      </c>
      <c r="E5" s="262" t="inlineStr">
        <is>
          <t>陳昱衡</t>
        </is>
      </c>
      <c r="F5" s="263" t="n">
        <v>44494</v>
      </c>
      <c r="G5" s="261" t="inlineStr">
        <is>
          <t>涂宇欣</t>
        </is>
      </c>
      <c r="H5" s="261" t="inlineStr">
        <is>
          <t>張舜雯</t>
        </is>
      </c>
      <c r="I5" s="277" t="inlineStr">
        <is>
          <t>施美娟、李珮君、陳俞辛(企金)</t>
        </is>
      </c>
    </row>
    <row r="6">
      <c r="B6" s="278" t="inlineStr">
        <is>
          <t>L2022</t>
        </is>
      </c>
      <c r="C6" s="266" t="inlineStr">
        <is>
          <t>所有關係人資料查詢</t>
        </is>
      </c>
      <c r="D6" s="261" t="inlineStr">
        <is>
          <t>張金龍</t>
        </is>
      </c>
      <c r="E6" s="262" t="inlineStr">
        <is>
          <t>陳昱衡</t>
        </is>
      </c>
      <c r="F6" s="263" t="n">
        <v>44494</v>
      </c>
      <c r="G6" s="261" t="inlineStr">
        <is>
          <t>涂宇欣</t>
        </is>
      </c>
      <c r="H6" s="261" t="inlineStr">
        <is>
          <t>張舜雯</t>
        </is>
      </c>
      <c r="I6" s="277" t="inlineStr">
        <is>
          <t>施美娟、李珮君、陳俞辛(企金)</t>
        </is>
      </c>
    </row>
    <row r="7" ht="16.5" customHeight="1" s="453" thickBot="1">
      <c r="B7" s="288" t="inlineStr">
        <is>
          <t>L2222</t>
        </is>
      </c>
      <c r="C7" s="298" t="inlineStr">
        <is>
          <t>與授信戶關係登錄</t>
        </is>
      </c>
      <c r="D7" s="282" t="inlineStr">
        <is>
          <t>張金龍</t>
        </is>
      </c>
      <c r="E7" s="283" t="inlineStr">
        <is>
          <t>陳昱衡</t>
        </is>
      </c>
      <c r="F7" s="284" t="n">
        <v>44494</v>
      </c>
      <c r="G7" s="282" t="inlineStr">
        <is>
          <t>涂宇欣</t>
        </is>
      </c>
      <c r="H7" s="282" t="inlineStr">
        <is>
          <t>李珮君</t>
        </is>
      </c>
      <c r="I7" s="299" t="inlineStr">
        <is>
          <t>陳俞辛(企金)</t>
        </is>
      </c>
    </row>
    <row r="8">
      <c r="A8" s="300" t="n">
        <v>6</v>
      </c>
      <c r="B8" s="296" t="inlineStr">
        <is>
          <t>L2903</t>
        </is>
      </c>
      <c r="C8" s="268" t="inlineStr">
        <is>
          <t>關聯戶放款資料查詢</t>
        </is>
      </c>
      <c r="D8" s="267" t="inlineStr">
        <is>
          <t>賴文育</t>
        </is>
      </c>
      <c r="E8" s="267" t="inlineStr">
        <is>
          <t>陳昱衡</t>
        </is>
      </c>
      <c r="F8" s="269" t="n">
        <v>44494</v>
      </c>
      <c r="G8" s="267" t="inlineStr">
        <is>
          <t>吳承憲</t>
        </is>
      </c>
      <c r="H8" s="267" t="inlineStr">
        <is>
          <t>李珮君</t>
        </is>
      </c>
      <c r="I8" s="297" t="n"/>
    </row>
    <row r="9">
      <c r="B9" s="278" t="inlineStr">
        <is>
          <t>L2980</t>
        </is>
      </c>
      <c r="C9" s="264" t="inlineStr">
        <is>
          <t>個人房貸調整案</t>
        </is>
      </c>
      <c r="D9" s="261" t="inlineStr">
        <is>
          <t>賴文育</t>
        </is>
      </c>
      <c r="E9" s="261" t="inlineStr">
        <is>
          <t>陳昱衡</t>
        </is>
      </c>
      <c r="F9" s="263" t="n">
        <v>44494</v>
      </c>
      <c r="G9" s="261" t="inlineStr">
        <is>
          <t>林清河</t>
        </is>
      </c>
      <c r="H9" s="261" t="inlineStr">
        <is>
          <t>陳政皓</t>
        </is>
      </c>
      <c r="I9" s="279" t="n"/>
    </row>
    <row r="10">
      <c r="B10" s="278" t="inlineStr">
        <is>
          <t>L2073</t>
        </is>
      </c>
      <c r="C10" s="266" t="inlineStr">
        <is>
          <t>結清客戶個人資料控管明細資料查詢</t>
        </is>
      </c>
      <c r="D10" s="261" t="inlineStr">
        <is>
          <t>賴文育</t>
        </is>
      </c>
      <c r="E10" s="262" t="inlineStr">
        <is>
          <t>陳昱衡</t>
        </is>
      </c>
      <c r="F10" s="263" t="n">
        <v>44494</v>
      </c>
      <c r="G10" s="261" t="inlineStr">
        <is>
          <t>涂宇欣</t>
        </is>
      </c>
      <c r="H10" s="261" t="inlineStr">
        <is>
          <t>陳政皓</t>
        </is>
      </c>
      <c r="I10" s="279" t="n"/>
    </row>
    <row r="11">
      <c r="B11" s="278" t="inlineStr">
        <is>
          <t>L2703</t>
        </is>
      </c>
      <c r="C11" s="266" t="inlineStr">
        <is>
          <t>結清客戶個人資料控管維護</t>
        </is>
      </c>
      <c r="D11" s="261" t="inlineStr">
        <is>
          <t>賴文育</t>
        </is>
      </c>
      <c r="E11" s="262" t="inlineStr">
        <is>
          <t>陳昱衡</t>
        </is>
      </c>
      <c r="F11" s="263" t="n">
        <v>44494</v>
      </c>
      <c r="G11" s="261" t="inlineStr">
        <is>
          <t>涂宇欣</t>
        </is>
      </c>
      <c r="H11" s="261" t="inlineStr">
        <is>
          <t>陳政皓</t>
        </is>
      </c>
      <c r="I11" s="279" t="n"/>
    </row>
    <row r="12">
      <c r="B12" s="278" t="inlineStr">
        <is>
          <t>L2039</t>
        </is>
      </c>
      <c r="C12" s="266" t="inlineStr">
        <is>
          <t>擔保品重評明細資料查詢</t>
        </is>
      </c>
      <c r="D12" s="261" t="inlineStr">
        <is>
          <t>賴文育</t>
        </is>
      </c>
      <c r="E12" s="262" t="inlineStr">
        <is>
          <t>陳昱衡</t>
        </is>
      </c>
      <c r="F12" s="263" t="n">
        <v>44494</v>
      </c>
      <c r="G12" s="261" t="inlineStr">
        <is>
          <t>吳承憲</t>
        </is>
      </c>
      <c r="H12" s="261" t="inlineStr">
        <is>
          <t>邱怡婷</t>
        </is>
      </c>
      <c r="I12" s="279" t="inlineStr">
        <is>
          <t>陳俞辛(企金)</t>
        </is>
      </c>
    </row>
    <row r="13" ht="16.5" customHeight="1" s="453" thickBot="1">
      <c r="B13" s="288" t="inlineStr">
        <is>
          <t>L2480</t>
        </is>
      </c>
      <c r="C13" s="289" t="inlineStr">
        <is>
          <t>擔保品重評資料登錄</t>
        </is>
      </c>
      <c r="D13" s="282" t="inlineStr">
        <is>
          <t>賴文育</t>
        </is>
      </c>
      <c r="E13" s="283" t="inlineStr">
        <is>
          <t>陳昱衡</t>
        </is>
      </c>
      <c r="F13" s="284" t="n">
        <v>44494</v>
      </c>
      <c r="G13" s="282" t="inlineStr">
        <is>
          <t>吳承憲</t>
        </is>
      </c>
      <c r="H13" s="282" t="inlineStr">
        <is>
          <t>邱怡婷</t>
        </is>
      </c>
      <c r="I13" s="285" t="inlineStr">
        <is>
          <t>陳俞辛(企金)</t>
        </is>
      </c>
    </row>
    <row r="14">
      <c r="A14" s="300" t="n">
        <v>8</v>
      </c>
      <c r="B14" s="270" t="inlineStr">
        <is>
          <t>L5060</t>
        </is>
      </c>
      <c r="C14" s="286" t="inlineStr">
        <is>
          <t>案件處理清單</t>
        </is>
      </c>
      <c r="D14" s="272" t="inlineStr">
        <is>
          <t>蘇曉玲</t>
        </is>
      </c>
      <c r="E14" s="272" t="inlineStr">
        <is>
          <t>張嘉榮</t>
        </is>
      </c>
      <c r="F14" s="274" t="n">
        <v>44496</v>
      </c>
      <c r="G14" s="272" t="inlineStr">
        <is>
          <t>林清河</t>
        </is>
      </c>
      <c r="H14" s="272" t="inlineStr">
        <is>
          <t>張舜雯</t>
        </is>
      </c>
      <c r="I14" s="287" t="n"/>
    </row>
    <row r="15">
      <c r="B15" s="278" t="inlineStr">
        <is>
          <t>L5960</t>
        </is>
      </c>
      <c r="C15" s="266" t="inlineStr">
        <is>
          <t>案件資料查詢</t>
        </is>
      </c>
      <c r="D15" s="261" t="inlineStr">
        <is>
          <t>蘇曉玲</t>
        </is>
      </c>
      <c r="E15" s="261" t="inlineStr">
        <is>
          <t>張嘉榮</t>
        </is>
      </c>
      <c r="F15" s="263" t="n">
        <v>44496</v>
      </c>
      <c r="G15" s="261" t="inlineStr">
        <is>
          <t>林清河</t>
        </is>
      </c>
      <c r="H15" s="261" t="inlineStr">
        <is>
          <t>張舜雯</t>
        </is>
      </c>
      <c r="I15" s="279" t="n"/>
    </row>
    <row r="16">
      <c r="B16" s="278" t="inlineStr">
        <is>
          <t>L5961</t>
        </is>
      </c>
      <c r="C16" s="266" t="inlineStr">
        <is>
          <t>電催明細資料查詢</t>
        </is>
      </c>
      <c r="D16" s="261" t="inlineStr">
        <is>
          <t>蘇曉玲</t>
        </is>
      </c>
      <c r="E16" s="261" t="inlineStr">
        <is>
          <t>張嘉榮</t>
        </is>
      </c>
      <c r="F16" s="263" t="n">
        <v>44496</v>
      </c>
      <c r="G16" s="261" t="inlineStr">
        <is>
          <t>林清河</t>
        </is>
      </c>
      <c r="H16" s="261" t="inlineStr">
        <is>
          <t>張舜雯</t>
        </is>
      </c>
      <c r="I16" s="279" t="n"/>
    </row>
    <row r="17">
      <c r="B17" s="278" t="inlineStr">
        <is>
          <t>L5601</t>
        </is>
      </c>
      <c r="C17" s="266" t="inlineStr">
        <is>
          <t>電催登錄</t>
        </is>
      </c>
      <c r="D17" s="261" t="inlineStr">
        <is>
          <t>蘇曉玲</t>
        </is>
      </c>
      <c r="E17" s="261" t="inlineStr">
        <is>
          <t>張嘉榮</t>
        </is>
      </c>
      <c r="F17" s="263" t="n">
        <v>44496</v>
      </c>
      <c r="G17" s="261" t="inlineStr">
        <is>
          <t>林清河</t>
        </is>
      </c>
      <c r="H17" s="261" t="inlineStr">
        <is>
          <t>張舜雯</t>
        </is>
      </c>
      <c r="I17" s="279" t="n"/>
    </row>
    <row r="18">
      <c r="B18" s="278" t="inlineStr">
        <is>
          <t>L5962</t>
        </is>
      </c>
      <c r="C18" s="266" t="inlineStr">
        <is>
          <t>面催明細資料查詢</t>
        </is>
      </c>
      <c r="D18" s="261" t="inlineStr">
        <is>
          <t>蘇曉玲</t>
        </is>
      </c>
      <c r="E18" s="261" t="inlineStr">
        <is>
          <t>張嘉榮</t>
        </is>
      </c>
      <c r="F18" s="263" t="n">
        <v>44496</v>
      </c>
      <c r="G18" s="261" t="inlineStr">
        <is>
          <t>林清河</t>
        </is>
      </c>
      <c r="H18" s="261" t="inlineStr">
        <is>
          <t>張舜雯</t>
        </is>
      </c>
      <c r="I18" s="279" t="n"/>
    </row>
    <row r="19">
      <c r="B19" s="278" t="inlineStr">
        <is>
          <t>L5602</t>
        </is>
      </c>
      <c r="C19" s="266" t="inlineStr">
        <is>
          <t>面催登錄</t>
        </is>
      </c>
      <c r="D19" s="261" t="inlineStr">
        <is>
          <t>蘇曉玲</t>
        </is>
      </c>
      <c r="E19" s="261" t="inlineStr">
        <is>
          <t>張嘉榮</t>
        </is>
      </c>
      <c r="F19" s="263" t="n">
        <v>44496</v>
      </c>
      <c r="G19" s="261" t="inlineStr">
        <is>
          <t>林清河</t>
        </is>
      </c>
      <c r="H19" s="261" t="inlineStr">
        <is>
          <t>張舜雯</t>
        </is>
      </c>
      <c r="I19" s="279" t="n"/>
    </row>
    <row r="20">
      <c r="B20" s="278" t="inlineStr">
        <is>
          <t>L5963</t>
        </is>
      </c>
      <c r="C20" s="266" t="inlineStr">
        <is>
          <t>函催明細資料查詢</t>
        </is>
      </c>
      <c r="D20" s="261" t="inlineStr">
        <is>
          <t>蘇曉玲</t>
        </is>
      </c>
      <c r="E20" s="261" t="inlineStr">
        <is>
          <t>張嘉榮</t>
        </is>
      </c>
      <c r="F20" s="263" t="n">
        <v>44496</v>
      </c>
      <c r="G20" s="261" t="inlineStr">
        <is>
          <t>林清河</t>
        </is>
      </c>
      <c r="H20" s="261" t="inlineStr">
        <is>
          <t>張舜雯</t>
        </is>
      </c>
      <c r="I20" s="279" t="n"/>
    </row>
    <row r="21" ht="16.5" customHeight="1" s="453" thickBot="1">
      <c r="B21" s="288" t="inlineStr">
        <is>
          <t>L5603</t>
        </is>
      </c>
      <c r="C21" s="289" t="inlineStr">
        <is>
          <t>函催登錄</t>
        </is>
      </c>
      <c r="D21" s="282" t="inlineStr">
        <is>
          <t>蘇曉玲</t>
        </is>
      </c>
      <c r="E21" s="282" t="inlineStr">
        <is>
          <t>張嘉榮</t>
        </is>
      </c>
      <c r="F21" s="284" t="n">
        <v>44496</v>
      </c>
      <c r="G21" s="282" t="inlineStr">
        <is>
          <t>林清河</t>
        </is>
      </c>
      <c r="H21" s="282" t="inlineStr">
        <is>
          <t>張舜雯</t>
        </is>
      </c>
      <c r="I21" s="285" t="n"/>
    </row>
    <row r="22">
      <c r="A22" s="300" t="n">
        <v>5</v>
      </c>
      <c r="B22" s="270" t="inlineStr">
        <is>
          <t>L5964</t>
        </is>
      </c>
      <c r="C22" s="286" t="inlineStr">
        <is>
          <t>法務進度明細資料查詢</t>
        </is>
      </c>
      <c r="D22" s="272" t="inlineStr">
        <is>
          <t>蘇曉玲</t>
        </is>
      </c>
      <c r="E22" s="272" t="inlineStr">
        <is>
          <t>張嘉榮</t>
        </is>
      </c>
      <c r="F22" s="274" t="n">
        <v>44497</v>
      </c>
      <c r="G22" s="272" t="inlineStr">
        <is>
          <t>林清河</t>
        </is>
      </c>
      <c r="H22" s="272" t="inlineStr">
        <is>
          <t>張舜雯</t>
        </is>
      </c>
      <c r="I22" s="287" t="n"/>
    </row>
    <row r="23">
      <c r="B23" s="278" t="inlineStr">
        <is>
          <t>L5604</t>
        </is>
      </c>
      <c r="C23" s="266" t="inlineStr">
        <is>
          <t>法務進度登錄</t>
        </is>
      </c>
      <c r="D23" s="261" t="inlineStr">
        <is>
          <t>蘇曉玲</t>
        </is>
      </c>
      <c r="E23" s="261" t="inlineStr">
        <is>
          <t>張嘉榮</t>
        </is>
      </c>
      <c r="F23" s="263" t="n">
        <v>44497</v>
      </c>
      <c r="G23" s="261" t="inlineStr">
        <is>
          <t>林清河</t>
        </is>
      </c>
      <c r="H23" s="261" t="inlineStr">
        <is>
          <t>張舜雯</t>
        </is>
      </c>
      <c r="I23" s="279" t="n"/>
    </row>
    <row r="24">
      <c r="B24" s="278" t="inlineStr">
        <is>
          <t>L5965</t>
        </is>
      </c>
      <c r="C24" s="266" t="inlineStr">
        <is>
          <t>提醒事項查詢</t>
        </is>
      </c>
      <c r="D24" s="261" t="inlineStr">
        <is>
          <t>蘇曉玲</t>
        </is>
      </c>
      <c r="E24" s="261" t="inlineStr">
        <is>
          <t>張嘉榮</t>
        </is>
      </c>
      <c r="F24" s="263" t="n">
        <v>44497</v>
      </c>
      <c r="G24" s="261" t="inlineStr">
        <is>
          <t>林清河</t>
        </is>
      </c>
      <c r="H24" s="261" t="inlineStr">
        <is>
          <t>張舜雯</t>
        </is>
      </c>
      <c r="I24" s="279" t="n"/>
    </row>
    <row r="25">
      <c r="B25" s="278" t="inlineStr">
        <is>
          <t>L5605</t>
        </is>
      </c>
      <c r="C25" s="266" t="inlineStr">
        <is>
          <t>提醒事項登錄</t>
        </is>
      </c>
      <c r="D25" s="261" t="inlineStr">
        <is>
          <t>蘇曉玲</t>
        </is>
      </c>
      <c r="E25" s="261" t="inlineStr">
        <is>
          <t>張嘉榮</t>
        </is>
      </c>
      <c r="F25" s="263" t="n">
        <v>44497</v>
      </c>
      <c r="G25" s="261" t="inlineStr">
        <is>
          <t>林清河</t>
        </is>
      </c>
      <c r="H25" s="261" t="inlineStr">
        <is>
          <t>張舜雯</t>
        </is>
      </c>
      <c r="I25" s="279" t="n"/>
    </row>
    <row r="26" ht="16.5" customHeight="1" s="453" thickBot="1">
      <c r="B26" s="288" t="inlineStr">
        <is>
          <t>L5061</t>
        </is>
      </c>
      <c r="C26" s="289" t="inlineStr">
        <is>
          <t>催收催繳明細</t>
        </is>
      </c>
      <c r="D26" s="282" t="inlineStr">
        <is>
          <t>蘇曉玲</t>
        </is>
      </c>
      <c r="E26" s="282" t="inlineStr">
        <is>
          <t>張嘉榮</t>
        </is>
      </c>
      <c r="F26" s="284" t="n">
        <v>44497</v>
      </c>
      <c r="G26" s="282" t="inlineStr">
        <is>
          <t>林清河</t>
        </is>
      </c>
      <c r="H26" s="282" t="inlineStr">
        <is>
          <t>張舜雯</t>
        </is>
      </c>
      <c r="I26" s="285" t="n"/>
    </row>
    <row r="27">
      <c r="A27" s="300" t="n">
        <v>8</v>
      </c>
      <c r="B27" s="270" t="inlineStr">
        <is>
          <t>L8921</t>
        </is>
      </c>
      <c r="C27" s="286" t="inlineStr">
        <is>
          <t>疑似洗錢樣態檢核查詢</t>
        </is>
      </c>
      <c r="D27" s="272" t="inlineStr">
        <is>
          <t>賴文育</t>
        </is>
      </c>
      <c r="E27" s="272" t="inlineStr">
        <is>
          <t>楊智誠</t>
        </is>
      </c>
      <c r="F27" s="274" t="n">
        <v>44498</v>
      </c>
      <c r="G27" s="272" t="inlineStr">
        <is>
          <t>林清河</t>
        </is>
      </c>
      <c r="H27" s="272" t="inlineStr">
        <is>
          <t>邵淑微</t>
        </is>
      </c>
      <c r="I27" s="287" t="n"/>
    </row>
    <row r="28">
      <c r="B28" s="278" t="inlineStr">
        <is>
          <t>L8201</t>
        </is>
      </c>
      <c r="C28" s="266" t="inlineStr">
        <is>
          <t>疑似洗錢樣態條件設定</t>
        </is>
      </c>
      <c r="D28" s="261" t="inlineStr">
        <is>
          <t>賴文育</t>
        </is>
      </c>
      <c r="E28" s="261" t="inlineStr">
        <is>
          <t>楊智誠</t>
        </is>
      </c>
      <c r="F28" s="263" t="n">
        <v>44498</v>
      </c>
      <c r="G28" s="261" t="inlineStr">
        <is>
          <t>涂宇欣</t>
        </is>
      </c>
      <c r="H28" s="261" t="inlineStr">
        <is>
          <t>邵淑微</t>
        </is>
      </c>
      <c r="I28" s="279" t="n"/>
    </row>
    <row r="29">
      <c r="B29" s="278" t="inlineStr">
        <is>
          <t>L8924</t>
        </is>
      </c>
      <c r="C29" s="266" t="inlineStr">
        <is>
          <t>疑似洗錢資料變更查詢</t>
        </is>
      </c>
      <c r="D29" s="261" t="inlineStr">
        <is>
          <t>賴文育</t>
        </is>
      </c>
      <c r="E29" s="261" t="inlineStr">
        <is>
          <t>楊智誠</t>
        </is>
      </c>
      <c r="F29" s="263" t="n">
        <v>44498</v>
      </c>
      <c r="G29" s="261" t="inlineStr">
        <is>
          <t>林清河</t>
        </is>
      </c>
      <c r="H29" s="261" t="inlineStr">
        <is>
          <t>邵淑微</t>
        </is>
      </c>
      <c r="I29" s="279" t="n"/>
    </row>
    <row r="30">
      <c r="B30" s="278" t="inlineStr">
        <is>
          <t>L8202</t>
        </is>
      </c>
      <c r="C30" s="266" t="inlineStr">
        <is>
          <t>疑似洗錢樣態資料產生</t>
        </is>
      </c>
      <c r="D30" s="261" t="inlineStr">
        <is>
          <t>賴文育</t>
        </is>
      </c>
      <c r="E30" s="261" t="inlineStr">
        <is>
          <t>楊智誠</t>
        </is>
      </c>
      <c r="F30" s="263" t="n">
        <v>44498</v>
      </c>
      <c r="G30" s="261" t="inlineStr">
        <is>
          <t>林清河</t>
        </is>
      </c>
      <c r="H30" s="261" t="inlineStr">
        <is>
          <t>邵淑微</t>
        </is>
      </c>
      <c r="I30" s="279" t="n"/>
    </row>
    <row r="31">
      <c r="B31" s="278" t="inlineStr">
        <is>
          <t>L8922</t>
        </is>
      </c>
      <c r="C31" s="266" t="inlineStr">
        <is>
          <t>疑似洗錢交易合理性查詢</t>
        </is>
      </c>
      <c r="D31" s="261" t="inlineStr">
        <is>
          <t>賴文育</t>
        </is>
      </c>
      <c r="E31" s="261" t="inlineStr">
        <is>
          <t>楊智誠</t>
        </is>
      </c>
      <c r="F31" s="263" t="n">
        <v>44498</v>
      </c>
      <c r="G31" s="261" t="inlineStr">
        <is>
          <t>涂宇欣</t>
        </is>
      </c>
      <c r="H31" s="261" t="inlineStr">
        <is>
          <t>蔡珮瑜</t>
        </is>
      </c>
      <c r="I31" s="279" t="n"/>
    </row>
    <row r="32">
      <c r="B32" s="278" t="inlineStr">
        <is>
          <t>L8203</t>
        </is>
      </c>
      <c r="C32" s="266" t="inlineStr">
        <is>
          <t>疑似洗錢交易合理性維護</t>
        </is>
      </c>
      <c r="D32" s="261" t="inlineStr">
        <is>
          <t>賴文育</t>
        </is>
      </c>
      <c r="E32" s="261" t="inlineStr">
        <is>
          <t>楊智誠</t>
        </is>
      </c>
      <c r="F32" s="263" t="n">
        <v>44498</v>
      </c>
      <c r="G32" s="261" t="inlineStr">
        <is>
          <t>涂宇欣</t>
        </is>
      </c>
      <c r="H32" s="261" t="inlineStr">
        <is>
          <t>邵淑微</t>
        </is>
      </c>
      <c r="I32" s="279" t="n"/>
    </row>
    <row r="33">
      <c r="B33" s="278" t="inlineStr">
        <is>
          <t>L8923</t>
        </is>
      </c>
      <c r="C33" s="266" t="inlineStr">
        <is>
          <t>疑似洗錢交易訪談查詢</t>
        </is>
      </c>
      <c r="D33" s="261" t="inlineStr">
        <is>
          <t>賴文育</t>
        </is>
      </c>
      <c r="E33" s="261" t="inlineStr">
        <is>
          <t>楊智誠</t>
        </is>
      </c>
      <c r="F33" s="263" t="n">
        <v>44498</v>
      </c>
      <c r="G33" s="261" t="inlineStr">
        <is>
          <t>涂宇欣</t>
        </is>
      </c>
      <c r="H33" s="261" t="inlineStr">
        <is>
          <t>蔡珮瑜</t>
        </is>
      </c>
      <c r="I33" s="279" t="n"/>
    </row>
    <row r="34" ht="16.5" customHeight="1" s="453" thickBot="1">
      <c r="B34" s="288" t="inlineStr">
        <is>
          <t>L8204</t>
        </is>
      </c>
      <c r="C34" s="289" t="inlineStr">
        <is>
          <t>疑似洗錢交易訪談維護</t>
        </is>
      </c>
      <c r="D34" s="282" t="inlineStr">
        <is>
          <t>賴文育</t>
        </is>
      </c>
      <c r="E34" s="282" t="inlineStr">
        <is>
          <t>楊智誠</t>
        </is>
      </c>
      <c r="F34" s="284" t="n">
        <v>44498</v>
      </c>
      <c r="G34" s="282" t="inlineStr">
        <is>
          <t>涂宇欣</t>
        </is>
      </c>
      <c r="H34" s="282" t="inlineStr">
        <is>
          <t>陳政皓</t>
        </is>
      </c>
      <c r="I34" s="285" t="inlineStr">
        <is>
          <t>張舜雯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baseColWidth="8" defaultColWidth="8.7109375" defaultRowHeight="15"/>
  <cols>
    <col width="12.7109375" bestFit="1" customWidth="1" style="126" min="1" max="1"/>
    <col width="10.140625" bestFit="1" customWidth="1" style="126" min="2" max="2"/>
    <col width="17" bestFit="1" customWidth="1" style="127" min="3" max="3"/>
    <col width="9.5703125" bestFit="1" customWidth="1" style="132" min="4" max="4"/>
    <col width="9.7109375" bestFit="1" customWidth="1" style="132" min="5" max="5"/>
    <col width="9.42578125" bestFit="1" customWidth="1" style="132" min="6" max="6"/>
    <col width="9.5703125" bestFit="1" customWidth="1" style="132" min="7" max="7"/>
    <col width="9.7109375" bestFit="1" customWidth="1" style="132" min="8" max="9"/>
    <col width="9.5703125" bestFit="1" customWidth="1" style="132" min="10" max="10"/>
    <col width="9.7109375" bestFit="1" customWidth="1" style="132" min="11" max="11"/>
    <col width="11.42578125" bestFit="1" customWidth="1" style="132" min="12" max="12"/>
    <col width="8.7109375" bestFit="1" customWidth="1" style="132" min="13" max="13"/>
    <col width="8.7109375" customWidth="1" style="126" min="14" max="16384"/>
  </cols>
  <sheetData>
    <row r="1" customFormat="1" s="125">
      <c r="A1" s="125" t="inlineStr">
        <is>
          <t>部門</t>
        </is>
      </c>
      <c r="C1" s="158" t="inlineStr">
        <is>
          <t>與會人員/日期</t>
        </is>
      </c>
      <c r="D1" s="131" t="n">
        <v>44396</v>
      </c>
      <c r="E1" s="131" t="n">
        <v>44397</v>
      </c>
      <c r="F1" s="131" t="n">
        <v>44398</v>
      </c>
      <c r="G1" s="131" t="n">
        <v>44399</v>
      </c>
      <c r="H1" s="131" t="n">
        <v>44400</v>
      </c>
      <c r="I1" s="131" t="n">
        <v>44403</v>
      </c>
      <c r="J1" s="131" t="n">
        <v>44404</v>
      </c>
      <c r="K1" s="131" t="n">
        <v>44405</v>
      </c>
      <c r="L1" s="131" t="inlineStr">
        <is>
          <t>(2021/7/29)</t>
        </is>
      </c>
      <c r="M1" s="131" t="n">
        <v>44410</v>
      </c>
    </row>
    <row r="2">
      <c r="A2" s="126" t="inlineStr">
        <is>
          <t>資訊規劃部</t>
        </is>
      </c>
      <c r="C2" s="127" t="inlineStr">
        <is>
          <t>廖淳英</t>
        </is>
      </c>
      <c r="D2" s="132" t="n">
        <v>2</v>
      </c>
      <c r="E2" s="132" t="n">
        <v>2</v>
      </c>
      <c r="F2" s="132" t="n">
        <v>2</v>
      </c>
      <c r="G2" s="132" t="n">
        <v>2</v>
      </c>
      <c r="H2" s="132" t="n">
        <v>2</v>
      </c>
      <c r="I2" s="132" t="n">
        <v>2</v>
      </c>
      <c r="J2" s="132" t="n">
        <v>2</v>
      </c>
      <c r="K2" s="132" t="n">
        <v>2</v>
      </c>
      <c r="L2" s="132" t="n">
        <v>2</v>
      </c>
      <c r="M2" s="132" t="n">
        <v>2</v>
      </c>
    </row>
    <row r="3">
      <c r="A3" s="126" t="inlineStr">
        <is>
          <t>資訊規劃部</t>
        </is>
      </c>
      <c r="C3" s="134" t="inlineStr">
        <is>
          <t>陳又菁</t>
        </is>
      </c>
      <c r="D3" s="133" t="n">
        <v>3</v>
      </c>
      <c r="E3" s="133" t="n">
        <v>3</v>
      </c>
      <c r="F3" s="133" t="n">
        <v>3</v>
      </c>
      <c r="G3" s="133" t="n">
        <v>3</v>
      </c>
      <c r="H3" s="133" t="n">
        <v>3</v>
      </c>
      <c r="I3" s="133" t="n">
        <v>3</v>
      </c>
      <c r="J3" s="132" t="n">
        <v>1</v>
      </c>
      <c r="K3" s="132" t="n">
        <v>1</v>
      </c>
      <c r="L3" s="132" t="n">
        <v>1</v>
      </c>
      <c r="M3" s="132" t="n">
        <v>2</v>
      </c>
    </row>
    <row r="4">
      <c r="A4" s="126" t="inlineStr">
        <is>
          <t>資訊規劃部</t>
        </is>
      </c>
      <c r="C4" s="134" t="inlineStr">
        <is>
          <t>王瀞琳</t>
        </is>
      </c>
      <c r="D4" s="133" t="n">
        <v>3</v>
      </c>
      <c r="E4" s="133" t="n">
        <v>3</v>
      </c>
      <c r="F4" s="133" t="n">
        <v>3</v>
      </c>
      <c r="G4" s="133" t="n">
        <v>3</v>
      </c>
      <c r="H4" s="133" t="n">
        <v>3</v>
      </c>
      <c r="I4" s="133" t="n">
        <v>3</v>
      </c>
      <c r="J4" s="133" t="n">
        <v>3</v>
      </c>
      <c r="K4" s="133" t="n">
        <v>3</v>
      </c>
      <c r="L4" s="133" t="n">
        <v>2</v>
      </c>
      <c r="M4" s="132" t="n">
        <v>2</v>
      </c>
    </row>
    <row r="5">
      <c r="A5" s="126" t="inlineStr">
        <is>
          <t>投資資訊課</t>
        </is>
      </c>
      <c r="C5" s="127" t="inlineStr">
        <is>
          <t>葛展宇</t>
        </is>
      </c>
      <c r="D5" s="133" t="n">
        <v>3</v>
      </c>
      <c r="E5" s="133" t="inlineStr">
        <is>
          <t>3,A</t>
        </is>
      </c>
      <c r="F5" s="133" t="n">
        <v>3</v>
      </c>
      <c r="G5" s="133" t="n">
        <v>3</v>
      </c>
      <c r="H5" s="133" t="n">
        <v>3</v>
      </c>
      <c r="I5" s="133" t="n">
        <v>3</v>
      </c>
      <c r="J5" s="132" t="n">
        <v>2</v>
      </c>
      <c r="K5" s="132" t="n">
        <v>2</v>
      </c>
      <c r="L5" s="132" t="n">
        <v>2</v>
      </c>
      <c r="M5" s="132" t="n">
        <v>2</v>
      </c>
    </row>
    <row r="6">
      <c r="A6" s="126" t="inlineStr">
        <is>
          <t>投資資訊課</t>
        </is>
      </c>
      <c r="B6" s="126" t="inlineStr">
        <is>
          <t>IT</t>
        </is>
      </c>
      <c r="C6" s="134" t="inlineStr">
        <is>
          <t>柯文齡</t>
        </is>
      </c>
      <c r="D6" s="132" t="n">
        <v>2</v>
      </c>
      <c r="E6" s="132" t="n">
        <v>2</v>
      </c>
      <c r="F6" s="132" t="n">
        <v>2</v>
      </c>
      <c r="G6" s="132" t="n">
        <v>2</v>
      </c>
      <c r="H6" s="132" t="n">
        <v>2</v>
      </c>
      <c r="I6" s="132" t="n">
        <v>2</v>
      </c>
      <c r="J6" s="132" t="n">
        <v>2</v>
      </c>
      <c r="K6" s="132" t="n">
        <v>2</v>
      </c>
      <c r="L6" s="132" t="n">
        <v>2</v>
      </c>
      <c r="M6" s="132" t="n">
        <v>2</v>
      </c>
    </row>
    <row r="7">
      <c r="A7" s="126" t="inlineStr">
        <is>
          <t>投資資訊課</t>
        </is>
      </c>
      <c r="B7" s="126" t="inlineStr">
        <is>
          <t>IT</t>
        </is>
      </c>
      <c r="C7" s="134" t="inlineStr">
        <is>
          <t>李珮琪</t>
        </is>
      </c>
      <c r="D7" s="133" t="n">
        <v>4</v>
      </c>
      <c r="E7" s="132" t="n">
        <v>2</v>
      </c>
      <c r="F7" s="132" t="n">
        <v>2</v>
      </c>
      <c r="G7" s="132" t="n">
        <v>2</v>
      </c>
      <c r="H7" s="132" t="n">
        <v>2</v>
      </c>
      <c r="I7" s="132" t="n">
        <v>2</v>
      </c>
      <c r="J7" s="132" t="inlineStr">
        <is>
          <t>2,A</t>
        </is>
      </c>
      <c r="K7" s="132" t="n">
        <v>2</v>
      </c>
      <c r="L7" s="132" t="n">
        <v>2</v>
      </c>
      <c r="M7" s="132" t="n">
        <v>2</v>
      </c>
    </row>
    <row r="8">
      <c r="A8" s="126" t="inlineStr">
        <is>
          <t>投資資訊課</t>
        </is>
      </c>
      <c r="B8" s="126" t="inlineStr">
        <is>
          <t>IT</t>
        </is>
      </c>
      <c r="C8" s="134" t="inlineStr">
        <is>
          <t>林清河</t>
        </is>
      </c>
      <c r="D8" s="132" t="n">
        <v>2</v>
      </c>
      <c r="E8" s="132" t="n">
        <v>2</v>
      </c>
      <c r="F8" s="132" t="n">
        <v>2</v>
      </c>
      <c r="G8" s="132" t="n">
        <v>2</v>
      </c>
      <c r="H8" s="132" t="n">
        <v>2</v>
      </c>
      <c r="I8" s="132" t="n">
        <v>2</v>
      </c>
      <c r="J8" s="132" t="n">
        <v>2</v>
      </c>
      <c r="K8" s="132" t="n">
        <v>2</v>
      </c>
      <c r="L8" s="132" t="n">
        <v>2</v>
      </c>
      <c r="M8" s="132" t="n">
        <v>2</v>
      </c>
    </row>
    <row r="9">
      <c r="A9" s="126" t="inlineStr">
        <is>
          <t>投資資訊課</t>
        </is>
      </c>
      <c r="B9" s="126" t="inlineStr">
        <is>
          <t>IT</t>
        </is>
      </c>
      <c r="C9" s="134" t="inlineStr">
        <is>
          <t>涂宇欣</t>
        </is>
      </c>
      <c r="D9" s="133" t="inlineStr">
        <is>
          <t>4,B</t>
        </is>
      </c>
      <c r="E9" s="132" t="inlineStr">
        <is>
          <t>2,A</t>
        </is>
      </c>
      <c r="F9" s="132" t="inlineStr">
        <is>
          <t>2,A</t>
        </is>
      </c>
      <c r="G9" s="132" t="n">
        <v>2</v>
      </c>
      <c r="H9" s="132" t="inlineStr">
        <is>
          <t>2,A</t>
        </is>
      </c>
      <c r="I9" s="132" t="n">
        <v>2</v>
      </c>
      <c r="J9" s="132" t="inlineStr">
        <is>
          <t>2,A</t>
        </is>
      </c>
      <c r="K9" s="132" t="inlineStr">
        <is>
          <t>2,A</t>
        </is>
      </c>
      <c r="L9" s="132" t="n">
        <v>2</v>
      </c>
      <c r="M9" s="132" t="n">
        <v>2</v>
      </c>
    </row>
    <row r="10">
      <c r="A10" s="126" t="inlineStr">
        <is>
          <t>投資資訊課</t>
        </is>
      </c>
      <c r="B10" s="126" t="inlineStr">
        <is>
          <t>IT</t>
        </is>
      </c>
      <c r="C10" s="134" t="inlineStr">
        <is>
          <t>吳承憲</t>
        </is>
      </c>
      <c r="D10" s="132" t="n">
        <v>3</v>
      </c>
      <c r="E10" s="132" t="n">
        <v>3</v>
      </c>
      <c r="F10" s="132" t="n">
        <v>3</v>
      </c>
      <c r="G10" s="133" t="inlineStr">
        <is>
          <t>4,B</t>
        </is>
      </c>
      <c r="H10" s="132" t="inlineStr">
        <is>
          <t>3,A</t>
        </is>
      </c>
      <c r="I10" s="133" t="inlineStr">
        <is>
          <t>4,B</t>
        </is>
      </c>
      <c r="J10" s="132" t="inlineStr">
        <is>
          <t>3,A</t>
        </is>
      </c>
      <c r="K10" s="132" t="inlineStr">
        <is>
          <t>3,A</t>
        </is>
      </c>
      <c r="L10" s="132" t="n">
        <v>2</v>
      </c>
      <c r="M10" s="132" t="n">
        <v>2</v>
      </c>
    </row>
    <row r="11">
      <c r="A11" s="126" t="inlineStr">
        <is>
          <t>放款服務課</t>
        </is>
      </c>
      <c r="B11" s="126" t="inlineStr">
        <is>
          <t>User</t>
        </is>
      </c>
      <c r="C11" s="134" t="inlineStr">
        <is>
          <t>陳政皓</t>
        </is>
      </c>
      <c r="D11" s="132" t="n">
        <v>2</v>
      </c>
      <c r="E11" s="132" t="inlineStr">
        <is>
          <t>2,A</t>
        </is>
      </c>
      <c r="F11" s="132" t="n">
        <v>2</v>
      </c>
      <c r="G11" s="133" t="inlineStr">
        <is>
          <t>4,B</t>
        </is>
      </c>
      <c r="H11" s="133" t="inlineStr">
        <is>
          <t>4,A</t>
        </is>
      </c>
      <c r="I11" s="132" t="n">
        <v>2</v>
      </c>
      <c r="J11" s="132" t="inlineStr">
        <is>
          <t>2,A</t>
        </is>
      </c>
      <c r="K11" s="133" t="n">
        <v>4</v>
      </c>
      <c r="M11" s="132" t="n">
        <v>2</v>
      </c>
    </row>
    <row r="12">
      <c r="A12" s="126" t="inlineStr">
        <is>
          <t>放款服務課</t>
        </is>
      </c>
      <c r="B12" s="126" t="inlineStr">
        <is>
          <t>User</t>
        </is>
      </c>
      <c r="C12" s="134" t="inlineStr">
        <is>
          <t>蔡珮瑜</t>
        </is>
      </c>
      <c r="D12" s="132" t="n">
        <v>1</v>
      </c>
      <c r="E12" s="132" t="n">
        <v>1</v>
      </c>
      <c r="F12" s="132" t="n">
        <v>1</v>
      </c>
      <c r="G12" s="133" t="inlineStr">
        <is>
          <t>4,B</t>
        </is>
      </c>
      <c r="H12" s="132" t="inlineStr">
        <is>
          <t>1,A</t>
        </is>
      </c>
      <c r="I12" s="135" t="inlineStr">
        <is>
          <t>2,A</t>
        </is>
      </c>
      <c r="J12" s="135" t="n">
        <v>2</v>
      </c>
      <c r="K12" s="132" t="n">
        <v>1</v>
      </c>
      <c r="L12" s="135" t="n">
        <v>2</v>
      </c>
      <c r="M12" s="135" t="n">
        <v>2</v>
      </c>
    </row>
    <row r="13">
      <c r="A13" s="126" t="inlineStr">
        <is>
          <t>放款服務課</t>
        </is>
      </c>
      <c r="B13" s="126" t="inlineStr">
        <is>
          <t>User</t>
        </is>
      </c>
      <c r="C13" s="127" t="inlineStr">
        <is>
          <t>尹少玄</t>
        </is>
      </c>
      <c r="D13" s="132" t="n">
        <v>1</v>
      </c>
      <c r="E13" s="132" t="n">
        <v>1</v>
      </c>
      <c r="K13" s="132" t="n">
        <v>1</v>
      </c>
      <c r="M13" s="132" t="n">
        <v>1</v>
      </c>
    </row>
    <row r="14">
      <c r="A14" s="126" t="inlineStr">
        <is>
          <t>放款推展課</t>
        </is>
      </c>
      <c r="B14" s="126" t="inlineStr">
        <is>
          <t>User</t>
        </is>
      </c>
      <c r="C14" s="134" t="inlineStr">
        <is>
          <t>張淑遠</t>
        </is>
      </c>
      <c r="D14" s="135" t="inlineStr">
        <is>
          <t>3,A</t>
        </is>
      </c>
      <c r="E14" s="135" t="inlineStr">
        <is>
          <t>3,A</t>
        </is>
      </c>
      <c r="F14" s="136" t="inlineStr">
        <is>
          <t>4,A</t>
        </is>
      </c>
    </row>
    <row r="15">
      <c r="A15" s="126" t="inlineStr">
        <is>
          <t>放款推展課</t>
        </is>
      </c>
      <c r="B15" s="126" t="inlineStr">
        <is>
          <t>User</t>
        </is>
      </c>
      <c r="C15" s="134" t="inlineStr">
        <is>
          <t>李珮君</t>
        </is>
      </c>
      <c r="D15" s="135" t="n">
        <v>2</v>
      </c>
      <c r="E15" s="135" t="inlineStr">
        <is>
          <t>2,A</t>
        </is>
      </c>
      <c r="F15" s="136" t="inlineStr">
        <is>
          <t>4,B</t>
        </is>
      </c>
      <c r="G15" s="136" t="inlineStr">
        <is>
          <t>4,B</t>
        </is>
      </c>
      <c r="H15" s="135" t="n">
        <v>2</v>
      </c>
      <c r="I15" s="135" t="inlineStr">
        <is>
          <t>2,A</t>
        </is>
      </c>
      <c r="J15" s="135" t="inlineStr">
        <is>
          <t>2,A</t>
        </is>
      </c>
      <c r="K15" s="136" t="inlineStr">
        <is>
          <t>4,B</t>
        </is>
      </c>
      <c r="L15" s="135" t="n">
        <v>2</v>
      </c>
      <c r="M15" s="135" t="n">
        <v>2</v>
      </c>
    </row>
    <row r="16">
      <c r="A16" s="126" t="inlineStr">
        <is>
          <t>放款推展課</t>
        </is>
      </c>
      <c r="B16" s="126" t="inlineStr">
        <is>
          <t>User企金</t>
        </is>
      </c>
      <c r="C16" s="134" t="inlineStr">
        <is>
          <t>李穎</t>
        </is>
      </c>
      <c r="I16" s="135" t="n">
        <v>2</v>
      </c>
      <c r="J16" s="132" t="n">
        <v>1</v>
      </c>
      <c r="K16" s="135" t="inlineStr">
        <is>
          <t>2,A</t>
        </is>
      </c>
      <c r="L16" s="135" t="n"/>
      <c r="M16" s="135" t="n">
        <v>2</v>
      </c>
    </row>
    <row r="17">
      <c r="A17" s="126" t="inlineStr">
        <is>
          <t>放款推展課</t>
        </is>
      </c>
      <c r="B17" s="126" t="inlineStr">
        <is>
          <t>User企金</t>
        </is>
      </c>
      <c r="C17" s="134" t="inlineStr">
        <is>
          <t>陳俞辛</t>
        </is>
      </c>
      <c r="G17" s="132" t="n">
        <v>1</v>
      </c>
      <c r="I17" s="136" t="inlineStr">
        <is>
          <t>4,A</t>
        </is>
      </c>
      <c r="J17" s="136" t="n">
        <v>4</v>
      </c>
      <c r="K17" s="135" t="inlineStr">
        <is>
          <t>2,A</t>
        </is>
      </c>
      <c r="L17" s="135" t="n"/>
      <c r="M17" s="135" t="n">
        <v>2</v>
      </c>
    </row>
    <row r="18">
      <c r="A18" s="126" t="inlineStr">
        <is>
          <t>放款推展課</t>
        </is>
      </c>
      <c r="B18" s="126" t="inlineStr">
        <is>
          <t>User企金</t>
        </is>
      </c>
      <c r="C18" s="134" t="inlineStr">
        <is>
          <t>蔡進健</t>
        </is>
      </c>
      <c r="I18" s="135" t="inlineStr">
        <is>
          <t>3,A</t>
        </is>
      </c>
      <c r="J18" s="135" t="n">
        <v>2</v>
      </c>
      <c r="K18" s="132" t="inlineStr">
        <is>
          <t>1,A</t>
        </is>
      </c>
      <c r="M18" s="135" t="n">
        <v>2</v>
      </c>
    </row>
    <row r="19">
      <c r="A19" s="126" t="inlineStr">
        <is>
          <t>放款管理課</t>
        </is>
      </c>
      <c r="B19" s="126" t="inlineStr">
        <is>
          <t>User</t>
        </is>
      </c>
      <c r="C19" s="134" t="inlineStr">
        <is>
          <t>張舜雯</t>
        </is>
      </c>
      <c r="D19" s="133" t="n">
        <v>1</v>
      </c>
      <c r="E19" s="133" t="n">
        <v>1</v>
      </c>
      <c r="F19" s="133" t="n">
        <v>1</v>
      </c>
      <c r="G19" s="136" t="n">
        <v>3</v>
      </c>
      <c r="M19" s="135" t="n">
        <v>2</v>
      </c>
    </row>
    <row r="20">
      <c r="A20" s="126" t="inlineStr">
        <is>
          <t>放款管理課</t>
        </is>
      </c>
      <c r="B20" s="126" t="inlineStr">
        <is>
          <t>User</t>
        </is>
      </c>
      <c r="C20" s="127" t="inlineStr">
        <is>
          <t>邱怡婷</t>
        </is>
      </c>
      <c r="M20" s="135" t="n">
        <v>2</v>
      </c>
    </row>
    <row r="21">
      <c r="A21" s="126" t="inlineStr">
        <is>
          <t>放款管理課</t>
        </is>
      </c>
      <c r="B21" s="126" t="inlineStr">
        <is>
          <t>User</t>
        </is>
      </c>
      <c r="C21" s="127" t="inlineStr">
        <is>
          <t>程慧娟</t>
        </is>
      </c>
      <c r="M21" s="135" t="n">
        <v>2</v>
      </c>
    </row>
    <row r="22">
      <c r="A22" s="126" t="inlineStr">
        <is>
          <t>放款審查課</t>
        </is>
      </c>
      <c r="B22" s="126" t="inlineStr">
        <is>
          <t>User</t>
        </is>
      </c>
      <c r="C22" s="134" t="inlineStr">
        <is>
          <t>徐名弘</t>
        </is>
      </c>
      <c r="H22" s="132" t="n">
        <v>1</v>
      </c>
      <c r="J22" s="132" t="inlineStr">
        <is>
          <t>1,B</t>
        </is>
      </c>
      <c r="K22" s="136" t="inlineStr">
        <is>
          <t>4,B</t>
        </is>
      </c>
      <c r="M22" s="135" t="n">
        <v>2</v>
      </c>
    </row>
    <row r="23">
      <c r="A23" s="126" t="inlineStr">
        <is>
          <t>放款審查課</t>
        </is>
      </c>
      <c r="B23" s="126" t="inlineStr">
        <is>
          <t>User</t>
        </is>
      </c>
      <c r="C23" s="134" t="inlineStr">
        <is>
          <t>李秋燕</t>
        </is>
      </c>
      <c r="H23" s="132" t="n">
        <v>1</v>
      </c>
      <c r="J23" s="132" t="n">
        <v>1</v>
      </c>
      <c r="K23" s="133" t="inlineStr">
        <is>
          <t>1,B</t>
        </is>
      </c>
      <c r="M23" s="135" t="n">
        <v>2</v>
      </c>
    </row>
    <row r="24">
      <c r="A24" s="126" t="inlineStr">
        <is>
          <t>放款審查課</t>
        </is>
      </c>
      <c r="B24" s="126" t="inlineStr">
        <is>
          <t>User</t>
        </is>
      </c>
      <c r="C24" s="127" t="inlineStr">
        <is>
          <t>施美娟</t>
        </is>
      </c>
      <c r="M24" s="135" t="n">
        <v>2</v>
      </c>
    </row>
    <row r="25">
      <c r="A25" s="126" t="inlineStr">
        <is>
          <t>放款審查課</t>
        </is>
      </c>
      <c r="B25" s="126" t="inlineStr">
        <is>
          <t>User</t>
        </is>
      </c>
      <c r="C25" s="127" t="inlineStr">
        <is>
          <t>呂家富</t>
        </is>
      </c>
      <c r="M25" s="132" t="n">
        <v>1</v>
      </c>
    </row>
    <row r="26">
      <c r="A26" s="126" t="inlineStr">
        <is>
          <t>放款審查課</t>
        </is>
      </c>
      <c r="B26" s="126" t="inlineStr">
        <is>
          <t>User</t>
        </is>
      </c>
      <c r="C26" s="127" t="inlineStr">
        <is>
          <t>王薏涵</t>
        </is>
      </c>
      <c r="M26" s="135" t="n">
        <v>2</v>
      </c>
    </row>
    <row r="29" hidden="1" s="453">
      <c r="A29" s="126" t="inlineStr">
        <is>
          <t>萬事宜</t>
        </is>
      </c>
      <c r="C29" s="127" t="inlineStr">
        <is>
          <t>賴文育</t>
        </is>
      </c>
      <c r="D29" s="132" t="n">
        <v>2</v>
      </c>
      <c r="E29" s="132" t="n">
        <v>2</v>
      </c>
      <c r="F29" s="132" t="n">
        <v>2</v>
      </c>
      <c r="G29" s="132" t="n">
        <v>2</v>
      </c>
      <c r="H29" s="132" t="n">
        <v>2</v>
      </c>
      <c r="I29" s="132" t="n">
        <v>2</v>
      </c>
      <c r="J29" s="132" t="n">
        <v>2</v>
      </c>
      <c r="K29" s="132" t="n">
        <v>2</v>
      </c>
      <c r="M29" s="132" t="n">
        <v>2</v>
      </c>
    </row>
    <row r="30" hidden="1" s="453">
      <c r="A30" s="126" t="inlineStr">
        <is>
          <t>萬事宜</t>
        </is>
      </c>
      <c r="C30" s="127" t="inlineStr">
        <is>
          <t>張金龍</t>
        </is>
      </c>
      <c r="D30" s="132" t="n">
        <v>2</v>
      </c>
      <c r="E30" s="132" t="n">
        <v>2</v>
      </c>
      <c r="F30" s="132" t="n">
        <v>2</v>
      </c>
      <c r="G30" s="132" t="n">
        <v>2</v>
      </c>
      <c r="H30" s="132" t="n">
        <v>2</v>
      </c>
      <c r="I30" s="132" t="n">
        <v>2</v>
      </c>
      <c r="J30" s="132" t="n">
        <v>2</v>
      </c>
      <c r="K30" s="132" t="n">
        <v>2</v>
      </c>
      <c r="M30" s="132" t="n">
        <v>2</v>
      </c>
    </row>
    <row r="31" hidden="1" s="453">
      <c r="A31" s="126" t="inlineStr">
        <is>
          <t>萬事宜</t>
        </is>
      </c>
      <c r="C31" s="127" t="inlineStr">
        <is>
          <t>何書溱</t>
        </is>
      </c>
      <c r="D31" s="132" t="n">
        <v>2</v>
      </c>
      <c r="E31" s="132" t="n">
        <v>2</v>
      </c>
      <c r="F31" s="132" t="n">
        <v>2</v>
      </c>
      <c r="G31" s="132" t="n">
        <v>2</v>
      </c>
      <c r="H31" s="132" t="n">
        <v>2</v>
      </c>
      <c r="I31" s="132" t="n">
        <v>2</v>
      </c>
      <c r="J31" s="132" t="n">
        <v>2</v>
      </c>
      <c r="K31" s="132" t="n">
        <v>2</v>
      </c>
      <c r="M31" s="132" t="n">
        <v>2</v>
      </c>
    </row>
    <row r="32" hidden="1" s="453">
      <c r="A32" s="126" t="inlineStr">
        <is>
          <t>萬事宜</t>
        </is>
      </c>
      <c r="C32" s="127" t="inlineStr">
        <is>
          <t>張嘉榮</t>
        </is>
      </c>
      <c r="D32" s="132" t="n">
        <v>2</v>
      </c>
      <c r="E32" s="132" t="n">
        <v>2</v>
      </c>
      <c r="F32" s="132" t="n">
        <v>2</v>
      </c>
      <c r="G32" s="132" t="n">
        <v>2</v>
      </c>
      <c r="H32" s="132" t="n">
        <v>2</v>
      </c>
    </row>
    <row r="33" hidden="1" s="453">
      <c r="A33" s="126" t="inlineStr">
        <is>
          <t>萬事宜</t>
        </is>
      </c>
      <c r="C33" s="127" t="inlineStr">
        <is>
          <t>楊智誠</t>
        </is>
      </c>
      <c r="D33" s="132" t="n">
        <v>2</v>
      </c>
      <c r="E33" s="132" t="n">
        <v>2</v>
      </c>
      <c r="F33" s="132" t="n">
        <v>2</v>
      </c>
      <c r="G33" s="132" t="n">
        <v>2</v>
      </c>
      <c r="H33" s="132" t="n">
        <v>2</v>
      </c>
    </row>
    <row r="34" hidden="1" s="453">
      <c r="A34" s="126" t="inlineStr">
        <is>
          <t>萬事宜</t>
        </is>
      </c>
      <c r="C34" s="127" t="inlineStr">
        <is>
          <t>余家興</t>
        </is>
      </c>
      <c r="I34" s="132" t="n">
        <v>2</v>
      </c>
      <c r="J34" s="132" t="n">
        <v>2</v>
      </c>
      <c r="K34" s="132" t="n">
        <v>2</v>
      </c>
      <c r="M34" s="132" t="n">
        <v>1</v>
      </c>
    </row>
    <row r="35" hidden="1" s="453">
      <c r="A35" s="126" t="inlineStr">
        <is>
          <t>萬事宜</t>
        </is>
      </c>
      <c r="C35" s="127" t="inlineStr">
        <is>
          <t>陳昱衡</t>
        </is>
      </c>
      <c r="I35" s="132" t="n">
        <v>2</v>
      </c>
      <c r="J35" s="132" t="n">
        <v>2</v>
      </c>
      <c r="K35" s="132" t="n">
        <v>2</v>
      </c>
      <c r="M35" s="132" t="n">
        <v>2</v>
      </c>
    </row>
    <row r="37">
      <c r="B37" s="126" t="n">
        <v>1</v>
      </c>
      <c r="C37" s="126" t="inlineStr">
        <is>
          <t>會議通知</t>
        </is>
      </c>
    </row>
    <row r="38">
      <c r="B38" s="126" t="n">
        <v>2</v>
      </c>
      <c r="C38" s="126" t="inlineStr">
        <is>
          <t>參與會議</t>
        </is>
      </c>
    </row>
    <row r="39">
      <c r="B39" s="126" t="n">
        <v>3</v>
      </c>
      <c r="C39" s="126" t="inlineStr">
        <is>
          <t>回覆會議</t>
        </is>
      </c>
    </row>
    <row r="40">
      <c r="B40" s="126" t="n">
        <v>4</v>
      </c>
      <c r="C40" s="159" t="inlineStr">
        <is>
          <t>回覆+建議</t>
        </is>
      </c>
    </row>
    <row r="41">
      <c r="B41" s="128" t="n"/>
      <c r="C41" s="126" t="inlineStr">
        <is>
          <t>與會畫面</t>
        </is>
      </c>
    </row>
    <row r="42" ht="15.75" customHeight="1" s="453">
      <c r="B42" s="126" t="inlineStr">
        <is>
          <t>A</t>
        </is>
      </c>
      <c r="C42" s="145" t="inlineStr">
        <is>
          <t>討論、待辦</t>
        </is>
      </c>
    </row>
    <row r="43" ht="15.75" customHeight="1" s="453">
      <c r="B43" s="126" t="inlineStr">
        <is>
          <t>B</t>
        </is>
      </c>
      <c r="C43" s="145" t="inlineStr">
        <is>
          <t>回覆討論、待辦</t>
        </is>
      </c>
    </row>
    <row r="45" ht="15.75" customHeight="1" s="453">
      <c r="C45" s="146" t="inlineStr">
        <is>
          <t>通知紀錄~7/28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Susan Ho</dc:creator>
  <dcterms:created xsi:type="dcterms:W3CDTF">2021-07-06T08:20:49Z</dcterms:created>
  <dcterms:modified xsi:type="dcterms:W3CDTF">2021-11-08T08:53:22Z</dcterms:modified>
  <cp:lastModifiedBy>ST1</cp:lastModifiedBy>
</cp:coreProperties>
</file>