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CD8E72C3-A241-4804-96EB-118A007CA7B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Menu" sheetId="32" r:id="rId14"/>
    <sheet name="會議回覆追蹤tmp" sheetId="28" state="hidden" r:id="rId15"/>
  </sheets>
  <externalReferences>
    <externalReference r:id="rId16"/>
    <externalReference r:id="rId17"/>
  </externalReferences>
  <definedNames>
    <definedName name="_xlnm._FilterDatabase" localSheetId="4" hidden="1">待辦事項!$A$1:$G$51</definedName>
    <definedName name="_xlnm._FilterDatabase" localSheetId="2" hidden="1">討論項目!$A$1:$P$281</definedName>
    <definedName name="_xlnm._FilterDatabase" localSheetId="14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9" i="13" l="1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E62" i="11"/>
  <c r="H62" i="11" s="1"/>
  <c r="D62" i="11"/>
  <c r="G62" i="11" s="1"/>
  <c r="C62" i="11"/>
  <c r="B62" i="11"/>
  <c r="I62" i="11" l="1"/>
  <c r="F62" i="11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97" i="4"/>
  <c r="AF98" i="4"/>
  <c r="AF99" i="4"/>
  <c r="AF100" i="4"/>
  <c r="AF101" i="4"/>
  <c r="AF102" i="4"/>
  <c r="AF103" i="4"/>
  <c r="AF104" i="4"/>
  <c r="AF105" i="4"/>
  <c r="AF106" i="4"/>
  <c r="AF107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E53" i="11" l="1"/>
  <c r="E52" i="11"/>
  <c r="E51" i="11"/>
  <c r="E50" i="11"/>
  <c r="E49" i="11"/>
  <c r="E48" i="11"/>
  <c r="E47" i="11"/>
  <c r="E46" i="11"/>
  <c r="E45" i="11"/>
  <c r="E44" i="11"/>
  <c r="D53" i="11"/>
  <c r="D52" i="11"/>
  <c r="D51" i="11"/>
  <c r="D50" i="11"/>
  <c r="D49" i="11"/>
  <c r="D48" i="11"/>
  <c r="D47" i="11"/>
  <c r="D46" i="11"/>
  <c r="D45" i="11"/>
  <c r="D44" i="11"/>
  <c r="C53" i="11"/>
  <c r="C52" i="11"/>
  <c r="C51" i="11"/>
  <c r="C50" i="11"/>
  <c r="C49" i="11"/>
  <c r="C48" i="11"/>
  <c r="E61" i="11"/>
  <c r="D61" i="11"/>
  <c r="C61" i="11"/>
  <c r="B61" i="11"/>
  <c r="E60" i="11"/>
  <c r="D60" i="11"/>
  <c r="C60" i="11"/>
  <c r="B60" i="11"/>
  <c r="C59" i="11"/>
  <c r="C58" i="11"/>
  <c r="C57" i="11"/>
  <c r="E59" i="11"/>
  <c r="D59" i="11"/>
  <c r="B59" i="11"/>
  <c r="E58" i="11"/>
  <c r="D58" i="11"/>
  <c r="B58" i="11"/>
  <c r="E57" i="11"/>
  <c r="D57" i="11"/>
  <c r="B57" i="11"/>
  <c r="C45" i="11"/>
  <c r="C46" i="11"/>
  <c r="C47" i="11"/>
  <c r="C44" i="11"/>
  <c r="H49" i="11" l="1"/>
  <c r="F50" i="11"/>
  <c r="H60" i="11"/>
  <c r="G53" i="11"/>
  <c r="G60" i="11"/>
  <c r="G49" i="11"/>
  <c r="H53" i="11"/>
  <c r="G61" i="11"/>
  <c r="G51" i="11"/>
  <c r="H61" i="11"/>
  <c r="H50" i="11"/>
  <c r="H52" i="11"/>
  <c r="F51" i="11"/>
  <c r="F52" i="11"/>
  <c r="G52" i="11"/>
  <c r="F49" i="11"/>
  <c r="G50" i="11"/>
  <c r="H51" i="11"/>
  <c r="F53" i="11"/>
  <c r="F61" i="11"/>
  <c r="F60" i="11"/>
  <c r="F59" i="11"/>
  <c r="H59" i="11"/>
  <c r="G58" i="11"/>
  <c r="G59" i="11"/>
  <c r="H58" i="11"/>
  <c r="G57" i="11"/>
  <c r="H57" i="11"/>
  <c r="F58" i="11"/>
  <c r="F57" i="11"/>
  <c r="B96" i="4"/>
  <c r="Z96" i="4"/>
  <c r="B92" i="4"/>
  <c r="Z92" i="4"/>
  <c r="X14" i="21"/>
  <c r="B14" i="21"/>
  <c r="C14" i="21"/>
  <c r="D333" i="32"/>
  <c r="D332" i="32"/>
  <c r="D331" i="32"/>
  <c r="D330" i="32"/>
  <c r="D329" i="32"/>
  <c r="AD256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N353" i="4"/>
  <c r="N352" i="4"/>
  <c r="N350" i="4"/>
  <c r="N348" i="4"/>
  <c r="N271" i="4"/>
  <c r="N253" i="4"/>
  <c r="N252" i="4"/>
  <c r="N251" i="4"/>
  <c r="N250" i="4"/>
  <c r="N249" i="4"/>
  <c r="N248" i="4"/>
  <c r="N247" i="4"/>
  <c r="N244" i="4"/>
  <c r="N243" i="4"/>
  <c r="N242" i="4"/>
  <c r="N241" i="4"/>
  <c r="N272" i="4"/>
  <c r="N246" i="4"/>
  <c r="N245" i="4"/>
  <c r="N326" i="4"/>
  <c r="N282" i="4"/>
  <c r="N295" i="4"/>
  <c r="N281" i="4"/>
  <c r="N294" i="4"/>
  <c r="N291" i="4"/>
  <c r="N290" i="4"/>
  <c r="N321" i="4"/>
  <c r="N320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89" i="4"/>
  <c r="N334" i="4"/>
  <c r="N333" i="4"/>
  <c r="N332" i="4"/>
  <c r="N331" i="4"/>
  <c r="N330" i="4"/>
  <c r="N329" i="4"/>
  <c r="N328" i="4"/>
  <c r="N288" i="4"/>
  <c r="N319" i="4"/>
  <c r="N318" i="4"/>
  <c r="N283" i="4"/>
  <c r="N325" i="4"/>
  <c r="N324" i="4"/>
  <c r="N287" i="4"/>
  <c r="N286" i="4"/>
  <c r="N285" i="4"/>
  <c r="N284" i="4"/>
  <c r="N179" i="4"/>
  <c r="N168" i="4"/>
  <c r="N167" i="4"/>
  <c r="N86" i="4"/>
  <c r="N191" i="4"/>
  <c r="N190" i="4"/>
  <c r="N189" i="4"/>
  <c r="N188" i="4"/>
  <c r="N187" i="4"/>
  <c r="N186" i="4"/>
  <c r="N185" i="4"/>
  <c r="N184" i="4"/>
  <c r="N183" i="4"/>
  <c r="N323" i="4"/>
  <c r="N322" i="4"/>
  <c r="N293" i="4"/>
  <c r="N292" i="4"/>
  <c r="N99" i="4"/>
  <c r="N270" i="4"/>
  <c r="N269" i="4"/>
  <c r="N258" i="4"/>
  <c r="N256" i="4"/>
  <c r="N257" i="4"/>
  <c r="N254" i="4"/>
  <c r="N268" i="4"/>
  <c r="N267" i="4"/>
  <c r="N266" i="4"/>
  <c r="N262" i="4"/>
  <c r="N261" i="4"/>
  <c r="N260" i="4"/>
  <c r="N259" i="4"/>
  <c r="N265" i="4"/>
  <c r="N264" i="4"/>
  <c r="N263" i="4"/>
  <c r="N255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6" i="4"/>
  <c r="N217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48" i="4"/>
  <c r="N150" i="4"/>
  <c r="N149" i="4"/>
  <c r="N142" i="4"/>
  <c r="N144" i="4"/>
  <c r="N139" i="4"/>
  <c r="N138" i="4"/>
  <c r="N147" i="4"/>
  <c r="N137" i="4"/>
  <c r="N146" i="4"/>
  <c r="N145" i="4"/>
  <c r="N100" i="4"/>
  <c r="N136" i="4"/>
  <c r="N135" i="4"/>
  <c r="N134" i="4"/>
  <c r="N133" i="4"/>
  <c r="N132" i="4"/>
  <c r="N131" i="4"/>
  <c r="N165" i="4"/>
  <c r="N164" i="4"/>
  <c r="N153" i="4"/>
  <c r="N177" i="4"/>
  <c r="N154" i="4"/>
  <c r="N152" i="4"/>
  <c r="N104" i="4"/>
  <c r="N158" i="4"/>
  <c r="N157" i="4"/>
  <c r="N156" i="4"/>
  <c r="N155" i="4"/>
  <c r="N141" i="4"/>
  <c r="N159" i="4"/>
  <c r="N151" i="4"/>
  <c r="N160" i="4"/>
  <c r="N98" i="4"/>
  <c r="N103" i="4"/>
  <c r="N102" i="4"/>
  <c r="N101" i="4"/>
  <c r="N97" i="4"/>
  <c r="N163" i="4"/>
  <c r="N162" i="4"/>
  <c r="N161" i="4"/>
  <c r="N182" i="4"/>
  <c r="N181" i="4"/>
  <c r="N180" i="4"/>
  <c r="N166" i="4"/>
  <c r="N173" i="4"/>
  <c r="N172" i="4"/>
  <c r="N171" i="4"/>
  <c r="N170" i="4"/>
  <c r="N169" i="4"/>
  <c r="N276" i="4"/>
  <c r="N178" i="4"/>
  <c r="N192" i="4"/>
  <c r="N197" i="4"/>
  <c r="N196" i="4"/>
  <c r="N195" i="4"/>
  <c r="N194" i="4"/>
  <c r="N193" i="4"/>
  <c r="N327" i="4"/>
  <c r="N107" i="4"/>
  <c r="N106" i="4"/>
  <c r="N105" i="4"/>
  <c r="N280" i="4"/>
  <c r="N279" i="4"/>
  <c r="N278" i="4"/>
  <c r="N277" i="4"/>
  <c r="N176" i="4"/>
  <c r="N175" i="4"/>
  <c r="N174" i="4"/>
  <c r="N114" i="4"/>
  <c r="N113" i="4"/>
  <c r="N111" i="4"/>
  <c r="N110" i="4"/>
  <c r="N112" i="4"/>
  <c r="N109" i="4"/>
  <c r="N108" i="4"/>
  <c r="N119" i="4"/>
  <c r="N118" i="4"/>
  <c r="N117" i="4"/>
  <c r="N116" i="4"/>
  <c r="N115" i="4"/>
  <c r="N143" i="4"/>
  <c r="N130" i="4"/>
  <c r="N129" i="4"/>
  <c r="N128" i="4"/>
  <c r="N127" i="4"/>
  <c r="N126" i="4"/>
  <c r="N125" i="4"/>
  <c r="N140" i="4"/>
  <c r="N124" i="4"/>
  <c r="N123" i="4"/>
  <c r="N122" i="4"/>
  <c r="N121" i="4"/>
  <c r="N120" i="4"/>
  <c r="N91" i="4"/>
  <c r="N90" i="4"/>
  <c r="N95" i="4"/>
  <c r="N94" i="4"/>
  <c r="N93" i="4"/>
  <c r="N89" i="4"/>
  <c r="N88" i="4"/>
  <c r="N87" i="4"/>
  <c r="N79" i="4"/>
  <c r="N78" i="4"/>
  <c r="N77" i="4"/>
  <c r="N76" i="4"/>
  <c r="N71" i="4"/>
  <c r="N70" i="4"/>
  <c r="N69" i="4"/>
  <c r="N68" i="4"/>
  <c r="N81" i="4"/>
  <c r="N80" i="4"/>
  <c r="N82" i="4"/>
  <c r="N85" i="4"/>
  <c r="N84" i="4"/>
  <c r="N83" i="4"/>
  <c r="N75" i="4"/>
  <c r="N74" i="4"/>
  <c r="N73" i="4"/>
  <c r="N72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1" i="4"/>
  <c r="N50" i="4"/>
  <c r="N54" i="4"/>
  <c r="N53" i="4"/>
  <c r="N52" i="4"/>
  <c r="N48" i="4"/>
  <c r="N45" i="4"/>
  <c r="N46" i="4"/>
  <c r="N49" i="4"/>
  <c r="N47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26" i="4"/>
  <c r="N25" i="4"/>
  <c r="N24" i="4"/>
  <c r="N30" i="4"/>
  <c r="N29" i="4"/>
  <c r="N28" i="4"/>
  <c r="N27" i="4"/>
  <c r="N23" i="4"/>
  <c r="N22" i="4"/>
  <c r="N21" i="4"/>
  <c r="N18" i="4"/>
  <c r="N19" i="4"/>
  <c r="N20" i="4"/>
  <c r="N17" i="4"/>
  <c r="N16" i="4"/>
  <c r="N15" i="4"/>
  <c r="N14" i="4"/>
  <c r="N13" i="4"/>
  <c r="N12" i="4"/>
  <c r="N275" i="4"/>
  <c r="N274" i="4"/>
  <c r="N11" i="4"/>
  <c r="N10" i="4"/>
  <c r="N9" i="4"/>
  <c r="N8" i="4"/>
  <c r="N7" i="4"/>
  <c r="N273" i="4"/>
  <c r="N6" i="4"/>
  <c r="N5" i="4"/>
  <c r="N4" i="4"/>
  <c r="N3" i="4"/>
  <c r="N2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1" i="4"/>
  <c r="N349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B35" i="11"/>
  <c r="B36" i="11"/>
  <c r="C35" i="11"/>
  <c r="G35" i="11" s="1"/>
  <c r="C36" i="11"/>
  <c r="G36" i="11" s="1"/>
  <c r="D35" i="11"/>
  <c r="D36" i="11"/>
  <c r="E35" i="11"/>
  <c r="E36" i="11"/>
  <c r="B53" i="11"/>
  <c r="B52" i="11"/>
  <c r="B252" i="13"/>
  <c r="B251" i="13"/>
  <c r="B250" i="13"/>
  <c r="B249" i="13"/>
  <c r="B248" i="13"/>
  <c r="B34" i="11"/>
  <c r="C34" i="11"/>
  <c r="G34" i="11" s="1"/>
  <c r="D34" i="11"/>
  <c r="E34" i="11"/>
  <c r="B51" i="11"/>
  <c r="X13" i="21"/>
  <c r="B13" i="21"/>
  <c r="C13" i="2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68" i="4"/>
  <c r="Z68" i="4"/>
  <c r="B69" i="4"/>
  <c r="Z69" i="4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AD300" i="4" l="1"/>
  <c r="AD301" i="4" s="1"/>
  <c r="AD246" i="4"/>
  <c r="I49" i="11"/>
  <c r="I53" i="11"/>
  <c r="I57" i="11"/>
  <c r="I60" i="11"/>
  <c r="I50" i="11"/>
  <c r="AD274" i="4"/>
  <c r="AD275" i="4" s="1"/>
  <c r="AD23" i="4"/>
  <c r="AD59" i="4"/>
  <c r="AD276" i="4"/>
  <c r="AD152" i="4"/>
  <c r="AD157" i="4"/>
  <c r="AD158" i="4" s="1"/>
  <c r="AD161" i="4"/>
  <c r="AD80" i="4"/>
  <c r="AD96" i="4"/>
  <c r="AD116" i="4"/>
  <c r="AD369" i="4"/>
  <c r="AD365" i="4" s="1"/>
  <c r="AD221" i="4"/>
  <c r="AD231" i="4"/>
  <c r="AD230" i="4" s="1"/>
  <c r="AD187" i="4"/>
  <c r="AD67" i="4"/>
  <c r="AD360" i="4"/>
  <c r="AD99" i="4"/>
  <c r="AD188" i="4"/>
  <c r="I52" i="11"/>
  <c r="AD153" i="4"/>
  <c r="AD162" i="4"/>
  <c r="AD117" i="4"/>
  <c r="AD33" i="4"/>
  <c r="AD34" i="4" s="1"/>
  <c r="AD35" i="4" s="1"/>
  <c r="AD29" i="4"/>
  <c r="AD52" i="4"/>
  <c r="AD48" i="4" s="1"/>
  <c r="AD58" i="4"/>
  <c r="AD57" i="4" s="1"/>
  <c r="AD172" i="4"/>
  <c r="AD65" i="4"/>
  <c r="AD64" i="4" s="1"/>
  <c r="AD155" i="4"/>
  <c r="AD69" i="4"/>
  <c r="AD98" i="4"/>
  <c r="AD177" i="4"/>
  <c r="AD84" i="4"/>
  <c r="AD199" i="4"/>
  <c r="AD205" i="4" s="1"/>
  <c r="AD127" i="4"/>
  <c r="AD119" i="4"/>
  <c r="AD118" i="4" s="1"/>
  <c r="AD176" i="4"/>
  <c r="AD377" i="4"/>
  <c r="AD359" i="4"/>
  <c r="AD361" i="4" s="1"/>
  <c r="AD372" i="4"/>
  <c r="AD234" i="4"/>
  <c r="AD226" i="4"/>
  <c r="AD282" i="4"/>
  <c r="AD190" i="4"/>
  <c r="AD333" i="4"/>
  <c r="AD334" i="4" s="1"/>
  <c r="AD312" i="4"/>
  <c r="AD313" i="4" s="1"/>
  <c r="AD346" i="4"/>
  <c r="AD347" i="4" s="1"/>
  <c r="AD2" i="4"/>
  <c r="AD3" i="4" s="1"/>
  <c r="AD36" i="4"/>
  <c r="AD38" i="4" s="1"/>
  <c r="AD156" i="4"/>
  <c r="AD70" i="4"/>
  <c r="AD71" i="4" s="1"/>
  <c r="AD160" i="4"/>
  <c r="AD85" i="4"/>
  <c r="AD198" i="4"/>
  <c r="AD130" i="4"/>
  <c r="AD100" i="4"/>
  <c r="AD183" i="4"/>
  <c r="AD191" i="4"/>
  <c r="AD289" i="4"/>
  <c r="AD302" i="4"/>
  <c r="AD303" i="4" s="1"/>
  <c r="AD314" i="4"/>
  <c r="AD315" i="4" s="1"/>
  <c r="AD12" i="4"/>
  <c r="AD13" i="4" s="1"/>
  <c r="AD194" i="4"/>
  <c r="AD193" i="4" s="1"/>
  <c r="AD151" i="4"/>
  <c r="AD68" i="4"/>
  <c r="AD104" i="4"/>
  <c r="AD124" i="4"/>
  <c r="AD366" i="4"/>
  <c r="AD218" i="4"/>
  <c r="I51" i="11"/>
  <c r="I61" i="11"/>
  <c r="I59" i="11"/>
  <c r="I58" i="11"/>
  <c r="AD327" i="4"/>
  <c r="AD166" i="4"/>
  <c r="AD102" i="4"/>
  <c r="AD146" i="4"/>
  <c r="AD145" i="4" s="1"/>
  <c r="AD93" i="4"/>
  <c r="AD94" i="4" s="1"/>
  <c r="AD338" i="4"/>
  <c r="AD339" i="4" s="1"/>
  <c r="AD288" i="4"/>
  <c r="AD328" i="4" s="1"/>
  <c r="AD269" i="4"/>
  <c r="AD270" i="4" s="1"/>
  <c r="AD41" i="4"/>
  <c r="AD254" i="4"/>
  <c r="AD247" i="4"/>
  <c r="AD92" i="4"/>
  <c r="D14" i="21"/>
  <c r="AD374" i="4"/>
  <c r="AD114" i="4"/>
  <c r="AD26" i="4"/>
  <c r="AD46" i="4"/>
  <c r="AD45" i="4" s="1"/>
  <c r="AD169" i="4"/>
  <c r="AD171" i="4" s="1"/>
  <c r="AD101" i="4"/>
  <c r="AD81" i="4"/>
  <c r="AD89" i="4"/>
  <c r="AD232" i="4"/>
  <c r="AD233" i="4" s="1"/>
  <c r="AD284" i="4"/>
  <c r="AD296" i="4"/>
  <c r="AD297" i="4" s="1"/>
  <c r="AD294" i="4"/>
  <c r="AD295" i="4" s="1"/>
  <c r="AD219" i="4"/>
  <c r="AD249" i="4"/>
  <c r="AD10" i="4"/>
  <c r="AD11" i="4" s="1"/>
  <c r="AD180" i="4"/>
  <c r="AD105" i="4"/>
  <c r="AD263" i="4"/>
  <c r="AD264" i="4" s="1"/>
  <c r="AD14" i="4"/>
  <c r="AD15" i="4" s="1"/>
  <c r="AD61" i="4"/>
  <c r="AD60" i="4" s="1"/>
  <c r="AD181" i="4"/>
  <c r="AD107" i="4"/>
  <c r="AD106" i="4" s="1"/>
  <c r="AD200" i="4"/>
  <c r="AD202" i="4" s="1"/>
  <c r="AD203" i="4" s="1"/>
  <c r="AD329" i="4"/>
  <c r="AD330" i="4" s="1"/>
  <c r="AD173" i="4"/>
  <c r="AD277" i="4"/>
  <c r="AD278" i="4" s="1"/>
  <c r="AD108" i="4"/>
  <c r="AD109" i="4" s="1"/>
  <c r="AD112" i="4" s="1"/>
  <c r="AD378" i="4"/>
  <c r="AD362" i="4"/>
  <c r="AD364" i="4" s="1"/>
  <c r="AD227" i="4"/>
  <c r="AD55" i="4"/>
  <c r="AD121" i="4"/>
  <c r="AD110" i="4"/>
  <c r="AD223" i="4"/>
  <c r="AD283" i="4"/>
  <c r="AD304" i="4"/>
  <c r="AD305" i="4" s="1"/>
  <c r="AD316" i="4"/>
  <c r="AD317" i="4" s="1"/>
  <c r="AD324" i="4"/>
  <c r="AD325" i="4" s="1"/>
  <c r="AD248" i="4"/>
  <c r="AD82" i="4"/>
  <c r="AD120" i="4"/>
  <c r="AD91" i="4" s="1"/>
  <c r="AD222" i="4"/>
  <c r="AD30" i="4"/>
  <c r="AD182" i="4"/>
  <c r="AD164" i="4"/>
  <c r="AD340" i="4"/>
  <c r="AD341" i="4" s="1"/>
  <c r="AD239" i="4"/>
  <c r="AD240" i="4" s="1"/>
  <c r="AD31" i="4"/>
  <c r="AD32" i="4" s="1"/>
  <c r="AD56" i="4"/>
  <c r="AD195" i="4"/>
  <c r="AD103" i="4"/>
  <c r="AD165" i="4"/>
  <c r="AD132" i="4"/>
  <c r="AD135" i="4" s="1"/>
  <c r="AD138" i="4" s="1"/>
  <c r="AD87" i="4"/>
  <c r="AD88" i="4" s="1"/>
  <c r="AD143" i="4"/>
  <c r="AD268" i="4"/>
  <c r="AD370" i="4"/>
  <c r="AD371" i="4" s="1"/>
  <c r="AD224" i="4"/>
  <c r="AD21" i="4"/>
  <c r="AD22" i="4" s="1"/>
  <c r="AD136" i="4"/>
  <c r="AD113" i="4"/>
  <c r="AD337" i="4"/>
  <c r="AD344" i="4"/>
  <c r="AD345" i="4" s="1"/>
  <c r="AD27" i="4"/>
  <c r="AD28" i="4" s="1"/>
  <c r="AD320" i="4"/>
  <c r="AD321" i="4" s="1"/>
  <c r="AD354" i="4"/>
  <c r="AD355" i="4" s="1"/>
  <c r="AD261" i="4"/>
  <c r="AD262" i="4" s="1"/>
  <c r="AD322" i="4"/>
  <c r="AD323" i="4" s="1"/>
  <c r="AD167" i="4"/>
  <c r="AD251" i="4"/>
  <c r="AD252" i="4" s="1"/>
  <c r="AD348" i="4"/>
  <c r="AD351" i="4" s="1"/>
  <c r="AD79" i="4"/>
  <c r="AD159" i="4"/>
  <c r="AD235" i="4"/>
  <c r="AD236" i="4" s="1"/>
  <c r="AD63" i="4"/>
  <c r="AD62" i="4" s="1"/>
  <c r="AD273" i="4"/>
  <c r="AD24" i="4"/>
  <c r="AD25" i="4" s="1"/>
  <c r="AD279" i="4"/>
  <c r="AD280" i="4" s="1"/>
  <c r="AD196" i="4"/>
  <c r="AD197" i="4" s="1"/>
  <c r="AD75" i="4"/>
  <c r="AD74" i="4"/>
  <c r="AD141" i="4"/>
  <c r="AD131" i="4"/>
  <c r="AD201" i="4"/>
  <c r="AD128" i="4"/>
  <c r="AD129" i="4" s="1"/>
  <c r="AD149" i="4"/>
  <c r="AD367" i="4"/>
  <c r="AD368" i="4" s="1"/>
  <c r="AD357" i="4"/>
  <c r="AD225" i="4"/>
  <c r="AD123" i="4"/>
  <c r="AD122" i="4" s="1"/>
  <c r="AD7" i="4"/>
  <c r="AD8" i="4" s="1"/>
  <c r="AD16" i="4"/>
  <c r="AD17" i="4" s="1"/>
  <c r="AD44" i="4"/>
  <c r="AD47" i="4" s="1"/>
  <c r="AD49" i="4" s="1"/>
  <c r="AD66" i="4"/>
  <c r="AD73" i="4"/>
  <c r="AD78" i="4"/>
  <c r="AD111" i="4"/>
  <c r="AD150" i="4"/>
  <c r="AD342" i="4"/>
  <c r="AD343" i="4" s="1"/>
  <c r="AD185" i="4"/>
  <c r="AD285" i="4"/>
  <c r="AD286" i="4" s="1"/>
  <c r="AD356" i="4"/>
  <c r="AD306" i="4"/>
  <c r="AD307" i="4" s="1"/>
  <c r="AD318" i="4"/>
  <c r="AD319" i="4" s="1"/>
  <c r="AD326" i="4"/>
  <c r="AD250" i="4"/>
  <c r="AD272" i="4"/>
  <c r="AD290" i="4"/>
  <c r="AD291" i="4" s="1"/>
  <c r="AD206" i="4"/>
  <c r="AD207" i="4" s="1"/>
  <c r="AD76" i="4"/>
  <c r="AD77" i="4" s="1"/>
  <c r="AD228" i="4"/>
  <c r="AD186" i="4"/>
  <c r="AD125" i="4"/>
  <c r="AD259" i="4"/>
  <c r="AD260" i="4" s="1"/>
  <c r="AD178" i="4"/>
  <c r="AD54" i="4"/>
  <c r="AD53" i="4" s="1"/>
  <c r="AD174" i="4"/>
  <c r="AD375" i="4"/>
  <c r="AD358" i="4"/>
  <c r="AD237" i="4"/>
  <c r="AD238" i="4" s="1"/>
  <c r="AD220" i="4"/>
  <c r="AD331" i="4"/>
  <c r="AD332" i="4" s="1"/>
  <c r="AD298" i="4"/>
  <c r="AD299" i="4" s="1"/>
  <c r="AD308" i="4"/>
  <c r="AD309" i="4" s="1"/>
  <c r="AD352" i="4"/>
  <c r="AD353" i="4" s="1"/>
  <c r="AD168" i="4"/>
  <c r="AD179" i="4" s="1"/>
  <c r="AD253" i="4"/>
  <c r="AD271" i="4" s="1"/>
  <c r="AD184" i="4"/>
  <c r="AD163" i="4"/>
  <c r="AD140" i="4"/>
  <c r="AD50" i="4"/>
  <c r="AD51" i="4" s="1"/>
  <c r="AD204" i="4"/>
  <c r="AD95" i="4"/>
  <c r="AD20" i="4"/>
  <c r="AD43" i="4"/>
  <c r="AD42" i="4" s="1"/>
  <c r="AD154" i="4"/>
  <c r="AD72" i="4"/>
  <c r="AD97" i="4"/>
  <c r="AD83" i="4"/>
  <c r="AD90" i="4"/>
  <c r="AD126" i="4"/>
  <c r="AD115" i="4"/>
  <c r="AD175" i="4"/>
  <c r="AD265" i="4"/>
  <c r="AD376" i="4"/>
  <c r="AD363" i="4"/>
  <c r="AD373" i="4"/>
  <c r="AD229" i="4"/>
  <c r="AD281" i="4"/>
  <c r="AD189" i="4"/>
  <c r="AD292" i="4"/>
  <c r="AD293" i="4" s="1"/>
  <c r="AD310" i="4"/>
  <c r="AD311" i="4" s="1"/>
  <c r="AD335" i="4"/>
  <c r="AD336" i="4" s="1"/>
  <c r="AD241" i="4"/>
  <c r="AD245" i="4" s="1"/>
  <c r="AD266" i="4"/>
  <c r="AD267" i="4" s="1"/>
  <c r="AD39" i="4"/>
  <c r="AD40" i="4" s="1"/>
  <c r="AD4" i="4"/>
  <c r="AD5" i="4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38" i="4"/>
  <c r="B38" i="4"/>
  <c r="Z37" i="4"/>
  <c r="B37" i="4"/>
  <c r="Z35" i="4"/>
  <c r="B35" i="4"/>
  <c r="AD37" i="4" l="1"/>
  <c r="AD6" i="4"/>
  <c r="AD137" i="4"/>
  <c r="AD170" i="4"/>
  <c r="AD18" i="4"/>
  <c r="AD19" i="4"/>
  <c r="AD243" i="4"/>
  <c r="AD350" i="4"/>
  <c r="AD192" i="4"/>
  <c r="AD349" i="4"/>
  <c r="AD144" i="4"/>
  <c r="AD147" i="4"/>
  <c r="AD139" i="4"/>
  <c r="AD134" i="4"/>
  <c r="AD142" i="4"/>
  <c r="AD133" i="4"/>
  <c r="AD217" i="4"/>
  <c r="AD216" i="4" s="1"/>
  <c r="AD215" i="4"/>
  <c r="AD214" i="4" s="1"/>
  <c r="AD213" i="4"/>
  <c r="AD212" i="4" s="1"/>
  <c r="AD287" i="4"/>
  <c r="AD211" i="4"/>
  <c r="AD210" i="4" s="1"/>
  <c r="AD244" i="4"/>
  <c r="AD209" i="4"/>
  <c r="AD208" i="4" s="1"/>
  <c r="AD242" i="4"/>
  <c r="G29" i="11"/>
  <c r="I29" i="11" s="1"/>
  <c r="G30" i="11"/>
  <c r="I30" i="11" s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36" i="4"/>
  <c r="B36" i="4"/>
  <c r="Z34" i="4"/>
  <c r="B34" i="4"/>
  <c r="B40" i="4"/>
  <c r="Z40" i="4"/>
  <c r="B33" i="4"/>
  <c r="Z33" i="4"/>
  <c r="B39" i="4"/>
  <c r="Z39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28" i="4"/>
  <c r="B28" i="4"/>
  <c r="Z27" i="4"/>
  <c r="B27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274" i="4"/>
  <c r="Z275" i="4"/>
  <c r="Z12" i="4"/>
  <c r="Z13" i="4"/>
  <c r="Z2" i="4"/>
  <c r="Z3" i="4"/>
  <c r="Z4" i="4"/>
  <c r="Z273" i="4"/>
  <c r="Z5" i="4"/>
  <c r="Z6" i="4"/>
  <c r="Z7" i="4"/>
  <c r="Z8" i="4"/>
  <c r="Z9" i="4"/>
  <c r="Z10" i="4"/>
  <c r="Z11" i="4"/>
  <c r="Z14" i="4"/>
  <c r="Z15" i="4"/>
  <c r="Z24" i="4"/>
  <c r="Z29" i="4"/>
  <c r="Z30" i="4"/>
  <c r="Z16" i="4"/>
  <c r="Z17" i="4"/>
  <c r="Z18" i="4"/>
  <c r="Z19" i="4"/>
  <c r="Z20" i="4"/>
  <c r="Z21" i="4"/>
  <c r="Z22" i="4"/>
  <c r="Z23" i="4"/>
  <c r="Z105" i="4"/>
  <c r="Z106" i="4"/>
  <c r="Z107" i="4"/>
  <c r="Z279" i="4"/>
  <c r="Z280" i="4"/>
  <c r="Z41" i="4"/>
  <c r="Z43" i="4"/>
  <c r="Z42" i="4"/>
  <c r="Z57" i="4"/>
  <c r="Z60" i="4"/>
  <c r="Z62" i="4"/>
  <c r="Z58" i="4"/>
  <c r="Z61" i="4"/>
  <c r="Z63" i="4"/>
  <c r="Z44" i="4"/>
  <c r="Z45" i="4"/>
  <c r="Z46" i="4"/>
  <c r="Z47" i="4"/>
  <c r="Z55" i="4"/>
  <c r="Z56" i="4"/>
  <c r="Z54" i="4"/>
  <c r="Z59" i="4"/>
  <c r="Z52" i="4"/>
  <c r="Z53" i="4"/>
  <c r="Z50" i="4"/>
  <c r="Z25" i="4"/>
  <c r="Z26" i="4"/>
  <c r="Z327" i="4"/>
  <c r="Z48" i="4"/>
  <c r="Z49" i="4"/>
  <c r="Z51" i="4"/>
  <c r="Z31" i="4"/>
  <c r="Z32" i="4"/>
  <c r="Z193" i="4"/>
  <c r="Z194" i="4"/>
  <c r="Z195" i="4"/>
  <c r="Z196" i="4"/>
  <c r="Z197" i="4"/>
  <c r="Z192" i="4"/>
  <c r="Z178" i="4"/>
  <c r="Z64" i="4"/>
  <c r="Z65" i="4"/>
  <c r="Z277" i="4"/>
  <c r="Z278" i="4"/>
  <c r="Z276" i="4"/>
  <c r="Z169" i="4"/>
  <c r="Z170" i="4"/>
  <c r="Z171" i="4"/>
  <c r="Z172" i="4"/>
  <c r="Z173" i="4"/>
  <c r="Z166" i="4"/>
  <c r="Z180" i="4"/>
  <c r="Z181" i="4"/>
  <c r="Z182" i="4"/>
  <c r="Z66" i="4"/>
  <c r="Z75" i="4"/>
  <c r="Z76" i="4"/>
  <c r="Z77" i="4"/>
  <c r="Z70" i="4"/>
  <c r="Z71" i="4"/>
  <c r="Z72" i="4"/>
  <c r="Z73" i="4"/>
  <c r="Z74" i="4"/>
  <c r="Z161" i="4"/>
  <c r="Z162" i="4"/>
  <c r="Z163" i="4"/>
  <c r="Z97" i="4"/>
  <c r="Z101" i="4"/>
  <c r="Z102" i="4"/>
  <c r="Z103" i="4"/>
  <c r="Z98" i="4"/>
  <c r="Z160" i="4"/>
  <c r="Z151" i="4"/>
  <c r="Z159" i="4"/>
  <c r="Z141" i="4"/>
  <c r="Z78" i="4"/>
  <c r="Z79" i="4"/>
  <c r="Z155" i="4"/>
  <c r="Z156" i="4"/>
  <c r="Z157" i="4"/>
  <c r="Z158" i="4"/>
  <c r="Z104" i="4"/>
  <c r="Z152" i="4"/>
  <c r="Z154" i="4"/>
  <c r="Z177" i="4"/>
  <c r="Z80" i="4"/>
  <c r="Z81" i="4"/>
  <c r="Z153" i="4"/>
  <c r="Z164" i="4"/>
  <c r="Z165" i="4"/>
  <c r="Z82" i="4"/>
  <c r="Z108" i="4"/>
  <c r="Z109" i="4"/>
  <c r="Z112" i="4"/>
  <c r="Z110" i="4"/>
  <c r="Z111" i="4"/>
  <c r="Z114" i="4"/>
  <c r="Z116" i="4"/>
  <c r="Z117" i="4"/>
  <c r="Z113" i="4"/>
  <c r="Z174" i="4"/>
  <c r="Z175" i="4"/>
  <c r="Z176" i="4"/>
  <c r="Z115" i="4"/>
  <c r="Z119" i="4"/>
  <c r="Z118" i="4"/>
  <c r="Z87" i="4"/>
  <c r="Z88" i="4"/>
  <c r="Z89" i="4"/>
  <c r="Z93" i="4"/>
  <c r="Z94" i="4"/>
  <c r="Z95" i="4"/>
  <c r="Z90" i="4"/>
  <c r="Z91" i="4"/>
  <c r="Z122" i="4"/>
  <c r="Z121" i="4"/>
  <c r="Z123" i="4"/>
  <c r="Z124" i="4"/>
  <c r="Z140" i="4"/>
  <c r="Z120" i="4"/>
  <c r="Z83" i="4"/>
  <c r="Z84" i="4"/>
  <c r="Z85" i="4"/>
  <c r="Z125" i="4"/>
  <c r="Z126" i="4"/>
  <c r="Z127" i="4"/>
  <c r="Z130" i="4"/>
  <c r="Z128" i="4"/>
  <c r="Z129" i="4"/>
  <c r="Z131" i="4"/>
  <c r="Z132" i="4"/>
  <c r="Z133" i="4"/>
  <c r="Z134" i="4"/>
  <c r="Z135" i="4"/>
  <c r="Z136" i="4"/>
  <c r="Z143" i="4"/>
  <c r="Z100" i="4"/>
  <c r="Z145" i="4"/>
  <c r="Z146" i="4"/>
  <c r="Z137" i="4"/>
  <c r="Z147" i="4"/>
  <c r="Z138" i="4"/>
  <c r="Z139" i="4"/>
  <c r="Z144" i="4"/>
  <c r="Z142" i="4"/>
  <c r="Z149" i="4"/>
  <c r="Z150" i="4"/>
  <c r="Z148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7" i="4"/>
  <c r="Z216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55" i="4"/>
  <c r="Z263" i="4"/>
  <c r="Z264" i="4"/>
  <c r="Z265" i="4"/>
  <c r="Z259" i="4"/>
  <c r="Z260" i="4"/>
  <c r="Z261" i="4"/>
  <c r="Z262" i="4"/>
  <c r="Z266" i="4"/>
  <c r="Z267" i="4"/>
  <c r="Z268" i="4"/>
  <c r="Z254" i="4"/>
  <c r="Z257" i="4"/>
  <c r="Z256" i="4"/>
  <c r="Z258" i="4"/>
  <c r="Z269" i="4"/>
  <c r="Z270" i="4"/>
  <c r="Z292" i="4"/>
  <c r="Z293" i="4"/>
  <c r="Z322" i="4"/>
  <c r="Z323" i="4"/>
  <c r="Z183" i="4"/>
  <c r="Z99" i="4"/>
  <c r="Z184" i="4"/>
  <c r="Z185" i="4"/>
  <c r="Z186" i="4"/>
  <c r="Z187" i="4"/>
  <c r="Z188" i="4"/>
  <c r="Z189" i="4"/>
  <c r="Z190" i="4"/>
  <c r="Z191" i="4"/>
  <c r="Z86" i="4"/>
  <c r="Z167" i="4"/>
  <c r="Z168" i="4"/>
  <c r="Z179" i="4"/>
  <c r="Z284" i="4"/>
  <c r="Z285" i="4"/>
  <c r="Z286" i="4"/>
  <c r="Z287" i="4"/>
  <c r="Z324" i="4"/>
  <c r="Z325" i="4"/>
  <c r="Z283" i="4"/>
  <c r="Z318" i="4"/>
  <c r="Z319" i="4"/>
  <c r="Z288" i="4"/>
  <c r="Z328" i="4"/>
  <c r="Z329" i="4"/>
  <c r="Z330" i="4"/>
  <c r="Z331" i="4"/>
  <c r="Z332" i="4"/>
  <c r="Z333" i="4"/>
  <c r="Z334" i="4"/>
  <c r="Z289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20" i="4"/>
  <c r="Z321" i="4"/>
  <c r="Z290" i="4"/>
  <c r="Z291" i="4"/>
  <c r="Z294" i="4"/>
  <c r="Z281" i="4"/>
  <c r="Z295" i="4"/>
  <c r="Z282" i="4"/>
  <c r="Z326" i="4"/>
  <c r="Z245" i="4"/>
  <c r="Z246" i="4"/>
  <c r="Z272" i="4"/>
  <c r="Z241" i="4"/>
  <c r="Z242" i="4"/>
  <c r="Z243" i="4"/>
  <c r="Z244" i="4"/>
  <c r="Z247" i="4"/>
  <c r="Z248" i="4"/>
  <c r="Z249" i="4"/>
  <c r="Z250" i="4"/>
  <c r="Z251" i="4"/>
  <c r="Z252" i="4"/>
  <c r="Z253" i="4"/>
  <c r="Z271" i="4"/>
  <c r="Z67" i="4"/>
  <c r="E11" i="9" l="1"/>
  <c r="E9" i="9"/>
  <c r="E5" i="9"/>
  <c r="E12" i="9"/>
  <c r="E4" i="9"/>
  <c r="E7" i="9"/>
  <c r="E10" i="9"/>
  <c r="E6" i="9"/>
  <c r="E8" i="9"/>
  <c r="B287" i="4" l="1"/>
  <c r="B163" i="4" l="1"/>
  <c r="B228" i="4"/>
  <c r="B274" i="4" l="1"/>
  <c r="B255" i="4"/>
  <c r="B357" i="4"/>
  <c r="B235" i="4"/>
  <c r="B231" i="4"/>
  <c r="B276" i="4"/>
  <c r="B67" i="4" l="1"/>
  <c r="B272" i="4"/>
  <c r="B246" i="4"/>
  <c r="B271" i="4"/>
  <c r="B253" i="4"/>
  <c r="B252" i="4"/>
  <c r="B251" i="4"/>
  <c r="B250" i="4"/>
  <c r="B249" i="4"/>
  <c r="B248" i="4"/>
  <c r="B247" i="4"/>
  <c r="B245" i="4"/>
  <c r="B244" i="4"/>
  <c r="B243" i="4"/>
  <c r="B242" i="4"/>
  <c r="B241" i="4"/>
  <c r="B326" i="4"/>
  <c r="B282" i="4"/>
  <c r="B295" i="4"/>
  <c r="B281" i="4"/>
  <c r="B294" i="4"/>
  <c r="B291" i="4"/>
  <c r="B290" i="4"/>
  <c r="B347" i="4"/>
  <c r="B346" i="4"/>
  <c r="B321" i="4"/>
  <c r="B320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356" i="4"/>
  <c r="B289" i="4"/>
  <c r="B334" i="4"/>
  <c r="B333" i="4"/>
  <c r="B332" i="4"/>
  <c r="B331" i="4"/>
  <c r="B330" i="4"/>
  <c r="B329" i="4"/>
  <c r="B328" i="4"/>
  <c r="B288" i="4"/>
  <c r="B319" i="4"/>
  <c r="B318" i="4"/>
  <c r="B351" i="4"/>
  <c r="B349" i="4"/>
  <c r="B355" i="4"/>
  <c r="B354" i="4"/>
  <c r="B283" i="4"/>
  <c r="B325" i="4"/>
  <c r="B324" i="4"/>
  <c r="B353" i="4"/>
  <c r="B352" i="4"/>
  <c r="B286" i="4"/>
  <c r="B285" i="4"/>
  <c r="B284" i="4"/>
  <c r="B179" i="4"/>
  <c r="B168" i="4"/>
  <c r="B167" i="4"/>
  <c r="B86" i="4"/>
  <c r="B191" i="4"/>
  <c r="B190" i="4"/>
  <c r="B189" i="4"/>
  <c r="B188" i="4"/>
  <c r="B187" i="4"/>
  <c r="B186" i="4"/>
  <c r="B185" i="4"/>
  <c r="B184" i="4"/>
  <c r="B99" i="4"/>
  <c r="B183" i="4"/>
  <c r="B323" i="4"/>
  <c r="B322" i="4"/>
  <c r="B348" i="4"/>
  <c r="B350" i="4"/>
  <c r="B336" i="4"/>
  <c r="B335" i="4"/>
  <c r="B293" i="4"/>
  <c r="B292" i="4"/>
  <c r="B270" i="4"/>
  <c r="B269" i="4"/>
  <c r="B258" i="4"/>
  <c r="B256" i="4"/>
  <c r="B257" i="4"/>
  <c r="B254" i="4"/>
  <c r="B268" i="4"/>
  <c r="B267" i="4"/>
  <c r="B266" i="4"/>
  <c r="B262" i="4"/>
  <c r="B261" i="4"/>
  <c r="B260" i="4"/>
  <c r="B259" i="4"/>
  <c r="B265" i="4"/>
  <c r="B264" i="4"/>
  <c r="B263" i="4"/>
  <c r="B358" i="4"/>
  <c r="B373" i="4"/>
  <c r="B372" i="4"/>
  <c r="B362" i="4"/>
  <c r="B365" i="4"/>
  <c r="B359" i="4"/>
  <c r="B371" i="4"/>
  <c r="B370" i="4"/>
  <c r="B368" i="4"/>
  <c r="B367" i="4"/>
  <c r="B364" i="4"/>
  <c r="B363" i="4"/>
  <c r="B361" i="4"/>
  <c r="B360" i="4"/>
  <c r="B369" i="4"/>
  <c r="B366" i="4"/>
  <c r="B378" i="4"/>
  <c r="B377" i="4"/>
  <c r="B376" i="4"/>
  <c r="B375" i="4"/>
  <c r="B374" i="4"/>
  <c r="B341" i="4"/>
  <c r="B340" i="4"/>
  <c r="B345" i="4"/>
  <c r="B344" i="4"/>
  <c r="B343" i="4"/>
  <c r="B342" i="4"/>
  <c r="B339" i="4"/>
  <c r="B338" i="4"/>
  <c r="B337" i="4"/>
  <c r="B240" i="4"/>
  <c r="B239" i="4"/>
  <c r="B238" i="4"/>
  <c r="B237" i="4"/>
  <c r="B236" i="4"/>
  <c r="B234" i="4"/>
  <c r="B233" i="4"/>
  <c r="B232" i="4"/>
  <c r="B230" i="4"/>
  <c r="B229" i="4"/>
  <c r="B227" i="4"/>
  <c r="B226" i="4"/>
  <c r="B225" i="4"/>
  <c r="B224" i="4"/>
  <c r="B223" i="4"/>
  <c r="B222" i="4"/>
  <c r="B221" i="4"/>
  <c r="B220" i="4"/>
  <c r="B219" i="4"/>
  <c r="B218" i="4"/>
  <c r="B216" i="4"/>
  <c r="B217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48" i="4"/>
  <c r="B150" i="4"/>
  <c r="B149" i="4"/>
  <c r="B142" i="4"/>
  <c r="B144" i="4"/>
  <c r="B139" i="4"/>
  <c r="B138" i="4"/>
  <c r="B147" i="4"/>
  <c r="B137" i="4"/>
  <c r="B146" i="4"/>
  <c r="B145" i="4"/>
  <c r="B100" i="4"/>
  <c r="B143" i="4"/>
  <c r="B136" i="4"/>
  <c r="B135" i="4"/>
  <c r="B134" i="4"/>
  <c r="B133" i="4"/>
  <c r="B132" i="4"/>
  <c r="B131" i="4"/>
  <c r="B129" i="4"/>
  <c r="B128" i="4"/>
  <c r="B130" i="4"/>
  <c r="B127" i="4"/>
  <c r="B126" i="4"/>
  <c r="B125" i="4"/>
  <c r="B85" i="4"/>
  <c r="B84" i="4"/>
  <c r="B83" i="4"/>
  <c r="B120" i="4"/>
  <c r="B140" i="4"/>
  <c r="B124" i="4"/>
  <c r="B123" i="4"/>
  <c r="B121" i="4"/>
  <c r="B122" i="4"/>
  <c r="B91" i="4"/>
  <c r="B90" i="4"/>
  <c r="B95" i="4"/>
  <c r="B94" i="4"/>
  <c r="B93" i="4"/>
  <c r="B89" i="4"/>
  <c r="B88" i="4"/>
  <c r="B87" i="4"/>
  <c r="B118" i="4"/>
  <c r="B119" i="4"/>
  <c r="B115" i="4"/>
  <c r="B176" i="4"/>
  <c r="B175" i="4"/>
  <c r="B174" i="4"/>
  <c r="B113" i="4"/>
  <c r="B117" i="4"/>
  <c r="B116" i="4"/>
  <c r="B114" i="4"/>
  <c r="B111" i="4"/>
  <c r="B110" i="4"/>
  <c r="B112" i="4"/>
  <c r="B109" i="4"/>
  <c r="B108" i="4"/>
  <c r="B82" i="4"/>
  <c r="B165" i="4"/>
  <c r="B164" i="4"/>
  <c r="B153" i="4"/>
  <c r="B81" i="4"/>
  <c r="B80" i="4"/>
  <c r="B177" i="4"/>
  <c r="B154" i="4"/>
  <c r="B152" i="4"/>
  <c r="B104" i="4"/>
  <c r="B158" i="4"/>
  <c r="B157" i="4"/>
  <c r="B156" i="4"/>
  <c r="B155" i="4"/>
  <c r="B79" i="4"/>
  <c r="B78" i="4"/>
  <c r="B141" i="4"/>
  <c r="B159" i="4"/>
  <c r="B151" i="4"/>
  <c r="B160" i="4"/>
  <c r="B98" i="4"/>
  <c r="B103" i="4"/>
  <c r="B102" i="4"/>
  <c r="B101" i="4"/>
  <c r="B97" i="4"/>
  <c r="B162" i="4"/>
  <c r="B161" i="4"/>
  <c r="B74" i="4"/>
  <c r="B73" i="4"/>
  <c r="B72" i="4"/>
  <c r="B71" i="4"/>
  <c r="B70" i="4"/>
  <c r="B77" i="4"/>
  <c r="B76" i="4"/>
  <c r="B75" i="4"/>
  <c r="B66" i="4"/>
  <c r="B182" i="4"/>
  <c r="B181" i="4"/>
  <c r="B180" i="4"/>
  <c r="B166" i="4"/>
  <c r="B173" i="4"/>
  <c r="B172" i="4"/>
  <c r="B171" i="4"/>
  <c r="B170" i="4"/>
  <c r="B169" i="4"/>
  <c r="B278" i="4"/>
  <c r="B277" i="4"/>
  <c r="B65" i="4"/>
  <c r="B64" i="4"/>
  <c r="B178" i="4"/>
  <c r="B192" i="4"/>
  <c r="B197" i="4"/>
  <c r="B196" i="4"/>
  <c r="B195" i="4"/>
  <c r="B194" i="4"/>
  <c r="B193" i="4"/>
  <c r="B32" i="4"/>
  <c r="B31" i="4"/>
  <c r="B51" i="4"/>
  <c r="B50" i="4"/>
  <c r="B49" i="4"/>
  <c r="B48" i="4"/>
  <c r="B327" i="4"/>
  <c r="B26" i="4"/>
  <c r="B25" i="4"/>
  <c r="B53" i="4"/>
  <c r="B52" i="4"/>
  <c r="B59" i="4"/>
  <c r="B54" i="4"/>
  <c r="B56" i="4"/>
  <c r="B55" i="4"/>
  <c r="B47" i="4"/>
  <c r="B46" i="4"/>
  <c r="B45" i="4"/>
  <c r="B44" i="4"/>
  <c r="B63" i="4"/>
  <c r="B61" i="4"/>
  <c r="B58" i="4"/>
  <c r="B62" i="4"/>
  <c r="B60" i="4"/>
  <c r="B57" i="4"/>
  <c r="B42" i="4"/>
  <c r="B43" i="4"/>
  <c r="B107" i="4"/>
  <c r="B106" i="4"/>
  <c r="B105" i="4"/>
  <c r="B23" i="4"/>
  <c r="B22" i="4"/>
  <c r="B21" i="4"/>
  <c r="B20" i="4"/>
  <c r="B19" i="4"/>
  <c r="B18" i="4"/>
  <c r="B17" i="4"/>
  <c r="B16" i="4"/>
  <c r="B41" i="4"/>
  <c r="B280" i="4"/>
  <c r="B279" i="4"/>
  <c r="B30" i="4"/>
  <c r="B29" i="4"/>
  <c r="B24" i="4"/>
  <c r="B15" i="4"/>
  <c r="B14" i="4"/>
  <c r="B11" i="4"/>
  <c r="B10" i="4"/>
  <c r="B9" i="4"/>
  <c r="B8" i="4"/>
  <c r="B7" i="4"/>
  <c r="B6" i="4"/>
  <c r="B5" i="4"/>
  <c r="B273" i="4"/>
  <c r="B4" i="4"/>
  <c r="B3" i="4"/>
  <c r="B2" i="4"/>
  <c r="B13" i="4"/>
  <c r="B12" i="4"/>
  <c r="B275" i="4"/>
</calcChain>
</file>

<file path=xl/sharedStrings.xml><?xml version="1.0" encoding="utf-8"?>
<sst xmlns="http://schemas.openxmlformats.org/spreadsheetml/2006/main" count="6112" uniqueCount="2350">
  <si>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</si>
  <si>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</si>
  <si>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</si>
  <si>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</si>
  <si>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</si>
  <si>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</si>
  <si>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</si>
  <si>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</si>
  <si>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</si>
  <si>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</si>
  <si>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</si>
  <si>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</si>
  <si>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</si>
  <si>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</si>
  <si>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</si>
  <si>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</si>
  <si>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</si>
  <si>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</si>
  <si>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</si>
  <si>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</si>
  <si>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</si>
  <si>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</si>
  <si>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</si>
  <si>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</si>
  <si>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</si>
  <si>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</si>
  <si>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</si>
  <si>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</si>
  <si>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</si>
  <si>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</si>
  <si>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</si>
  <si>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</si>
  <si>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</si>
  <si>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</si>
  <si>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</si>
  <si>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</si>
  <si>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</si>
  <si>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</si>
  <si>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</si>
  <si>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</si>
  <si>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</si>
  <si>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</si>
  <si>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</si>
  <si>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</si>
  <si>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</si>
  <si>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</si>
  <si>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</si>
  <si>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</si>
  <si>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</si>
  <si>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</si>
  <si>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</si>
  <si>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</si>
  <si>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</si>
  <si>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</si>
  <si>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</si>
  <si>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</si>
  <si>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</si>
  <si>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</si>
  <si>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</si>
  <si>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</si>
  <si>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</si>
  <si>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</si>
  <si>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</si>
  <si>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</si>
  <si>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</si>
  <si>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</si>
  <si>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</si>
  <si>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</si>
  <si>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</si>
  <si>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</si>
  <si>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</si>
  <si>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</si>
  <si>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</si>
  <si>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</si>
  <si>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</si>
  <si>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</si>
  <si>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</si>
  <si>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</si>
  <si>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</si>
  <si>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</si>
  <si>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</si>
  <si>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</si>
  <si>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</si>
  <si>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</si>
  <si>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</si>
  <si>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</si>
  <si>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</si>
  <si>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</si>
  <si>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</si>
  <si>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</si>
  <si>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</si>
  <si>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</si>
  <si>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</si>
  <si>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</si>
  <si>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</si>
  <si>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</si>
  <si>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</si>
  <si>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</si>
  <si>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</si>
  <si>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</si>
  <si>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</si>
  <si>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</si>
  <si>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</si>
  <si>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</si>
  <si>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</si>
  <si>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</si>
  <si>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</si>
  <si>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</si>
  <si>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</si>
  <si>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</si>
  <si>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</si>
  <si>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</si>
  <si>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</si>
  <si>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</si>
  <si>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</si>
  <si>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</si>
  <si>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</si>
  <si>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</si>
  <si>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</si>
  <si>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</si>
  <si>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</si>
  <si>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</si>
  <si>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</si>
  <si>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</si>
  <si>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</si>
  <si>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</si>
  <si>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</si>
  <si>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</si>
  <si>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</si>
  <si>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</si>
  <si>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</si>
  <si>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</si>
  <si>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</si>
  <si>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</si>
  <si>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</si>
  <si>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</si>
  <si>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</si>
  <si>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</si>
  <si>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</si>
  <si>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</si>
  <si>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</si>
  <si>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</si>
  <si>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</si>
  <si>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</si>
  <si>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</si>
  <si>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</si>
  <si>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</si>
  <si>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</si>
  <si>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</si>
  <si>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</si>
  <si>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</si>
  <si>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</si>
  <si>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</si>
  <si>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</si>
  <si>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</si>
  <si>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</si>
  <si>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</si>
  <si>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</si>
  <si>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</si>
  <si>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</si>
  <si>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</si>
  <si>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</si>
  <si>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</si>
  <si>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</si>
  <si>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</si>
  <si>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</si>
  <si>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</si>
  <si>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</si>
  <si>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</si>
  <si>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</si>
  <si>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</si>
  <si>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</si>
  <si>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</si>
  <si>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</si>
  <si>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</si>
  <si>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</si>
  <si>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</si>
  <si>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</si>
  <si>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</si>
  <si>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</si>
  <si>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</si>
  <si>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</si>
  <si>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</si>
  <si>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</si>
  <si>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</si>
  <si>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</si>
  <si>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</si>
  <si>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</si>
  <si>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</si>
  <si>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</si>
  <si>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</si>
  <si>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</si>
  <si>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</si>
  <si>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</si>
  <si>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</si>
  <si>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</si>
  <si>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</si>
  <si>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</si>
  <si>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</si>
  <si>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</si>
  <si>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</si>
  <si>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</si>
  <si>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</si>
  <si>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</si>
  <si>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</si>
  <si>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</si>
  <si>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</si>
  <si>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</si>
  <si>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</si>
  <si>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</si>
  <si>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</si>
  <si>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</si>
  <si>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</si>
  <si>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</si>
  <si>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</si>
  <si>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</si>
  <si>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</si>
  <si>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</si>
  <si>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</si>
  <si>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</si>
  <si>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</si>
  <si>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</si>
  <si>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</si>
  <si>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</si>
  <si>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</si>
  <si>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</si>
  <si>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</si>
  <si>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</si>
  <si>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</si>
  <si>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</si>
  <si>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</si>
  <si>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</si>
  <si>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</si>
  <si>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</si>
  <si>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</si>
  <si>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</si>
  <si>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</si>
  <si>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</si>
  <si>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</si>
  <si>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</si>
  <si>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</si>
  <si>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</si>
  <si>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</si>
  <si>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</si>
  <si>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</si>
  <si>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</si>
  <si>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</si>
  <si>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</si>
  <si>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</si>
  <si>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</si>
  <si>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</si>
  <si>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</si>
  <si>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</si>
  <si>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</si>
  <si>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</si>
  <si>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</si>
  <si>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</si>
  <si>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</si>
  <si>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</si>
  <si>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</si>
  <si>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</si>
  <si>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</si>
  <si>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</si>
  <si>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</si>
  <si>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</si>
  <si>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</si>
  <si>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</si>
  <si>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</si>
  <si>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</si>
  <si>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</si>
  <si>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</si>
  <si>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</si>
  <si>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</si>
  <si>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</si>
  <si>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</si>
  <si>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</si>
  <si>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</si>
  <si>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</si>
  <si>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</si>
  <si>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</si>
  <si>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</si>
  <si>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</si>
  <si>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</si>
  <si>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</si>
  <si>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</si>
  <si>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</si>
  <si>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</si>
  <si>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</si>
  <si>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</si>
  <si>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</si>
  <si>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</si>
  <si>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</si>
  <si>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</si>
  <si>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</si>
  <si>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</si>
  <si>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</si>
  <si>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</si>
  <si>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</si>
  <si>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</si>
  <si>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</si>
  <si>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</si>
  <si>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</si>
  <si>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</si>
  <si>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</si>
  <si>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</si>
  <si>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</si>
  <si>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</si>
  <si>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</si>
  <si>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</si>
  <si>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</si>
  <si>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</si>
  <si>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</si>
  <si>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</si>
  <si>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</si>
  <si>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</si>
  <si>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</si>
  <si>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</si>
  <si>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</si>
  <si>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</si>
  <si>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</si>
  <si>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</si>
  <si>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</si>
  <si>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</si>
  <si>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</si>
  <si>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</si>
  <si>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</si>
  <si>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</si>
  <si>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</si>
  <si>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</si>
  <si>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</si>
  <si>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</si>
  <si>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</si>
  <si>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</si>
  <si>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</si>
  <si>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</si>
  <si>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</si>
  <si>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</si>
  <si>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</si>
  <si>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</si>
  <si>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</si>
  <si>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</si>
  <si>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</si>
  <si>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</si>
  <si>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</si>
  <si>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</si>
  <si>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</si>
  <si>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</si>
  <si>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</si>
  <si>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</si>
  <si>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</si>
  <si>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</si>
  <si>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</si>
  <si>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</si>
  <si>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</si>
  <si>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</si>
  <si>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</si>
  <si>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</si>
  <si>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</si>
  <si>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</si>
  <si>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</si>
  <si>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</si>
  <si>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</si>
  <si>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</si>
  <si>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</si>
  <si>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</si>
  <si>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</si>
  <si>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</si>
  <si>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</si>
  <si>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</si>
  <si>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</si>
  <si>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</si>
  <si>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</si>
  <si>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</si>
  <si>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</si>
  <si>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</si>
  <si>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</si>
  <si>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</si>
  <si>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</si>
  <si>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</si>
  <si>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</si>
  <si>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</si>
  <si>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</si>
  <si>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</si>
  <si>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</si>
  <si>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</si>
  <si>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</si>
  <si>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</si>
  <si>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</si>
  <si>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</si>
  <si>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</si>
  <si>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</si>
  <si>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</si>
  <si>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</si>
  <si>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</si>
  <si>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</si>
  <si>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</si>
  <si>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</si>
  <si>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</si>
  <si>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</si>
  <si>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</si>
  <si>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</si>
  <si>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</si>
  <si>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</si>
  <si>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</si>
  <si>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</si>
  <si>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</si>
  <si>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</si>
  <si>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</si>
  <si>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</si>
  <si>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</si>
  <si>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</si>
  <si>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</si>
  <si>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</si>
  <si>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</si>
  <si>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</si>
  <si>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</si>
  <si>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</si>
  <si>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</si>
  <si>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</si>
  <si>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</si>
  <si>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</si>
  <si>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</si>
  <si>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</si>
  <si>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</si>
  <si>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</si>
  <si>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</si>
  <si>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</si>
  <si>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</si>
  <si>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</si>
  <si>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</si>
  <si>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</si>
  <si>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</si>
  <si>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</si>
  <si>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</si>
  <si>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</si>
  <si>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</si>
  <si>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</si>
  <si>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</si>
  <si>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</si>
  <si>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</si>
  <si>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</si>
  <si>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</si>
  <si>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</si>
  <si>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</si>
  <si>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</si>
  <si>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</si>
  <si>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</si>
  <si>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</si>
  <si>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</si>
  <si>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</si>
  <si>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</si>
  <si>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</si>
  <si>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</si>
  <si>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</si>
  <si>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</si>
  <si>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</si>
  <si>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</si>
  <si>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</si>
  <si>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</si>
  <si>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</si>
  <si>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</si>
  <si>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</si>
  <si>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</si>
  <si>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</si>
  <si>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</si>
  <si>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</si>
  <si>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</si>
  <si>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</si>
  <si>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</si>
  <si>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</si>
  <si>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</si>
  <si>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</si>
  <si>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</si>
  <si>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</si>
  <si>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</si>
  <si>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</si>
  <si>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</si>
  <si>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</si>
  <si>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</si>
  <si>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</si>
  <si>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</si>
  <si>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</si>
  <si>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</si>
  <si>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</si>
  <si>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</si>
  <si>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</si>
  <si>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</si>
  <si>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</si>
  <si>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</si>
  <si>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</si>
  <si>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</si>
  <si>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</si>
  <si>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</si>
  <si>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</si>
  <si>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</si>
  <si>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</si>
  <si>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</si>
  <si>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</si>
  <si>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</si>
  <si>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</si>
  <si>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</si>
  <si>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</si>
  <si>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</si>
  <si>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</si>
  <si>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</si>
  <si>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</si>
  <si>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</si>
  <si>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</si>
  <si>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</si>
  <si>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</si>
  <si>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</si>
  <si>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</si>
  <si>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</si>
  <si>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</si>
  <si>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</si>
  <si>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</si>
  <si>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</si>
  <si>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</si>
  <si>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</si>
  <si>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</si>
  <si>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</si>
  <si>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</si>
  <si>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</si>
  <si>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</si>
  <si>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</si>
  <si>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</si>
  <si>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</si>
  <si>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</si>
  <si>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</si>
  <si>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</si>
  <si>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</si>
  <si>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</si>
  <si>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</si>
  <si>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</si>
  <si>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</si>
  <si>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</si>
  <si>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</si>
  <si>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</si>
  <si>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</si>
  <si>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</si>
  <si>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</si>
  <si>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</si>
  <si>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</si>
  <si>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</si>
  <si>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</si>
  <si>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</si>
  <si>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</si>
  <si>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</si>
  <si>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</si>
  <si>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</si>
  <si>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</si>
  <si>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</si>
  <si>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</si>
  <si>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</si>
  <si>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</si>
  <si>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</si>
  <si>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</si>
  <si>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</si>
  <si>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</si>
  <si>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</si>
  <si>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</si>
  <si>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</si>
  <si>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</si>
  <si>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</si>
  <si>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</si>
  <si>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</si>
  <si>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</si>
  <si>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</si>
  <si>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</si>
  <si>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</si>
  <si>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</si>
  <si>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</si>
  <si>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</si>
  <si>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</si>
  <si>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</si>
  <si>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</si>
  <si>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</si>
  <si>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</si>
  <si>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</si>
  <si>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</si>
  <si>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</si>
  <si>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</si>
  <si>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</si>
  <si>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</si>
  <si>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</si>
  <si>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</si>
  <si>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</si>
  <si>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</si>
  <si>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</si>
  <si>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</si>
  <si>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</si>
  <si>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</si>
  <si>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</si>
  <si>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</si>
  <si>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</si>
  <si>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</si>
  <si>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</si>
  <si>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</si>
  <si>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</si>
  <si>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</si>
  <si>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</si>
  <si>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</si>
  <si>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</si>
  <si>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</si>
  <si>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</si>
  <si>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</si>
  <si>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</si>
  <si>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</si>
  <si>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</si>
  <si>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</si>
  <si>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</si>
  <si>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</si>
  <si>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</si>
  <si>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</si>
  <si>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</si>
  <si>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</si>
  <si>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</si>
  <si>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</si>
  <si>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</si>
  <si>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</si>
  <si>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</si>
  <si>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</si>
  <si>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</si>
  <si>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</si>
  <si>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</si>
  <si>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</si>
  <si>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</si>
  <si>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</si>
  <si>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</si>
  <si>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</si>
  <si>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</si>
  <si>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</si>
  <si>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</si>
  <si>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</si>
  <si>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</si>
  <si>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</si>
  <si>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</si>
  <si>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</si>
  <si>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</si>
  <si>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</si>
  <si>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</si>
  <si>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</si>
  <si>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</si>
  <si>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</si>
  <si>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</si>
  <si>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</si>
  <si>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</si>
  <si>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</si>
  <si>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</si>
  <si>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</si>
  <si>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</si>
  <si>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</si>
  <si>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</si>
  <si>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</si>
  <si>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</si>
  <si>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</si>
  <si>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</si>
  <si>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</si>
  <si>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</si>
  <si>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</si>
  <si>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</si>
  <si>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</si>
  <si>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</si>
  <si>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</si>
  <si>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</si>
  <si>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</si>
  <si>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</si>
  <si>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</si>
  <si>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</si>
  <si>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</si>
  <si>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</si>
  <si>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</si>
  <si>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</si>
  <si>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</si>
  <si>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</si>
  <si>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</si>
  <si>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</si>
  <si>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</si>
  <si>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</si>
  <si>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</si>
  <si>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</si>
  <si>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</si>
  <si>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</si>
  <si>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</si>
  <si>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</si>
  <si>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</si>
  <si>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</si>
  <si>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</si>
  <si>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</si>
  <si>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</si>
  <si>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</si>
  <si>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</si>
  <si>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</si>
  <si>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</si>
  <si>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</si>
  <si>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</si>
  <si>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</si>
  <si>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</si>
  <si>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</si>
  <si>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</si>
  <si>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</si>
  <si>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</si>
  <si>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</si>
  <si>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</si>
  <si>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</si>
  <si>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</si>
  <si>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</si>
  <si>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</si>
  <si>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</si>
  <si>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</si>
  <si>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</si>
  <si>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</si>
  <si>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</si>
  <si>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</si>
  <si>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</si>
  <si>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</si>
  <si>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</si>
  <si>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</si>
  <si>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</si>
  <si>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</si>
  <si>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</si>
  <si>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</si>
  <si>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</si>
  <si>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</si>
  <si>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</si>
  <si>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</si>
  <si>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</si>
  <si>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</si>
  <si>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</si>
  <si>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</si>
  <si>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</si>
  <si>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</si>
  <si>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</si>
  <si>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</si>
  <si>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</si>
  <si>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</si>
  <si>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</si>
  <si>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</si>
  <si>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</si>
  <si>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</si>
  <si>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</si>
  <si>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</si>
  <si>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</si>
  <si>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</si>
  <si>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</si>
  <si>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</si>
  <si>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</si>
  <si>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</si>
  <si>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</si>
  <si>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</si>
  <si>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</si>
  <si>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</si>
  <si>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</si>
  <si>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</si>
  <si>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</si>
  <si>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</si>
  <si>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</si>
  <si>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</si>
  <si>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</si>
  <si>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</si>
  <si>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</si>
  <si>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</si>
  <si>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</si>
  <si>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</si>
  <si>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</si>
  <si>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</si>
  <si>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</si>
  <si>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</si>
  <si>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</si>
  <si>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</si>
  <si>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</si>
  <si>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</si>
  <si>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</si>
  <si>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</si>
  <si>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</si>
  <si>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</si>
  <si>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</si>
  <si>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</si>
  <si>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</si>
  <si>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</si>
  <si>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</si>
  <si>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</si>
  <si>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</si>
  <si>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</si>
  <si>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</si>
  <si>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</si>
  <si>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</si>
  <si>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</si>
  <si>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</si>
  <si>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</si>
  <si>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</si>
  <si>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</si>
  <si>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</si>
  <si>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</si>
  <si>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</si>
  <si>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</si>
  <si>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</si>
  <si>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</si>
  <si>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</si>
  <si>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</si>
  <si>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</si>
  <si>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</si>
  <si>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</si>
  <si>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</si>
  <si>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</si>
  <si>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</si>
  <si>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</si>
  <si>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</si>
  <si>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</si>
  <si>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</si>
  <si>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</si>
  <si>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</si>
  <si>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</si>
  <si>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</si>
  <si>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</si>
  <si>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</si>
  <si>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</si>
  <si>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</si>
  <si>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</si>
  <si>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</si>
  <si>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</si>
  <si>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</si>
  <si>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</si>
  <si>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</si>
  <si>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</si>
  <si>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</si>
  <si>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</si>
  <si>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</si>
  <si>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</si>
  <si>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</si>
  <si>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</si>
  <si>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</si>
  <si>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</si>
  <si>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</si>
  <si>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</si>
  <si>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</si>
  <si>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</si>
  <si>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</si>
  <si>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</si>
  <si>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</si>
  <si>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</si>
  <si>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</si>
  <si>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</si>
  <si>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</si>
  <si>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</si>
  <si>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</si>
  <si>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</si>
  <si>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</si>
  <si>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</si>
  <si>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</si>
  <si>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</si>
  <si>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</si>
  <si>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</si>
  <si>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</si>
  <si>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</si>
  <si>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</si>
  <si>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</si>
  <si>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</si>
  <si>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</si>
  <si>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</si>
  <si>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</si>
  <si>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</si>
  <si>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</si>
  <si>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</si>
  <si>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</si>
  <si>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</si>
  <si>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</si>
  <si>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</si>
  <si>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</si>
  <si>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</si>
  <si>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</si>
  <si>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</si>
  <si>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</si>
  <si>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</si>
  <si>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</si>
  <si>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</si>
  <si>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</si>
  <si>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</si>
  <si>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</si>
  <si>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</si>
  <si>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</si>
  <si>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</si>
  <si>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</si>
  <si>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</si>
  <si>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</si>
  <si>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</si>
  <si>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</si>
  <si>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</si>
  <si>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</si>
  <si>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</si>
  <si>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</si>
  <si>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</si>
  <si>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</si>
  <si>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</si>
  <si>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</si>
  <si>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</si>
  <si>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</si>
  <si>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</si>
  <si>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</si>
  <si>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</si>
  <si>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</si>
  <si>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</si>
  <si>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</si>
  <si>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</si>
  <si>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</si>
  <si>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</si>
  <si>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</si>
  <si>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</si>
  <si>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</si>
  <si>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</si>
  <si>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</si>
  <si>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</si>
  <si>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</si>
  <si>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</si>
  <si>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</si>
  <si>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</si>
  <si>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</si>
  <si>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</si>
  <si>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</si>
  <si>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</si>
  <si>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</si>
  <si>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</si>
  <si>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</si>
  <si>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</si>
  <si>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</si>
  <si>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</si>
  <si>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</si>
  <si>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</si>
  <si>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</si>
  <si>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</si>
  <si>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</si>
  <si>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</si>
  <si>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</si>
  <si>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</si>
  <si>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</si>
  <si>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</si>
  <si>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</si>
  <si>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</si>
  <si>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</si>
  <si>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</si>
  <si>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</si>
  <si>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</si>
  <si>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</si>
  <si>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</si>
  <si>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</si>
  <si>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</si>
  <si>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</si>
  <si>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</si>
  <si>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</si>
  <si>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</si>
  <si>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</si>
  <si>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</si>
  <si>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</si>
  <si>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</si>
  <si>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</si>
  <si>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</si>
  <si>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</si>
  <si>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</si>
  <si>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</si>
  <si>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</si>
  <si>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</si>
  <si>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</si>
  <si>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</si>
  <si>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</si>
  <si>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</si>
  <si>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</si>
  <si>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</si>
  <si>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</si>
  <si>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</si>
  <si>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</si>
  <si>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</si>
  <si>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</si>
  <si>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</si>
  <si>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</si>
  <si>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</si>
  <si>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</si>
  <si>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</si>
  <si>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</si>
  <si>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</si>
  <si>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</si>
  <si>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</si>
  <si>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</si>
  <si>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</si>
  <si>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</si>
  <si>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</si>
  <si>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</si>
  <si>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</si>
  <si>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</si>
  <si>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</si>
  <si>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</si>
  <si>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</si>
  <si>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</si>
  <si>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</si>
  <si>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</si>
  <si>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</si>
  <si>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</si>
  <si>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</si>
  <si>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</si>
  <si>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</si>
  <si>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</si>
  <si>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</si>
  <si>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</si>
  <si>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</si>
  <si>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</si>
  <si>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</si>
  <si>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</si>
  <si>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</si>
  <si>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</si>
  <si>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</si>
  <si>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</si>
  <si>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</si>
  <si>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</si>
  <si>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</si>
  <si>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</si>
  <si>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</si>
  <si>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</si>
  <si>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</si>
  <si>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</si>
  <si>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</si>
  <si>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</si>
  <si>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</si>
  <si>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</si>
  <si>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</si>
  <si>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</si>
  <si>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</si>
  <si>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</si>
  <si>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</si>
  <si>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</si>
  <si>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</si>
  <si>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</si>
  <si>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</si>
  <si>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</si>
  <si>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</si>
  <si>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</si>
  <si>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</si>
  <si>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</si>
  <si>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</si>
  <si>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</si>
  <si>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</si>
  <si>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</si>
  <si>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</si>
  <si>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</si>
  <si>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</si>
  <si>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</si>
  <si>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</si>
  <si>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</si>
  <si>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</si>
  <si>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</si>
  <si>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</si>
  <si>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</si>
  <si>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</si>
  <si>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</si>
  <si>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</si>
  <si>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</si>
  <si>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</si>
  <si>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</si>
  <si>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</si>
  <si>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</si>
  <si>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</si>
  <si>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</si>
  <si>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</si>
  <si>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</si>
  <si>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</si>
  <si>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</si>
  <si>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</si>
  <si>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</si>
  <si>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</si>
  <si>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</si>
  <si>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</si>
  <si>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</si>
  <si>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</si>
  <si>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</si>
  <si>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</si>
  <si>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</si>
  <si>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</si>
  <si>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</si>
  <si>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</si>
  <si>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</si>
  <si>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</si>
  <si>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</si>
  <si>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</si>
  <si>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</si>
  <si>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</si>
  <si>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</si>
  <si>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</si>
  <si>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</si>
  <si>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</si>
  <si>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</si>
  <si>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</si>
  <si>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</si>
  <si>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</si>
  <si>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</si>
  <si>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</si>
  <si>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</si>
  <si>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</si>
  <si>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</si>
  <si>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</si>
  <si>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</si>
  <si>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</si>
  <si>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</si>
  <si>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</si>
  <si>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</si>
  <si>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</si>
  <si>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</si>
  <si>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</si>
  <si>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</si>
  <si>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</si>
  <si>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</si>
  <si>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</si>
  <si>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</si>
  <si>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</si>
  <si>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</si>
  <si>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</si>
  <si>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</si>
  <si>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</si>
  <si>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</si>
  <si>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</si>
  <si>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</si>
  <si>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</si>
  <si>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</si>
  <si>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</si>
  <si>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</si>
  <si>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</si>
  <si>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</si>
  <si>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</si>
  <si>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</si>
  <si>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</si>
  <si>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</si>
  <si>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</si>
  <si>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</si>
  <si>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</si>
  <si>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</si>
  <si>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</si>
  <si>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</si>
  <si>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</si>
  <si>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</si>
  <si>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</si>
  <si>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</si>
  <si>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</si>
  <si>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</si>
  <si>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</si>
  <si>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</si>
  <si>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</si>
  <si>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</si>
  <si>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</si>
  <si>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</si>
  <si>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</si>
  <si>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</si>
  <si>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</si>
  <si>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</si>
  <si>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</si>
  <si>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</si>
  <si>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</si>
  <si>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</si>
  <si>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</si>
  <si>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</si>
  <si>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</si>
  <si>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</si>
  <si>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</si>
  <si>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</si>
  <si>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</si>
  <si>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</si>
  <si>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</si>
  <si>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</si>
  <si>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</si>
  <si>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</si>
  <si>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</si>
  <si>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</si>
  <si>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</si>
  <si>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</si>
  <si>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</si>
  <si>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</si>
  <si>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</si>
  <si>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</si>
  <si>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</si>
  <si>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</si>
  <si>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</si>
  <si>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</si>
  <si>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</si>
  <si>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</si>
  <si>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</si>
  <si>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</si>
  <si>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</si>
  <si>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</si>
  <si>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</si>
  <si>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</si>
  <si>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</si>
  <si>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</si>
  <si>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</si>
  <si>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</si>
  <si>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</si>
  <si>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</si>
  <si>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</si>
  <si>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</si>
  <si>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</si>
  <si>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</si>
  <si>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</si>
  <si>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</si>
  <si>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</si>
  <si>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</si>
  <si>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</si>
  <si>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</si>
  <si>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</si>
  <si>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</si>
  <si>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</si>
  <si>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</si>
  <si>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</si>
  <si>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</si>
  <si>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</si>
  <si>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</si>
  <si>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</si>
  <si>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</si>
  <si>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</si>
  <si>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</si>
  <si>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</si>
  <si>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</si>
  <si>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</si>
  <si>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</si>
  <si>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</si>
  <si>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</si>
  <si>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</si>
  <si>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</si>
  <si>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</si>
  <si>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</si>
  <si>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</si>
  <si>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</si>
  <si>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</si>
  <si>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</si>
  <si>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</si>
  <si>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</si>
  <si>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</si>
  <si>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</si>
  <si>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</si>
  <si>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</si>
  <si>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</si>
  <si>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</si>
  <si>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</si>
  <si>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</si>
  <si>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</si>
  <si>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</si>
  <si>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</si>
  <si>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</si>
  <si>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</si>
  <si>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</si>
  <si>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</si>
  <si>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</si>
  <si>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</si>
  <si>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</si>
  <si>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</si>
  <si>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</si>
  <si>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</si>
  <si>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</si>
  <si>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</si>
  <si>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</si>
  <si>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</si>
  <si>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</si>
  <si>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</si>
  <si>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</si>
  <si>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</si>
  <si>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</si>
  <si>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</si>
  <si>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</si>
  <si>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</si>
  <si>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</si>
  <si>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</si>
  <si>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</si>
  <si>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</si>
  <si>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</si>
  <si>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</si>
  <si>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</si>
  <si>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</si>
  <si>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</si>
  <si>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</si>
  <si>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</si>
  <si>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</si>
  <si>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</si>
  <si>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</si>
  <si>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</si>
  <si>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</si>
  <si>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</si>
  <si>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</si>
  <si>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</si>
  <si>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</si>
  <si>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</si>
  <si>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</si>
  <si>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</si>
  <si>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</si>
  <si>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</si>
  <si>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</si>
  <si>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</si>
  <si>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</si>
  <si>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</si>
  <si>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</si>
  <si>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</si>
  <si>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</si>
  <si>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</si>
  <si>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</si>
  <si>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</si>
  <si>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</si>
  <si>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</si>
  <si>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</si>
  <si>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</si>
  <si>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</si>
  <si>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</si>
  <si>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</si>
  <si>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</si>
  <si>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</si>
  <si>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</si>
  <si>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</si>
  <si>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</si>
  <si>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</si>
  <si>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</si>
  <si>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</si>
  <si>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</si>
  <si>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</si>
  <si>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</si>
  <si>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</si>
  <si>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</si>
  <si>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</si>
  <si>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</si>
  <si>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</si>
  <si>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</si>
  <si>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</si>
  <si>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</si>
  <si>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</si>
  <si>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</si>
  <si>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</si>
  <si>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</si>
  <si>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</si>
  <si>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</si>
  <si>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</si>
  <si>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</si>
  <si>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</si>
  <si>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</si>
  <si>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</si>
  <si>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</si>
  <si>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</si>
  <si>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</si>
  <si>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</si>
  <si>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</si>
  <si>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</si>
  <si>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</si>
  <si>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</si>
  <si>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</si>
  <si>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</si>
  <si>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</si>
  <si>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</si>
  <si>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</si>
  <si>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</si>
  <si>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</si>
  <si>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</si>
  <si>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</si>
  <si>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</si>
  <si>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</si>
  <si>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</si>
  <si>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</si>
  <si>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</si>
  <si>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</si>
  <si>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</si>
  <si>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</si>
  <si>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</si>
  <si>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</si>
  <si>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</si>
  <si>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</si>
  <si>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</si>
  <si>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</si>
  <si>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</si>
  <si>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</si>
  <si>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</si>
  <si>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</si>
  <si>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</si>
  <si>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</si>
  <si>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</si>
  <si>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</si>
  <si>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</si>
  <si>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</si>
  <si>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</si>
  <si>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</si>
  <si>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</si>
  <si>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</si>
  <si>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</si>
  <si>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</si>
  <si>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</si>
  <si>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</si>
  <si>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</si>
  <si>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</si>
  <si>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</si>
  <si>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</si>
  <si>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</si>
  <si>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</si>
  <si>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</si>
  <si>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</si>
  <si>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</si>
  <si>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</si>
  <si>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</si>
  <si>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</si>
  <si>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</si>
  <si>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</si>
  <si>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</si>
  <si>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</si>
  <si>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</si>
  <si>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</si>
  <si>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</si>
  <si>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</si>
  <si>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</si>
  <si>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</si>
  <si>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</si>
  <si>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</si>
  <si>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</si>
  <si>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</si>
  <si>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</si>
  <si>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</si>
  <si>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</si>
  <si>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</si>
  <si>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</si>
  <si>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</si>
  <si>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</si>
  <si>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</si>
  <si>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</si>
  <si>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</si>
  <si>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</si>
  <si>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</si>
  <si>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</si>
  <si>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</si>
  <si>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</si>
  <si>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</si>
  <si>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</si>
  <si>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</si>
  <si>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</si>
  <si>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</si>
  <si>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</si>
  <si>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</si>
  <si>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</si>
  <si>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</si>
  <si>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</si>
  <si>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</si>
  <si>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</si>
  <si>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</si>
  <si>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</si>
  <si>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</si>
  <si>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</si>
  <si>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</si>
  <si>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</si>
  <si>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</si>
  <si>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</si>
  <si>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</si>
  <si>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</si>
  <si>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</si>
  <si>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</si>
  <si>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</si>
  <si>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</si>
  <si>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</si>
  <si>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</si>
  <si>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</si>
  <si>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</si>
  <si>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</si>
  <si>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</si>
  <si>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</si>
  <si>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</si>
  <si>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</si>
  <si>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</si>
  <si>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</si>
  <si>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</si>
  <si>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</si>
  <si>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</si>
  <si>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</si>
  <si>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</si>
  <si>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</si>
  <si>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</si>
  <si>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</si>
  <si>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</si>
  <si>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</si>
  <si>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</si>
  <si>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</si>
  <si>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</si>
  <si>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</si>
  <si>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</si>
  <si>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</si>
  <si>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</si>
  <si>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</si>
  <si>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</si>
  <si>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</si>
  <si>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</si>
  <si>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</si>
  <si>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</si>
  <si>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</si>
  <si>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</si>
  <si>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</si>
  <si>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</si>
  <si>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</si>
  <si>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</si>
  <si>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</si>
  <si>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</si>
  <si>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</si>
  <si>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</si>
  <si>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</si>
  <si>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</si>
  <si>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</si>
  <si>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</si>
  <si>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</si>
  <si>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</si>
  <si>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</si>
  <si>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</si>
  <si>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</si>
  <si>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</si>
  <si>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</si>
  <si>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</si>
  <si>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</si>
  <si>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</si>
  <si>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</si>
  <si>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</si>
  <si>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</si>
  <si>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</si>
  <si>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</si>
  <si>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</si>
  <si>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</si>
  <si>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</si>
  <si>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</si>
  <si>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</si>
  <si>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</si>
  <si>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</si>
  <si>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</si>
  <si>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</si>
  <si>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</si>
  <si>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</si>
  <si>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</si>
  <si>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</si>
  <si>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</si>
  <si>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</si>
  <si>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</si>
  <si>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</si>
  <si>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</si>
  <si>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</si>
  <si>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</si>
  <si>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</si>
  <si>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</si>
  <si>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</si>
  <si>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</si>
  <si>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</si>
  <si>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</si>
  <si>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</si>
  <si>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</si>
  <si>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</si>
  <si>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</si>
  <si>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</si>
  <si>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</si>
  <si>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</si>
  <si>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</si>
  <si>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</si>
  <si>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</si>
  <si>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</si>
  <si>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</si>
  <si>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</si>
  <si>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</si>
  <si>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</si>
  <si>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</si>
  <si>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</si>
  <si>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</si>
  <si>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</si>
  <si>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</si>
  <si>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</si>
  <si>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</si>
  <si>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</si>
  <si>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</si>
  <si>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</si>
  <si>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</si>
  <si>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</si>
  <si>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</si>
  <si>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</si>
  <si>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</si>
  <si>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</si>
  <si>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</si>
  <si>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</si>
  <si>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</si>
  <si>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</si>
  <si>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</si>
  <si>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</si>
  <si>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</si>
  <si>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</si>
  <si>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</si>
  <si>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</si>
  <si>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</si>
  <si>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</si>
  <si>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</si>
  <si>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</si>
  <si>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</si>
  <si>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</si>
  <si>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</si>
  <si>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</si>
  <si>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</si>
  <si>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</si>
  <si>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</si>
  <si>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</si>
  <si>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</si>
  <si>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</si>
  <si>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</si>
  <si>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</si>
  <si>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</si>
  <si>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</si>
  <si>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</si>
  <si>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</si>
  <si>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</si>
  <si>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</si>
  <si>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</si>
  <si>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</si>
  <si>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</si>
  <si>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</si>
  <si>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</si>
  <si>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</si>
  <si>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</si>
  <si>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</si>
  <si>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</si>
  <si>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</si>
  <si>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</si>
  <si>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</si>
  <si>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</si>
  <si>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</si>
  <si>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</si>
  <si>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</si>
  <si>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</si>
  <si>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</si>
  <si>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</si>
  <si>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</si>
  <si>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</si>
  <si>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</si>
  <si>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</si>
  <si>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</si>
  <si>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</si>
  <si>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</si>
  <si>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</si>
  <si>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</si>
  <si>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</si>
  <si>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</si>
  <si>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</si>
  <si>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</si>
  <si>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</si>
  <si>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</si>
  <si>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</si>
  <si>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</si>
  <si>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</si>
  <si>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</si>
  <si>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</si>
  <si>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</si>
  <si>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</si>
  <si>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</si>
  <si>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</si>
  <si>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</si>
  <si>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</si>
  <si>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</si>
  <si>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</si>
  <si>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</si>
  <si>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</si>
  <si>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</si>
  <si>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</si>
  <si>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</si>
  <si>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</si>
  <si>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</si>
  <si>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</si>
  <si>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</si>
  <si>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</si>
  <si>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</si>
  <si>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</si>
  <si>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</si>
  <si>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</si>
  <si>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</si>
  <si>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</si>
  <si>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</si>
  <si>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</si>
  <si>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</si>
  <si>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</si>
  <si>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</si>
  <si>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</si>
  <si>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</si>
  <si>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</si>
  <si>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</si>
  <si>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</si>
  <si>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</si>
  <si>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</si>
  <si>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</si>
  <si>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</si>
  <si>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</si>
  <si>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</si>
  <si>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</si>
  <si>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</si>
  <si>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</si>
  <si>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</si>
  <si>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</si>
  <si>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</si>
  <si>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</si>
  <si>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</si>
  <si>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</si>
  <si>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</si>
  <si>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</si>
  <si>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</si>
  <si>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</si>
  <si>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</si>
  <si>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</si>
  <si>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</si>
  <si>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</si>
  <si>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</si>
  <si>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</si>
  <si>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</si>
  <si>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</si>
  <si>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</si>
  <si>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</si>
  <si>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</si>
  <si>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</si>
  <si>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</si>
  <si>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</si>
  <si>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</si>
  <si>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</si>
  <si>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</si>
  <si>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</si>
  <si>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</si>
  <si>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</si>
  <si>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</si>
  <si>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</si>
  <si>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</si>
  <si>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</si>
  <si>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</si>
  <si>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</si>
  <si>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</si>
  <si>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</si>
  <si>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</si>
  <si>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</si>
  <si>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</si>
  <si>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</si>
  <si>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</si>
  <si>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</si>
  <si>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</si>
  <si>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</si>
  <si>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</si>
  <si>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</si>
  <si>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</si>
  <si>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</si>
  <si>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</si>
  <si>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</si>
  <si>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</si>
  <si>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</si>
  <si>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</si>
  <si>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</si>
  <si>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</si>
  <si>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</si>
  <si>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</si>
  <si>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</si>
  <si>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</si>
  <si>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</si>
  <si>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</si>
  <si>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</si>
  <si>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</si>
  <si>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</si>
  <si>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</si>
  <si>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</si>
  <si>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</si>
  <si>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</si>
  <si>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</si>
  <si>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</si>
  <si>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</si>
  <si>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</si>
  <si>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</si>
  <si>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</si>
  <si>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</si>
  <si>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</si>
  <si>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</si>
  <si>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</si>
  <si>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</si>
  <si>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</si>
  <si>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</si>
  <si>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</si>
  <si>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</si>
  <si>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</si>
  <si>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</si>
  <si>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</si>
  <si>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</si>
  <si>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</si>
  <si>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</si>
  <si>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</si>
  <si>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</si>
  <si>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</si>
  <si>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</si>
  <si>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</si>
  <si>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</si>
  <si>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</si>
  <si>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</si>
  <si>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</si>
  <si>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</si>
  <si>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</si>
  <si>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</si>
  <si>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</si>
  <si>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</si>
  <si>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</si>
  <si>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</si>
  <si>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</si>
  <si>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</si>
  <si>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</si>
  <si>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</si>
  <si>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</si>
  <si>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</si>
  <si>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</si>
  <si>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</si>
  <si>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</si>
  <si>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</si>
  <si>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</si>
  <si>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</si>
  <si>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</si>
  <si>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</si>
  <si>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</si>
  <si>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</si>
  <si>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</si>
  <si>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</si>
  <si>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</si>
  <si>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</si>
  <si>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</si>
  <si>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</si>
  <si>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</si>
  <si>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</si>
  <si>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</si>
  <si>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</si>
  <si>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</si>
  <si>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</si>
  <si>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</si>
  <si>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</si>
  <si>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</si>
  <si>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</si>
  <si>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</si>
  <si>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</si>
  <si>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</si>
  <si>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</si>
  <si>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</si>
  <si>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</si>
  <si>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</si>
  <si>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</si>
  <si>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</si>
  <si>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</si>
  <si>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</si>
  <si>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</si>
  <si>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</si>
  <si>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</si>
  <si>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</si>
  <si>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</si>
  <si>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</si>
  <si>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</si>
  <si>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</si>
  <si>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</si>
  <si>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</si>
  <si>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</si>
  <si>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</si>
  <si>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</si>
  <si>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</si>
  <si>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</si>
  <si>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</si>
  <si>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</si>
  <si>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</si>
  <si>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</si>
  <si>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</si>
  <si>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</si>
  <si>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</si>
  <si>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</si>
  <si>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</si>
  <si>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</si>
  <si>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</si>
  <si>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</si>
  <si>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</si>
  <si>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</si>
  <si>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</si>
  <si>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</si>
  <si>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</si>
  <si>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</si>
  <si>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</si>
  <si>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</si>
  <si>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</si>
  <si>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</si>
  <si>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</si>
  <si>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</si>
  <si>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</si>
  <si>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</si>
  <si>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</si>
  <si>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</si>
  <si>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</si>
  <si>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</si>
  <si>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</si>
  <si>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</si>
  <si>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</si>
  <si>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</si>
  <si>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</si>
  <si>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</si>
  <si>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</si>
  <si>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</si>
  <si>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</si>
  <si>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</si>
  <si>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</si>
  <si>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</si>
  <si>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</si>
  <si>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</si>
  <si>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</si>
  <si>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</si>
  <si>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</si>
  <si>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</si>
  <si>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</si>
  <si>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</si>
  <si>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</si>
  <si>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</si>
  <si>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</si>
  <si>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</si>
  <si>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</si>
  <si>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</si>
  <si>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</si>
  <si>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</si>
  <si>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</si>
  <si>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</si>
  <si>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</si>
  <si>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</si>
  <si>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</si>
  <si>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</si>
  <si>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</si>
  <si>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</si>
  <si>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</si>
  <si>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</si>
  <si>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</si>
  <si>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</si>
  <si>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</si>
  <si>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</si>
  <si>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</si>
  <si>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</si>
  <si>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</si>
  <si>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</si>
  <si>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</si>
  <si>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</si>
  <si>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</si>
  <si>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</si>
  <si>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</si>
  <si>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</si>
  <si>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</si>
  <si>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</si>
  <si>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</si>
  <si>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</si>
  <si>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</si>
  <si>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</si>
  <si>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</si>
  <si>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</si>
  <si>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</si>
  <si>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</si>
  <si>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</si>
  <si>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</si>
  <si>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</si>
  <si>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</si>
  <si>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</si>
  <si>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</si>
  <si>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</si>
  <si>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</si>
  <si>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</si>
  <si>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</si>
  <si>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</si>
  <si>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</si>
  <si>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</si>
  <si>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</si>
  <si>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</si>
  <si>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</si>
  <si>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</si>
  <si>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</si>
  <si>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</si>
  <si>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</si>
  <si>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</si>
  <si>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</si>
  <si>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</si>
  <si>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</si>
  <si>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</si>
  <si>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</si>
  <si>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</si>
  <si>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</si>
  <si>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</si>
  <si>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</si>
  <si>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</si>
  <si>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</si>
  <si>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</si>
  <si>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</si>
  <si>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</si>
  <si>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</si>
  <si>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</si>
  <si>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</si>
  <si>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</si>
  <si>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</si>
  <si>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</si>
  <si>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</si>
  <si>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</si>
  <si>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</si>
  <si>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</si>
  <si>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</si>
  <si>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</si>
  <si>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</si>
  <si>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</si>
  <si>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</si>
  <si>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</si>
  <si>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</si>
  <si>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</si>
  <si>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</si>
  <si>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</si>
  <si>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</si>
  <si>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</si>
  <si>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</si>
  <si>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</si>
  <si>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</si>
  <si>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</si>
  <si>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</si>
  <si>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</si>
  <si>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</si>
  <si>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</si>
  <si>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</si>
  <si>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</si>
  <si>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</si>
  <si>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</si>
  <si>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</si>
  <si>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</si>
  <si>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</si>
  <si>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</si>
  <si>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</si>
  <si>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</si>
  <si>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</si>
  <si>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</si>
  <si>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</si>
  <si>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</si>
  <si>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</si>
  <si>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</si>
  <si>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</si>
  <si>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</si>
  <si>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</si>
  <si>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</si>
  <si>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</si>
  <si>
    <t>黃智偉</t>
    <phoneticPr fontId="4" type="noConversion"/>
  </si>
  <si>
    <t>余家興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</si>
  <si>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</si>
  <si>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</si>
  <si>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</si>
  <si>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</si>
  <si>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</si>
  <si>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黃智偉</t>
    <phoneticPr fontId="4" type="noConversion"/>
  </si>
  <si>
    <t>L3110</t>
    <phoneticPr fontId="4" type="noConversion"/>
  </si>
  <si>
    <t>比照[L3100撥款],撥款前[L2154 額度資料維護]可維護的欄位,於L3110調整為不可輸入,如於撥款前,欲調整相關欄位,調整於[L2154]維護</t>
    <phoneticPr fontId="4" type="noConversion"/>
  </si>
  <si>
    <t>預約撥款到期作業後又訂正,登放序號需顯示空白</t>
    <phoneticPr fontId="4" type="noConversion"/>
  </si>
  <si>
    <t>L6984</t>
    <phoneticPr fontId="4" type="noConversion"/>
  </si>
  <si>
    <t>L3912</t>
    <phoneticPr fontId="4" type="noConversion"/>
  </si>
  <si>
    <t>需放行交易,主管資訊未顯示</t>
    <phoneticPr fontId="4" type="noConversion"/>
  </si>
  <si>
    <t>L3005</t>
    <phoneticPr fontId="4" type="noConversion"/>
  </si>
  <si>
    <t>輸出[暫收款金額]改為[暫收抵繳]</t>
    <phoneticPr fontId="4" type="noConversion"/>
  </si>
  <si>
    <t>移除[商品利率]欄位</t>
    <phoneticPr fontId="4" type="noConversion"/>
  </si>
  <si>
    <t>L3721</t>
    <phoneticPr fontId="4" type="noConversion"/>
  </si>
  <si>
    <t>交易L3005,[暫收抵繳]表示方式,調整後再說明</t>
    <phoneticPr fontId="4" type="noConversion"/>
  </si>
  <si>
    <t>「聯貸案訂約登錄」作業流程</t>
    <phoneticPr fontId="4" type="noConversion"/>
  </si>
  <si>
    <t xml:space="preserve">企金
陳政皓經理
</t>
    <phoneticPr fontId="4" type="noConversion"/>
  </si>
  <si>
    <t>陳昱衡</t>
    <phoneticPr fontId="4" type="noConversion"/>
  </si>
  <si>
    <t>陳昱衡</t>
    <phoneticPr fontId="4" type="noConversion"/>
  </si>
  <si>
    <t>陳昱衡</t>
    <phoneticPr fontId="4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</si>
  <si>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</si>
  <si>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</si>
  <si>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</si>
  <si>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</si>
  <si>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</si>
  <si>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</si>
  <si>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</si>
  <si>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</si>
  <si>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</si>
  <si>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</si>
  <si>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</si>
  <si>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</si>
  <si>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</si>
  <si>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</si>
  <si>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</si>
  <si>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</si>
  <si>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</si>
  <si>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</si>
  <si>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</si>
  <si>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</si>
  <si>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</si>
  <si>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</si>
  <si>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</si>
  <si>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</si>
  <si>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</si>
  <si>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</si>
  <si>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</si>
  <si>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</si>
  <si>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</si>
  <si>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</si>
  <si>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</si>
  <si>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</si>
  <si>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</si>
  <si>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</si>
  <si>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</si>
  <si>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</si>
  <si>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</si>
  <si>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</si>
  <si>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</si>
  <si>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</si>
  <si>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</si>
  <si>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</si>
  <si>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</si>
  <si>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</si>
  <si>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</si>
  <si>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</si>
  <si>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</si>
  <si>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</si>
  <si>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</si>
  <si>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</si>
  <si>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</si>
  <si>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</si>
  <si>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</si>
  <si>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</si>
  <si>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</si>
  <si>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</si>
  <si>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</si>
  <si>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</si>
  <si>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</si>
  <si>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</si>
  <si>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</si>
  <si>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</si>
  <si>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</si>
  <si>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</si>
  <si>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</si>
  <si>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</si>
  <si>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</si>
  <si>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</si>
  <si>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</si>
  <si>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</si>
  <si>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</si>
  <si>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</si>
  <si>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</si>
  <si>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</si>
  <si>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</si>
  <si>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</si>
  <si>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</si>
  <si>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</si>
  <si>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</si>
  <si>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</si>
  <si>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</si>
  <si>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</si>
  <si>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</si>
  <si>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</si>
  <si>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</si>
  <si>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</si>
  <si>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</si>
  <si>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</si>
  <si>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</si>
  <si>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</si>
  <si>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</si>
  <si>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</si>
  <si>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</si>
  <si>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</si>
  <si>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</si>
  <si>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</si>
  <si>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</si>
  <si>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</si>
  <si>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</si>
  <si>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</si>
  <si>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</si>
  <si>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</si>
  <si>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</si>
  <si>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</si>
  <si>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</si>
  <si>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</si>
  <si>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</si>
  <si>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</si>
  <si>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</si>
  <si>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</si>
  <si>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</si>
  <si>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</si>
  <si>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</si>
  <si>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</si>
  <si>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</si>
  <si>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</si>
  <si>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</si>
  <si>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</si>
  <si>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</si>
  <si>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</si>
  <si>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</si>
  <si>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</si>
  <si>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</si>
  <si>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</si>
  <si>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</si>
  <si>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</si>
  <si>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</si>
  <si>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</si>
  <si>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</si>
  <si>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</si>
  <si>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</si>
  <si>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</si>
  <si>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</si>
  <si>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</si>
  <si>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</si>
  <si>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</si>
  <si>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</si>
  <si>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</si>
  <si>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</si>
  <si>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</si>
  <si>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</si>
  <si>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</si>
  <si>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</si>
  <si>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</si>
  <si>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</si>
  <si>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</si>
  <si>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</si>
  <si>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</si>
  <si>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</si>
  <si>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</si>
  <si>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</si>
  <si>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</si>
  <si>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</si>
  <si>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</si>
  <si>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</si>
  <si>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</si>
  <si>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</si>
  <si>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</si>
  <si>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</si>
  <si>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</si>
  <si>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</si>
  <si>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</si>
  <si>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</si>
  <si>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</si>
  <si>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</si>
  <si>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</si>
  <si>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</si>
  <si>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</si>
  <si>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</si>
  <si>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</si>
  <si>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</si>
  <si>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</si>
  <si>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</si>
  <si>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</si>
  <si>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</si>
  <si>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</si>
  <si>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</si>
  <si>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</si>
  <si>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</si>
  <si>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</si>
  <si>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</si>
  <si>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</si>
  <si>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</si>
  <si>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</si>
  <si>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</si>
  <si>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</si>
  <si>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</si>
  <si>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</si>
  <si>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</si>
  <si>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</si>
  <si>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</si>
  <si>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</si>
  <si>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</si>
  <si>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</si>
  <si>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</si>
  <si>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</si>
  <si>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</si>
  <si>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</si>
  <si>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</si>
  <si>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</si>
  <si>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</si>
  <si>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</si>
  <si>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</si>
  <si>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</si>
  <si>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</si>
  <si>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</si>
  <si>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</si>
  <si>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</si>
  <si>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</si>
  <si>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</si>
  <si>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4" type="noConversion"/>
  </si>
  <si>
    <t>L5-1</t>
    <phoneticPr fontId="4" type="noConversion"/>
  </si>
  <si>
    <t>L6-1</t>
    <phoneticPr fontId="4" type="noConversion"/>
  </si>
  <si>
    <t>L4-2?</t>
    <phoneticPr fontId="4" type="noConversion"/>
  </si>
  <si>
    <t>?</t>
    <phoneticPr fontId="4" type="noConversion"/>
  </si>
  <si>
    <t>Eric</t>
    <phoneticPr fontId="4" type="noConversion"/>
  </si>
  <si>
    <t>sort</t>
    <phoneticPr fontId="4" type="noConversion"/>
  </si>
  <si>
    <t>聯貸案訂約明細資料查詢 (2021/9/7 L3010改)</t>
    <phoneticPr fontId="4" type="noConversion"/>
  </si>
  <si>
    <t>L2060</t>
  </si>
  <si>
    <t>L2060</t>
    <phoneticPr fontId="4" type="noConversion"/>
  </si>
  <si>
    <t>聯貸案訂約登錄 (2021/9/7 L3600改)</t>
    <phoneticPr fontId="4" type="noConversion"/>
  </si>
  <si>
    <t>L2600</t>
    <phoneticPr fontId="4" type="noConversion"/>
  </si>
  <si>
    <t>TranNo</t>
    <phoneticPr fontId="40" type="noConversion"/>
  </si>
  <si>
    <t>MenuNo</t>
    <phoneticPr fontId="40" type="noConversion"/>
  </si>
  <si>
    <t>SubMenuNo</t>
    <phoneticPr fontId="40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</si>
  <si>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</si>
  <si>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</si>
  <si>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</si>
  <si>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</si>
  <si>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</si>
  <si>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</si>
  <si>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4" type="noConversion"/>
  </si>
  <si>
    <t>更改交易代號為L2060(原L3010)</t>
    <phoneticPr fontId="4" type="noConversion"/>
  </si>
  <si>
    <t>更改交易代號為L2600(原L3600)</t>
    <phoneticPr fontId="4" type="noConversion"/>
  </si>
  <si>
    <t>新增[聯貸編號],由系統自動編號(5碼)(原L3600)</t>
    <phoneticPr fontId="4" type="noConversion"/>
  </si>
  <si>
    <t>新增[國內或國際聯貸]輸入欄位(原L3600)</t>
    <phoneticPr fontId="4" type="noConversion"/>
  </si>
  <si>
    <t>聯貸案訂約明細資料查詢 (2021/9/7 L3010改)</t>
  </si>
  <si>
    <t>聯貸案訂約登錄 (2021/9/7 L3600改)</t>
  </si>
  <si>
    <t>L4941</t>
    <phoneticPr fontId="4" type="noConversion"/>
  </si>
  <si>
    <t>ACH授權資料歷史紀錄查詢</t>
  </si>
  <si>
    <t>L4942</t>
    <phoneticPr fontId="4" type="noConversion"/>
  </si>
  <si>
    <t>郵局授權資料歷史紀錄查詢</t>
  </si>
  <si>
    <t>2021/10/18-22</t>
    <phoneticPr fontId="4" type="noConversion"/>
  </si>
  <si>
    <t>2021/10/25-29</t>
    <phoneticPr fontId="4" type="noConversion"/>
  </si>
  <si>
    <t>2021/11/1-2</t>
    <phoneticPr fontId="4" type="noConversion"/>
  </si>
  <si>
    <t>2021/11/3-4</t>
    <phoneticPr fontId="4" type="noConversion"/>
  </si>
  <si>
    <t>2021/11/8-9</t>
    <phoneticPr fontId="4" type="noConversion"/>
  </si>
  <si>
    <t>2021/11/10-11</t>
    <phoneticPr fontId="4" type="noConversion"/>
  </si>
  <si>
    <t>2021/11/15-16</t>
    <phoneticPr fontId="4" type="noConversion"/>
  </si>
  <si>
    <t>2021/11/17-18</t>
    <phoneticPr fontId="4" type="noConversion"/>
  </si>
  <si>
    <t>2021/11/22-26</t>
  </si>
  <si>
    <t>2021/11/22-26</t>
    <phoneticPr fontId="4" type="noConversion"/>
  </si>
  <si>
    <t>2021/10/13-14</t>
  </si>
  <si>
    <t>欄1</t>
    <phoneticPr fontId="4" type="noConversion"/>
  </si>
  <si>
    <t>2021/9/28-29</t>
    <phoneticPr fontId="4" type="noConversion"/>
  </si>
  <si>
    <t>查詢輸出欄位[授權狀態],改為顯示"完成新增授權","完成取消授權"</t>
    <phoneticPr fontId="4" type="noConversion"/>
  </si>
  <si>
    <t>L4410</t>
    <phoneticPr fontId="4" type="noConversion"/>
  </si>
  <si>
    <t>按鈕需依修改狀態顯示[暫停授權]或[恢復授權]</t>
    <phoneticPr fontId="4" type="noConversion"/>
  </si>
  <si>
    <t>帳號變更為"暫停"時,要檢查目前是否有額度設定扣款授權,無有效額度使用則不允許暫停</t>
    <phoneticPr fontId="4" type="noConversion"/>
  </si>
  <si>
    <t>依ACH及郵局帳號授權顯示不同輸出欄位</t>
    <phoneticPr fontId="4" type="noConversion"/>
  </si>
  <si>
    <t>增加輸出欄位[最後異動時間]</t>
    <phoneticPr fontId="4" type="noConversion"/>
  </si>
  <si>
    <t>[暫停]後[恢復]的[申請代碼]說明[成功新增]改為[恢復授權]</t>
    <phoneticPr fontId="4" type="noConversion"/>
  </si>
  <si>
    <t>[最後修改員編]需顯示[姓名]</t>
    <phoneticPr fontId="4" type="noConversion"/>
  </si>
  <si>
    <t>另提機制</t>
    <phoneticPr fontId="4" type="noConversion"/>
  </si>
  <si>
    <t>增加戶號所有有效額度[繳款方式]整合查詢</t>
  </si>
  <si>
    <t>由額度新增授權帳號,需回額度修改或刪除授權資料,於L4042需隱藏[修改]及[刪除]按鈕</t>
    <phoneticPr fontId="4" type="noConversion"/>
  </si>
  <si>
    <t>授權帳號已提出,不可修改授權帳號,並加註說明"說明:扣款帳號已提出授權待授權銀行回覆,不可變更"</t>
    <phoneticPr fontId="4" type="noConversion"/>
  </si>
  <si>
    <t>於[扣款帳號]輸入時,顯示"已授權帳號"</t>
    <phoneticPr fontId="4" type="noConversion"/>
  </si>
  <si>
    <t>火險資料未更新</t>
    <phoneticPr fontId="4" type="noConversion"/>
  </si>
  <si>
    <t>L4412</t>
    <phoneticPr fontId="4" type="noConversion"/>
  </si>
  <si>
    <t>[扣款人ＩＤ]需帶[授權檔ID],非戶號ID</t>
    <phoneticPr fontId="4" type="noConversion"/>
  </si>
  <si>
    <t>輸出欄位[帳號碼]改為[用戶編號],值=扣款人ID(10)+郵局存款別(1)+戶號(7)+帳號碼(2)</t>
    <phoneticPr fontId="4" type="noConversion"/>
  </si>
  <si>
    <t>需增加控管"未託收"票,不可抽票</t>
    <phoneticPr fontId="4" type="noConversion"/>
  </si>
  <si>
    <t>原[作業項目]項目"服務中心代收抽退票"改"服務中心代收抽票"</t>
    <phoneticPr fontId="4" type="noConversion"/>
  </si>
  <si>
    <t>L6101</t>
    <phoneticPr fontId="4" type="noConversion"/>
  </si>
  <si>
    <t>執行完支票關帳,如下圖選項時,產出媒體時,新格式的媒體檔由"核心傳票媒體檔"改為"總帳傳票媒體檔"</t>
    <phoneticPr fontId="4" type="noConversion"/>
  </si>
  <si>
    <t>支票關帳處理,不含抽、退票處理</t>
    <phoneticPr fontId="4" type="noConversion"/>
  </si>
  <si>
    <t>L3007</t>
    <phoneticPr fontId="4" type="noConversion"/>
  </si>
  <si>
    <t>增加[支票號碼]查詢條件</t>
    <phoneticPr fontId="4" type="noConversion"/>
  </si>
  <si>
    <t>一張支票有多筆銷帳時,查詢出只顯示一筆,需另按[支票內容]連結[L3943 支票內容查詢],查詢銷帳明細</t>
    <phoneticPr fontId="4" type="noConversion"/>
  </si>
  <si>
    <t>交易功能併入[L3007 暫收支票明細資料查詢]</t>
    <phoneticPr fontId="4" type="noConversion"/>
  </si>
  <si>
    <t>增加顯示"銷帳明細"資料</t>
    <phoneticPr fontId="4" type="noConversion"/>
  </si>
  <si>
    <t>[L3220 暫收款退還]退票時,需列印會計傳票,廠商另提設計</t>
    <phoneticPr fontId="4" type="noConversion"/>
  </si>
  <si>
    <t>暫收款退還及整批撥款的整批匯款作業，與如何連結核心匯款系統機制有關，請IT了解並與放款部順過作業流程後，再行討論</t>
    <phoneticPr fontId="4" type="noConversion"/>
  </si>
  <si>
    <t>審閱+2W</t>
    <phoneticPr fontId="4" type="noConversion"/>
  </si>
  <si>
    <t>審閱+3W</t>
  </si>
  <si>
    <t>陳綺萍</t>
    <phoneticPr fontId="4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</si>
  <si>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4" type="noConversion"/>
  </si>
  <si>
    <t>黃智偉</t>
    <phoneticPr fontId="4" type="noConversion"/>
  </si>
  <si>
    <t>於[暫收款金額]新增[契變手續費]查詢按鈕,連結【L2061貸後契變手續費明細資料查詢(未入帳)】,帶回[手續費]金額</t>
    <phoneticPr fontId="4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</si>
  <si>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4" type="noConversion"/>
  </si>
  <si>
    <t>[契變日期]預設值為日曆日</t>
    <phoneticPr fontId="4" type="noConversion"/>
  </si>
  <si>
    <t>[經辦]需帶出經辦代碼及姓名</t>
    <phoneticPr fontId="4" type="noConversion"/>
  </si>
  <si>
    <t>[功能]查詢時,新增[會計日期]與[交易序號]資訊</t>
    <phoneticPr fontId="4" type="noConversion"/>
  </si>
  <si>
    <t>列印時需加印經辦姓名,補印時需加印"補列印"</t>
    <phoneticPr fontId="4" type="noConversion"/>
  </si>
  <si>
    <t>輸出欄位[己入帳]狀態A改為Y</t>
    <phoneticPr fontId="4" type="noConversion"/>
  </si>
  <si>
    <t>輸出欄位[交易金額]要分[起帳金額]跟[銷帳金額]兩個欄位</t>
    <phoneticPr fontId="4" type="noConversion"/>
  </si>
  <si>
    <t>L6908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</si>
</sst>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51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</cellStyleXfs>
  <cellXfs count="312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49" fontId="5" fillId="3" borderId="0" xfId="0" quotePrefix="1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49" fontId="5" fillId="4" borderId="0" xfId="0" quotePrefix="1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1" borderId="10" xfId="7" applyFont="1" applyFill="1" applyBorder="1" applyAlignment="1">
      <alignment horizontal="left" vertical="center" wrapText="1" indent="1"/>
    </xf>
    <xf numFmtId="0" fontId="22" fillId="11" borderId="11" xfId="7" applyFont="1" applyFill="1" applyBorder="1" applyAlignment="1">
      <alignment horizontal="left" vertical="center" wrapText="1" indent="1"/>
    </xf>
    <xf numFmtId="0" fontId="22" fillId="11" borderId="2" xfId="7" applyFont="1" applyFill="1" applyBorder="1" applyAlignment="1">
      <alignment horizontal="left" vertical="center" wrapText="1" indent="1"/>
    </xf>
    <xf numFmtId="0" fontId="22" fillId="11" borderId="12" xfId="7" applyFont="1" applyFill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3" borderId="0" xfId="0" applyFont="1" applyFill="1"/>
    <xf numFmtId="9" fontId="11" fillId="13" borderId="0" xfId="5" applyFont="1" applyFill="1" applyAlignment="1"/>
    <xf numFmtId="0" fontId="11" fillId="7" borderId="0" xfId="0" applyFont="1" applyFill="1"/>
    <xf numFmtId="0" fontId="18" fillId="13" borderId="0" xfId="0" applyFont="1" applyFill="1"/>
    <xf numFmtId="0" fontId="18" fillId="13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3" borderId="0" xfId="0" applyNumberFormat="1" applyFont="1" applyFill="1"/>
    <xf numFmtId="0" fontId="18" fillId="0" borderId="0" xfId="0" applyFont="1"/>
    <xf numFmtId="176" fontId="18" fillId="13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3" borderId="0" xfId="0" applyFont="1" applyFill="1"/>
    <xf numFmtId="177" fontId="18" fillId="13" borderId="0" xfId="0" applyNumberFormat="1" applyFont="1" applyFill="1" applyAlignment="1">
      <alignment horizontal="left"/>
    </xf>
    <xf numFmtId="177" fontId="18" fillId="13" borderId="0" xfId="0" applyNumberFormat="1" applyFont="1" applyFill="1" applyAlignment="1">
      <alignment horizontal="right"/>
    </xf>
    <xf numFmtId="177" fontId="11" fillId="13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3" borderId="0" xfId="0" applyNumberFormat="1" applyFont="1" applyFill="1" applyAlignment="1">
      <alignment horizontal="left"/>
    </xf>
    <xf numFmtId="0" fontId="24" fillId="13" borderId="0" xfId="0" applyFont="1" applyFill="1"/>
    <xf numFmtId="176" fontId="24" fillId="13" borderId="0" xfId="0" applyNumberFormat="1" applyFont="1" applyFill="1"/>
    <xf numFmtId="177" fontId="28" fillId="13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3" borderId="0" xfId="0" applyNumberFormat="1" applyFont="1" applyFill="1"/>
    <xf numFmtId="0" fontId="11" fillId="13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1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4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5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3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44" fillId="0" borderId="0" xfId="2" applyNumberFormat="1" applyFont="1" applyAlignment="1">
      <alignment horizontal="center"/>
    </xf>
    <xf numFmtId="0" fontId="44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0" borderId="0" xfId="0" quotePrefix="1" applyFont="1" applyAlignment="1">
      <alignment vertical="center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3" fillId="7" borderId="0" xfId="0" applyNumberFormat="1" applyFont="1" applyFill="1" applyAlignment="1">
      <alignment horizontal="center"/>
    </xf>
    <xf numFmtId="178" fontId="45" fillId="7" borderId="0" xfId="0" applyNumberFormat="1" applyFont="1" applyFill="1" applyAlignment="1">
      <alignment horizontal="center"/>
    </xf>
    <xf numFmtId="0" fontId="45" fillId="7" borderId="0" xfId="0" applyFont="1" applyFill="1" applyAlignment="1">
      <alignment horizontal="center"/>
    </xf>
    <xf numFmtId="0" fontId="45" fillId="7" borderId="0" xfId="0" applyNumberFormat="1" applyFont="1" applyFill="1" applyAlignment="1">
      <alignment horizontal="center"/>
    </xf>
    <xf numFmtId="179" fontId="45" fillId="7" borderId="0" xfId="5" applyNumberFormat="1" applyFont="1" applyFill="1" applyAlignment="1">
      <alignment horizontal="center"/>
    </xf>
    <xf numFmtId="14" fontId="45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6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45" fillId="0" borderId="0" xfId="0" applyNumberFormat="1" applyFont="1" applyAlignment="1">
      <alignment horizontal="center"/>
    </xf>
    <xf numFmtId="181" fontId="45" fillId="7" borderId="0" xfId="0" applyNumberFormat="1" applyFont="1" applyFill="1" applyAlignment="1">
      <alignment horizontal="center"/>
    </xf>
    <xf numFmtId="181" fontId="47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181" fontId="48" fillId="0" borderId="0" xfId="0" applyNumberFormat="1" applyFont="1" applyAlignment="1">
      <alignment horizontal="center"/>
    </xf>
    <xf numFmtId="0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179" fontId="48" fillId="0" borderId="0" xfId="5" applyNumberFormat="1" applyFont="1" applyAlignment="1">
      <alignment horizontal="center"/>
    </xf>
    <xf numFmtId="178" fontId="48" fillId="7" borderId="0" xfId="0" applyNumberFormat="1" applyFont="1" applyFill="1" applyAlignment="1">
      <alignment horizontal="center"/>
    </xf>
    <xf numFmtId="181" fontId="48" fillId="7" borderId="0" xfId="0" applyNumberFormat="1" applyFont="1" applyFill="1" applyAlignment="1">
      <alignment horizontal="center"/>
    </xf>
    <xf numFmtId="0" fontId="48" fillId="7" borderId="0" xfId="0" applyNumberFormat="1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179" fontId="48" fillId="7" borderId="0" xfId="5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14" fontId="6" fillId="0" borderId="0" xfId="0" applyNumberFormat="1" applyFont="1"/>
    <xf numFmtId="0" fontId="49" fillId="0" borderId="0" xfId="11">
      <alignment vertical="center"/>
    </xf>
    <xf numFmtId="14" fontId="5" fillId="0" borderId="0" xfId="0" applyNumberFormat="1" applyFont="1" applyAlignment="1">
      <alignment vertical="center"/>
    </xf>
    <xf numFmtId="14" fontId="5" fillId="7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4" fontId="37" fillId="7" borderId="0" xfId="0" applyNumberFormat="1" applyFont="1" applyFill="1" applyAlignment="1">
      <alignment vertical="center"/>
    </xf>
    <xf numFmtId="14" fontId="37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6" fillId="0" borderId="0" xfId="0" applyFont="1" applyFill="1"/>
    <xf numFmtId="0" fontId="5" fillId="0" borderId="0" xfId="0" applyNumberFormat="1" applyFont="1" applyFill="1" applyAlignment="1">
      <alignment vertical="center"/>
    </xf>
    <xf numFmtId="0" fontId="7" fillId="0" borderId="0" xfId="2" applyAlignment="1">
      <alignment horizontal="center" vertical="center"/>
    </xf>
    <xf numFmtId="0" fontId="7" fillId="2" borderId="0" xfId="2" applyFill="1" applyAlignment="1">
      <alignment horizontal="center" vertical="center"/>
    </xf>
    <xf numFmtId="14" fontId="49" fillId="7" borderId="0" xfId="11" applyNumberFormat="1" applyFill="1">
      <alignment vertical="center"/>
    </xf>
    <xf numFmtId="0" fontId="50" fillId="0" borderId="0" xfId="0" applyNumberFormat="1" applyFont="1" applyFill="1" applyAlignment="1">
      <alignment vertical="center"/>
    </xf>
    <xf numFmtId="49" fontId="37" fillId="0" borderId="0" xfId="0" applyNumberFormat="1" applyFont="1" applyFill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14" fontId="5" fillId="2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37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2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百分比" xfId="5" builtinId="5"/>
    <cellStyle name="超連結" xfId="6" builtinId="8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6" totalsRowShown="0" headerRowDxfId="111" dataDxfId="110" dataCellStyle="百分比">
  <autoFilter ref="A1:I36" xr:uid="{00000000-0009-0000-0100-000001000000}"/>
  <tableColumns count="9">
    <tableColumn id="1" xr3:uid="{00000000-0010-0000-0000-000001000000}" name="日期" dataDxfId="109"/>
    <tableColumn id="2" xr3:uid="{00000000-0010-0000-0000-000002000000}" name="週" dataDxfId="108">
      <calculatedColumnFormula>表格1[[#This Row],[日期]]</calculatedColumnFormula>
    </tableColumn>
    <tableColumn id="3" xr3:uid="{00000000-0010-0000-0000-000003000000}" name="合計數" dataDxfId="107">
      <calculatedColumnFormula>COUNTA(URS確認!E:E)-1</calculatedColumnFormula>
    </tableColumn>
    <tableColumn id="4" xr3:uid="{00000000-0010-0000-0000-000004000000}" name="累計預估" dataDxfId="106">
      <calculatedColumnFormula>COUNTIF(URS確認!J:J,"&lt;"&amp;A2+1)</calculatedColumnFormula>
    </tableColumn>
    <tableColumn id="5" xr3:uid="{00000000-0010-0000-0000-000005000000}" name="累計完成" dataDxfId="105">
      <calculatedColumnFormula>COUNTIF(URS確認!M:M,"&lt;"&amp;A2+1)</calculatedColumnFormula>
    </tableColumn>
    <tableColumn id="8" xr3:uid="{00000000-0010-0000-0000-000008000000}" name="延遲數" dataDxfId="104">
      <calculatedColumnFormula>D2-E2</calculatedColumnFormula>
    </tableColumn>
    <tableColumn id="6" xr3:uid="{00000000-0010-0000-0000-000006000000}" name="累計預估達成率" dataDxfId="103" dataCellStyle="百分比">
      <calculatedColumnFormula>COUNTIF(URS確認!J:J,"&lt;"&amp;A2+1)/C2</calculatedColumnFormula>
    </tableColumn>
    <tableColumn id="7" xr3:uid="{00000000-0010-0000-0000-000007000000}" name="累計實際達成率" dataDxfId="102" dataCellStyle="百分比">
      <calculatedColumnFormula>COUNTIF(URS確認!M:M,"&lt;"&amp;A2+1)/C2</calculatedColumnFormula>
    </tableColumn>
    <tableColumn id="9" xr3:uid="{00000000-0010-0000-0000-000009000000}" name="延遲率" dataDxfId="101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F378" totalsRowShown="0" headerRowDxfId="100" dataDxfId="99">
  <autoFilter ref="A1:AF378" xr:uid="{00000000-0009-0000-0100-000002000000}"/>
  <sortState xmlns:xlrd2="http://schemas.microsoft.com/office/spreadsheetml/2017/richdata2" ref="B2:Q378">
    <sortCondition ref="J83:J378"/>
    <sortCondition sortBy="fontColor" ref="B83:B378" dxfId="98"/>
  </sortState>
  <tableColumns count="32">
    <tableColumn id="2" xr3:uid="{00000000-0010-0000-0100-000002000000}" name="Eric" dataDxfId="97"/>
    <tableColumn id="1" xr3:uid="{00000000-0010-0000-0100-000001000000}" name="大類" dataDxfId="96">
      <calculatedColumnFormula>LEFT(功能_33[[#This Row],[功能代號]],2)</calculatedColumnFormula>
    </tableColumn>
    <tableColumn id="22" xr3:uid="{00000000-0010-0000-0100-000016000000}" name="業務大類" dataDxfId="95"/>
    <tableColumn id="26" xr3:uid="{00000000-0010-0000-0100-00001A000000}" name="流程" dataDxfId="94"/>
    <tableColumn id="5" xr3:uid="{00000000-0010-0000-0100-000005000000}" name="功能代號" dataDxfId="93"/>
    <tableColumn id="6" xr3:uid="{00000000-0010-0000-0100-000006000000}" name="流程順序" dataDxfId="92"/>
    <tableColumn id="9" xr3:uid="{00000000-0010-0000-0100-000009000000}" name="功能名稱/說明" dataDxfId="91"/>
    <tableColumn id="4" xr3:uid="{00000000-0010-0000-0100-000004000000}" name="SA" dataDxfId="90"/>
    <tableColumn id="11" xr3:uid="{00000000-0010-0000-0100-00000B000000}" name="展示協助" dataDxfId="89"/>
    <tableColumn id="3" xr3:uid="{00000000-0010-0000-0100-000003000000}" name="預計展示" dataDxfId="88"/>
    <tableColumn id="23" xr3:uid="{00000000-0010-0000-0100-000017000000}" name="重新規劃" dataDxfId="87"/>
    <tableColumn id="27" xr3:uid="{00000000-0010-0000-0100-00001B000000}" name="展示時數" dataDxfId="86"/>
    <tableColumn id="18" xr3:uid="{00000000-0010-0000-0100-000012000000}" name="實際展示" dataDxfId="85"/>
    <tableColumn id="24" xr3:uid="{00000000-0010-0000-0100-000018000000}" name="URS調整" dataDxfId="84"/>
    <tableColumn id="25" xr3:uid="{00000000-0010-0000-0100-000019000000}" name="程式調整" dataDxfId="83"/>
    <tableColumn id="20" xr3:uid="{00000000-0010-0000-0100-000014000000}" name="IT" dataDxfId="82"/>
    <tableColumn id="21" xr3:uid="{00000000-0010-0000-0100-000015000000}" name="User" dataDxfId="81"/>
    <tableColumn id="7" xr3:uid="{00000000-0010-0000-0100-000007000000}" name="User2" dataDxfId="80"/>
    <tableColumn id="8" xr3:uid="{00000000-0010-0000-0100-000008000000}" name="段式" dataDxfId="79"/>
    <tableColumn id="10" xr3:uid="{00000000-0010-0000-0100-00000A000000}" name="經辦等級" dataDxfId="78"/>
    <tableColumn id="12" xr3:uid="{00000000-0010-0000-0100-00000C000000}" name="授權" dataDxfId="77"/>
    <tableColumn id="13" xr3:uid="{00000000-0010-0000-0100-00000D000000}" name="訂正" dataDxfId="76"/>
    <tableColumn id="14" xr3:uid="{00000000-0010-0000-0100-00000E000000}" name="修正" dataDxfId="75"/>
    <tableColumn id="16" xr3:uid="{00000000-0010-0000-0100-000010000000}" name="帳務" dataDxfId="74"/>
    <tableColumn id="17" xr3:uid="{00000000-0010-0000-0100-000011000000}" name="額度" dataDxfId="73"/>
    <tableColumn id="15" xr3:uid="{00000000-0010-0000-0100-00000F000000}" name="執行單位" dataDxfId="72">
      <calculatedColumnFormula>VLOOKUP(功能_33[[#This Row],[User]],SKL放款!A:G,7,FALSE)</calculatedColumnFormula>
    </tableColumn>
    <tableColumn id="32" xr3:uid="{00000000-0010-0000-0100-000020000000}" name="審閱+2W" dataDxfId="71">
      <calculatedColumnFormula>IF(功能_33[[#This Row],[實際展示]]="","",功能_33[[#This Row],[實際展示]]+14)</calculatedColumnFormula>
    </tableColumn>
    <tableColumn id="33" xr3:uid="{00000000-0010-0000-0100-000021000000}" name="審閱+3W" dataDxfId="70">
      <calculatedColumnFormula>IF(功能_33[[#This Row],[實際展示]]="","",功能_33[[#This Row],[實際展示]]+21)</calculatedColumnFormula>
    </tableColumn>
    <tableColumn id="19" xr3:uid="{00000000-0010-0000-0100-000013000000}" name="覆測日" dataDxfId="69"/>
    <tableColumn id="28" xr3:uid="{00000000-0010-0000-0100-00001C000000}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100-00001D000000}" name="sort" dataDxfId="67"/>
    <tableColumn id="30" xr3:uid="{00000000-0010-0000-0100-00001E000000}" name="欄1" dataDxfId="66">
      <calculatedColumnFormula>VLOOKUP(功能_33[[#This Row],[功能代號]],[2]交易清單!$E:$E,1,FALSE)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4" totalsRowShown="0" headerRowDxfId="23" dataDxfId="22">
  <autoFilter ref="A2:V14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zoomScale="115" zoomScaleNormal="115" workbookViewId="0">
      <pane ySplit="1" topLeftCell="A42" activePane="bottomLeft" state="frozen"/>
      <selection pane="bottomLeft" activeCell="D57" sqref="D57"/>
    </sheetView>
  </sheetViews>
  <sheetFormatPr defaultColWidth="9" defaultRowHeight="15" x14ac:dyDescent="0.35"/>
  <cols>
    <col min="1" max="1" width="12.69921875" style="105" bestFit="1" customWidth="1"/>
    <col min="2" max="2" width="8.69921875" style="106" bestFit="1" customWidth="1"/>
    <col min="3" max="3" width="9.19921875" style="255" customWidth="1"/>
    <col min="4" max="5" width="15.19921875" style="107" bestFit="1" customWidth="1"/>
    <col min="6" max="6" width="13" style="107" bestFit="1" customWidth="1"/>
    <col min="7" max="7" width="17.8984375" style="116" customWidth="1"/>
    <col min="8" max="8" width="17.8984375" style="120" customWidth="1"/>
    <col min="9" max="9" width="13.19921875" style="121" bestFit="1" customWidth="1"/>
    <col min="10" max="10" width="22.3984375" style="108" bestFit="1" customWidth="1"/>
    <col min="11" max="16384" width="9" style="23"/>
  </cols>
  <sheetData>
    <row r="1" spans="1:10" s="104" customFormat="1" ht="14.5" x14ac:dyDescent="0.3">
      <c r="A1" s="247" t="s">
        <v>1577</v>
      </c>
      <c r="B1" s="103" t="s">
        <v>1578</v>
      </c>
      <c r="C1" s="262" t="s">
        <v>1579</v>
      </c>
      <c r="D1" s="102" t="s">
        <v>1580</v>
      </c>
      <c r="E1" s="102" t="s">
        <v>1581</v>
      </c>
      <c r="F1" s="102" t="s">
        <v>1584</v>
      </c>
      <c r="G1" s="122" t="s">
        <v>1582</v>
      </c>
      <c r="H1" s="117" t="s">
        <v>1583</v>
      </c>
      <c r="I1" s="118" t="s">
        <v>1656</v>
      </c>
    </row>
    <row r="2" spans="1:10" ht="14.5" hidden="1" x14ac:dyDescent="0.35">
      <c r="A2" s="105">
        <v>44396</v>
      </c>
      <c r="B2" s="106">
        <f>表格1[[#This Row],[日期]]</f>
        <v>44396</v>
      </c>
      <c r="C2" s="255">
        <v>366</v>
      </c>
      <c r="D2" s="107">
        <f>COUNTIF(URS確認!J:J,"&lt;"&amp;A2+1)</f>
        <v>13</v>
      </c>
      <c r="E2" s="107">
        <f>COUNTIF(URS確認!M:M,"&lt;"&amp;A2+1)</f>
        <v>0</v>
      </c>
      <c r="F2" s="107">
        <f t="shared" ref="F2:F11" si="0">D2-E2</f>
        <v>13</v>
      </c>
      <c r="G2" s="116">
        <f>COUNTIF(URS確認!J:J,"&lt;"&amp;A2+1)/C2</f>
        <v>3.5519125683060107E-2</v>
      </c>
      <c r="H2" s="116">
        <f>COUNTIF(URS確認!M:M,"&lt;"&amp;A2+1)/C2</f>
        <v>0</v>
      </c>
      <c r="I2" s="116">
        <f>表格1[[#This Row],[累計預估達成率]]-表格1[[#This Row],[累計實際達成率]]</f>
        <v>3.5519125683060107E-2</v>
      </c>
      <c r="J2" s="23"/>
    </row>
    <row r="3" spans="1:10" ht="14.5" hidden="1" x14ac:dyDescent="0.35">
      <c r="A3" s="105">
        <v>44397</v>
      </c>
      <c r="B3" s="106">
        <f>表格1[[#This Row],[日期]]</f>
        <v>44397</v>
      </c>
      <c r="C3" s="255">
        <v>366</v>
      </c>
      <c r="D3" s="107">
        <f>COUNTIF(URS確認!J:J,"&lt;"&amp;A3+1)</f>
        <v>30</v>
      </c>
      <c r="E3" s="107">
        <f>COUNTIF(URS確認!M:M,"&lt;"&amp;A3+1)</f>
        <v>0</v>
      </c>
      <c r="F3" s="107">
        <f t="shared" si="0"/>
        <v>30</v>
      </c>
      <c r="G3" s="116">
        <f>COUNTIF(URS確認!J:J,"&lt;"&amp;A3+1)/C3</f>
        <v>8.1967213114754092E-2</v>
      </c>
      <c r="H3" s="116">
        <f>COUNTIF(URS確認!M:M,"&lt;"&amp;A3+1)/C3</f>
        <v>0</v>
      </c>
      <c r="I3" s="116">
        <f>表格1[[#This Row],[累計預估達成率]]-表格1[[#This Row],[累計實際達成率]]</f>
        <v>8.1967213114754092E-2</v>
      </c>
      <c r="J3" s="23"/>
    </row>
    <row r="4" spans="1:10" ht="14.5" hidden="1" x14ac:dyDescent="0.35">
      <c r="A4" s="105">
        <v>44398</v>
      </c>
      <c r="B4" s="106">
        <f>表格1[[#This Row],[日期]]</f>
        <v>44398</v>
      </c>
      <c r="C4" s="255">
        <v>366</v>
      </c>
      <c r="D4" s="107">
        <f>COUNTIF(URS確認!J:J,"&lt;"&amp;A4+1)</f>
        <v>44</v>
      </c>
      <c r="E4" s="107">
        <f>COUNTIF(URS確認!M:M,"&lt;"&amp;A4+1)</f>
        <v>0</v>
      </c>
      <c r="F4" s="107">
        <f t="shared" si="0"/>
        <v>44</v>
      </c>
      <c r="G4" s="116">
        <f>COUNTIF(URS確認!J:J,"&lt;"&amp;A4+1)/C4</f>
        <v>0.12021857923497267</v>
      </c>
      <c r="H4" s="116">
        <f>COUNTIF(URS確認!M:M,"&lt;"&amp;A4+1)/C4</f>
        <v>0</v>
      </c>
      <c r="I4" s="116">
        <f>表格1[[#This Row],[累計預估達成率]]-表格1[[#This Row],[累計實際達成率]]</f>
        <v>0.12021857923497267</v>
      </c>
      <c r="J4" s="23"/>
    </row>
    <row r="5" spans="1:10" ht="14.5" hidden="1" x14ac:dyDescent="0.35">
      <c r="A5" s="105">
        <v>44399</v>
      </c>
      <c r="B5" s="106">
        <f>表格1[[#This Row],[日期]]</f>
        <v>44399</v>
      </c>
      <c r="C5" s="255">
        <v>366</v>
      </c>
      <c r="D5" s="107">
        <f>COUNTIF(URS確認!J:J,"&lt;"&amp;A5+1)</f>
        <v>53</v>
      </c>
      <c r="E5" s="107">
        <f>COUNTIF(URS確認!M:M,"&lt;"&amp;A5+1)</f>
        <v>5</v>
      </c>
      <c r="F5" s="107">
        <f t="shared" si="0"/>
        <v>48</v>
      </c>
      <c r="G5" s="116">
        <f>COUNTIF(URS確認!J:J,"&lt;"&amp;A5+1)/C5</f>
        <v>0.1448087431693989</v>
      </c>
      <c r="H5" s="116">
        <f>COUNTIF(URS確認!M:M,"&lt;"&amp;A5+1)/C5</f>
        <v>1.3661202185792349E-2</v>
      </c>
      <c r="I5" s="116">
        <f>表格1[[#This Row],[累計預估達成率]]-表格1[[#This Row],[累計實際達成率]]</f>
        <v>0.13114754098360656</v>
      </c>
      <c r="J5" s="23"/>
    </row>
    <row r="6" spans="1:10" ht="14.5" x14ac:dyDescent="0.35">
      <c r="A6" s="109">
        <v>44400</v>
      </c>
      <c r="B6" s="110">
        <f>表格1[[#This Row],[日期]]</f>
        <v>44400</v>
      </c>
      <c r="C6" s="263">
        <v>366</v>
      </c>
      <c r="D6" s="111">
        <f>COUNTIF(URS確認!J:J,"&lt;"&amp;A6+1)</f>
        <v>53</v>
      </c>
      <c r="E6" s="111">
        <f>COUNTIF(URS確認!M:M,"&lt;"&amp;A6+1)</f>
        <v>8</v>
      </c>
      <c r="F6" s="111">
        <f t="shared" si="0"/>
        <v>45</v>
      </c>
      <c r="G6" s="119">
        <f>COUNTIF(URS確認!J:J,"&lt;"&amp;A6+1)/C6</f>
        <v>0.1448087431693989</v>
      </c>
      <c r="H6" s="119">
        <f>COUNTIF(URS確認!M:M,"&lt;"&amp;A6+1)/C6</f>
        <v>2.185792349726776E-2</v>
      </c>
      <c r="I6" s="119">
        <f>表格1[[#This Row],[累計預估達成率]]-表格1[[#This Row],[累計實際達成率]]</f>
        <v>0.12295081967213115</v>
      </c>
      <c r="J6" s="23"/>
    </row>
    <row r="7" spans="1:10" ht="14.5" hidden="1" x14ac:dyDescent="0.35">
      <c r="A7" s="105">
        <v>44403</v>
      </c>
      <c r="B7" s="106">
        <f>表格1[[#This Row],[日期]]</f>
        <v>44403</v>
      </c>
      <c r="C7" s="255">
        <v>366</v>
      </c>
      <c r="D7" s="107">
        <f>COUNTIF(URS確認!J:J,"&lt;"&amp;A7+1)</f>
        <v>64</v>
      </c>
      <c r="E7" s="107">
        <f>COUNTIF(URS確認!M:M,"&lt;"&amp;A7+1)</f>
        <v>19</v>
      </c>
      <c r="F7" s="107">
        <f t="shared" si="0"/>
        <v>45</v>
      </c>
      <c r="G7" s="116">
        <f>COUNTIF(URS確認!J:J,"&lt;"&amp;A7+1)/C7</f>
        <v>0.17486338797814208</v>
      </c>
      <c r="H7" s="116">
        <f>COUNTIF(URS確認!M:M,"&lt;"&amp;A7+1)/C7</f>
        <v>5.1912568306010931E-2</v>
      </c>
      <c r="I7" s="116">
        <f>表格1[[#This Row],[累計預估達成率]]-表格1[[#This Row],[累計實際達成率]]</f>
        <v>0.12295081967213115</v>
      </c>
      <c r="J7" s="23"/>
    </row>
    <row r="8" spans="1:10" ht="14.5" hidden="1" x14ac:dyDescent="0.35">
      <c r="A8" s="105">
        <v>44404</v>
      </c>
      <c r="B8" s="106">
        <f>表格1[[#This Row],[日期]]</f>
        <v>44404</v>
      </c>
      <c r="C8" s="255">
        <v>366</v>
      </c>
      <c r="D8" s="107">
        <f>COUNTIF(URS確認!J:J,"&lt;"&amp;A8+1)</f>
        <v>78</v>
      </c>
      <c r="E8" s="107">
        <f>COUNTIF(URS確認!M:M,"&lt;"&amp;A8+1)</f>
        <v>24</v>
      </c>
      <c r="F8" s="107">
        <f t="shared" si="0"/>
        <v>54</v>
      </c>
      <c r="G8" s="116">
        <f>COUNTIF(URS確認!J:J,"&lt;"&amp;A8+1)/C8</f>
        <v>0.21311475409836064</v>
      </c>
      <c r="H8" s="116">
        <f>COUNTIF(URS確認!M:M,"&lt;"&amp;A8+1)/C8</f>
        <v>6.5573770491803282E-2</v>
      </c>
      <c r="I8" s="116">
        <f>表格1[[#This Row],[累計預估達成率]]-表格1[[#This Row],[累計實際達成率]]</f>
        <v>0.14754098360655737</v>
      </c>
      <c r="J8" s="23"/>
    </row>
    <row r="9" spans="1:10" ht="14.5" hidden="1" x14ac:dyDescent="0.35">
      <c r="A9" s="105">
        <v>44405</v>
      </c>
      <c r="B9" s="106">
        <f>表格1[[#This Row],[日期]]</f>
        <v>44405</v>
      </c>
      <c r="C9" s="255">
        <v>368</v>
      </c>
      <c r="D9" s="107">
        <f>COUNTIF(URS確認!J:J,"&lt;"&amp;A9+1)</f>
        <v>90</v>
      </c>
      <c r="E9" s="107">
        <f>COUNTIF(URS確認!M:M,"&lt;"&amp;A9+1)</f>
        <v>29</v>
      </c>
      <c r="F9" s="107">
        <f t="shared" si="0"/>
        <v>61</v>
      </c>
      <c r="G9" s="116">
        <f>COUNTIF(URS確認!J:J,"&lt;"&amp;A9+1)/C9</f>
        <v>0.24456521739130435</v>
      </c>
      <c r="H9" s="116">
        <f>COUNTIF(URS確認!M:M,"&lt;"&amp;A9+1)/C9</f>
        <v>7.880434782608696E-2</v>
      </c>
      <c r="I9" s="116">
        <f>表格1[[#This Row],[累計預估達成率]]-表格1[[#This Row],[累計實際達成率]]</f>
        <v>0.16576086956521741</v>
      </c>
      <c r="J9" s="23"/>
    </row>
    <row r="10" spans="1:10" ht="14.5" hidden="1" x14ac:dyDescent="0.35">
      <c r="A10" s="105">
        <v>44406</v>
      </c>
      <c r="B10" s="106">
        <f>表格1[[#This Row],[日期]]</f>
        <v>44406</v>
      </c>
      <c r="C10" s="255">
        <v>368</v>
      </c>
      <c r="D10" s="107">
        <f>COUNTIF(URS確認!J:J,"&lt;"&amp;A10+1)</f>
        <v>95</v>
      </c>
      <c r="E10" s="107">
        <f>COUNTIF(URS確認!M:M,"&lt;"&amp;A10+1)</f>
        <v>29</v>
      </c>
      <c r="F10" s="107">
        <f t="shared" si="0"/>
        <v>66</v>
      </c>
      <c r="G10" s="116">
        <f>COUNTIF(URS確認!J:J,"&lt;"&amp;A10+1)/C10</f>
        <v>0.25815217391304346</v>
      </c>
      <c r="H10" s="116">
        <f>COUNTIF(URS確認!M:M,"&lt;"&amp;A10+1)/C10</f>
        <v>7.880434782608696E-2</v>
      </c>
      <c r="I10" s="116">
        <f>表格1[[#This Row],[累計預估達成率]]-表格1[[#This Row],[累計實際達成率]]</f>
        <v>0.17934782608695649</v>
      </c>
      <c r="J10" s="23"/>
    </row>
    <row r="11" spans="1:10" ht="14.5" x14ac:dyDescent="0.35">
      <c r="A11" s="109">
        <v>44407</v>
      </c>
      <c r="B11" s="110">
        <f>表格1[[#This Row],[日期]]</f>
        <v>44407</v>
      </c>
      <c r="C11" s="263">
        <v>368</v>
      </c>
      <c r="D11" s="111">
        <f>COUNTIF(URS確認!J:J,"&lt;"&amp;A11+1)</f>
        <v>102</v>
      </c>
      <c r="E11" s="111">
        <f>COUNTIF(URS確認!M:M,"&lt;"&amp;A11+1)</f>
        <v>29</v>
      </c>
      <c r="F11" s="111">
        <f t="shared" si="0"/>
        <v>73</v>
      </c>
      <c r="G11" s="119">
        <f>COUNTIF(URS確認!J:J,"&lt;"&amp;A11+1)/C11</f>
        <v>0.27717391304347827</v>
      </c>
      <c r="H11" s="119">
        <f>COUNTIF(URS確認!M:M,"&lt;"&amp;A11+1)/C11</f>
        <v>7.880434782608696E-2</v>
      </c>
      <c r="I11" s="119">
        <f>表格1[[#This Row],[累計預估達成率]]-表格1[[#This Row],[累計實際達成率]]</f>
        <v>0.1983695652173913</v>
      </c>
      <c r="J11" s="23"/>
    </row>
    <row r="12" spans="1:10" ht="14.5" hidden="1" x14ac:dyDescent="0.35">
      <c r="A12" s="105">
        <v>44410</v>
      </c>
      <c r="B12" s="106">
        <f>表格1[[#This Row],[日期]]</f>
        <v>44410</v>
      </c>
      <c r="C12" s="255">
        <v>368</v>
      </c>
      <c r="D12" s="168">
        <f>COUNTIF(URS確認!J:J,"&lt;"&amp;A12+1)</f>
        <v>102</v>
      </c>
      <c r="E12" s="168">
        <f>COUNTIF(URS確認!M:M,"&lt;"&amp;A12+1)</f>
        <v>31</v>
      </c>
      <c r="F12" s="107">
        <f>D12-E12</f>
        <v>71</v>
      </c>
      <c r="G12" s="116">
        <f>COUNTIF(URS確認!J:J,"&lt;"&amp;A12+1)/C12</f>
        <v>0.27717391304347827</v>
      </c>
      <c r="H12" s="116">
        <f>COUNTIF(URS確認!M:M,"&lt;"&amp;A12+1)/C12</f>
        <v>8.4239130434782608E-2</v>
      </c>
      <c r="I12" s="116">
        <f>表格1[[#This Row],[累計預估達成率]]-表格1[[#This Row],[累計實際達成率]]</f>
        <v>0.19293478260869568</v>
      </c>
    </row>
    <row r="13" spans="1:10" ht="14.5" hidden="1" x14ac:dyDescent="0.35">
      <c r="A13" s="105">
        <v>44411</v>
      </c>
      <c r="B13" s="106">
        <f>表格1[[#This Row],[日期]]</f>
        <v>44411</v>
      </c>
      <c r="C13" s="255">
        <v>368</v>
      </c>
      <c r="D13" s="168">
        <f>COUNTIF(URS確認!J:J,"&lt;"&amp;A13+1)</f>
        <v>137</v>
      </c>
      <c r="E13" s="168">
        <f>COUNTIF(URS確認!M:M,"&lt;"&amp;A13+1)</f>
        <v>31</v>
      </c>
      <c r="F13" s="107">
        <f t="shared" ref="F13:F16" si="1">D13-E13</f>
        <v>106</v>
      </c>
      <c r="G13" s="116">
        <f>COUNTIF(URS確認!J:J,"&lt;"&amp;A13+1)/C13</f>
        <v>0.37228260869565216</v>
      </c>
      <c r="H13" s="116">
        <f>COUNTIF(URS確認!M:M,"&lt;"&amp;A13+1)/C13</f>
        <v>8.4239130434782608E-2</v>
      </c>
      <c r="I13" s="116">
        <f>表格1[[#This Row],[累計預估達成率]]-表格1[[#This Row],[累計實際達成率]]</f>
        <v>0.28804347826086957</v>
      </c>
    </row>
    <row r="14" spans="1:10" ht="14.5" hidden="1" x14ac:dyDescent="0.35">
      <c r="A14" s="105">
        <v>44412</v>
      </c>
      <c r="B14" s="106">
        <f>表格1[[#This Row],[日期]]</f>
        <v>44412</v>
      </c>
      <c r="C14" s="255">
        <v>368</v>
      </c>
      <c r="D14" s="168">
        <f>COUNTIF(URS確認!J:J,"&lt;"&amp;A14+1)</f>
        <v>148</v>
      </c>
      <c r="E14" s="168">
        <f>COUNTIF(URS確認!M:M,"&lt;"&amp;A14+1)</f>
        <v>31</v>
      </c>
      <c r="F14" s="107">
        <f t="shared" si="1"/>
        <v>117</v>
      </c>
      <c r="G14" s="116">
        <f>COUNTIF(URS確認!J:J,"&lt;"&amp;A14+1)/C14</f>
        <v>0.40217391304347827</v>
      </c>
      <c r="H14" s="116">
        <f>COUNTIF(URS確認!M:M,"&lt;"&amp;A14+1)/C14</f>
        <v>8.4239130434782608E-2</v>
      </c>
      <c r="I14" s="116">
        <f>表格1[[#This Row],[累計預估達成率]]-表格1[[#This Row],[累計實際達成率]]</f>
        <v>0.31793478260869568</v>
      </c>
    </row>
    <row r="15" spans="1:10" ht="14.5" hidden="1" x14ac:dyDescent="0.35">
      <c r="A15" s="105">
        <v>44413</v>
      </c>
      <c r="B15" s="106">
        <f>表格1[[#This Row],[日期]]</f>
        <v>44413</v>
      </c>
      <c r="C15" s="255">
        <v>368</v>
      </c>
      <c r="D15" s="168">
        <f>COUNTIF(URS確認!J:J,"&lt;"&amp;A15+1)</f>
        <v>159</v>
      </c>
      <c r="E15" s="168">
        <f>COUNTIF(URS確認!M:M,"&lt;"&amp;A15+1)</f>
        <v>31</v>
      </c>
      <c r="F15" s="107">
        <f t="shared" si="1"/>
        <v>128</v>
      </c>
      <c r="G15" s="116">
        <f>COUNTIF(URS確認!J:J,"&lt;"&amp;A15+1)/C15</f>
        <v>0.43206521739130432</v>
      </c>
      <c r="H15" s="116">
        <f>COUNTIF(URS確認!M:M,"&lt;"&amp;A15+1)/C15</f>
        <v>8.4239130434782608E-2</v>
      </c>
      <c r="I15" s="116">
        <f>表格1[[#This Row],[累計預估達成率]]-表格1[[#This Row],[累計實際達成率]]</f>
        <v>0.34782608695652173</v>
      </c>
    </row>
    <row r="16" spans="1:10" ht="14.5" x14ac:dyDescent="0.35">
      <c r="A16" s="109">
        <v>44414</v>
      </c>
      <c r="B16" s="110">
        <f>表格1[[#This Row],[日期]]</f>
        <v>44414</v>
      </c>
      <c r="C16" s="263">
        <v>368</v>
      </c>
      <c r="D16" s="169">
        <f>COUNTIF(URS確認!J:J,"&lt;"&amp;A16+1)</f>
        <v>171</v>
      </c>
      <c r="E16" s="169">
        <f>COUNTIF(URS確認!M:M,"&lt;"&amp;A16+1)</f>
        <v>31</v>
      </c>
      <c r="F16" s="111">
        <f t="shared" si="1"/>
        <v>140</v>
      </c>
      <c r="G16" s="119">
        <f>COUNTIF(URS確認!J:J,"&lt;"&amp;A16+1)/C16</f>
        <v>0.46467391304347827</v>
      </c>
      <c r="H16" s="119">
        <f>COUNTIF(URS確認!M:M,"&lt;"&amp;A16+1)/C16</f>
        <v>8.4239130434782608E-2</v>
      </c>
      <c r="I16" s="119">
        <f>表格1[[#This Row],[累計預估達成率]]-表格1[[#This Row],[累計實際達成率]]</f>
        <v>0.38043478260869568</v>
      </c>
    </row>
    <row r="17" spans="1:9" ht="14.5" hidden="1" x14ac:dyDescent="0.35">
      <c r="A17" s="105">
        <v>44417</v>
      </c>
      <c r="B17" s="106">
        <f>表格1[[#This Row],[日期]]</f>
        <v>44417</v>
      </c>
      <c r="C17" s="255">
        <v>368</v>
      </c>
      <c r="D17" s="168">
        <f>COUNTIF(URS確認!J:J,"&lt;"&amp;A17+1)</f>
        <v>180</v>
      </c>
      <c r="E17" s="168">
        <f>COUNTIF(URS確認!M:M,"&lt;"&amp;A17+1)</f>
        <v>31</v>
      </c>
      <c r="F17" s="107">
        <f>D17-E17</f>
        <v>149</v>
      </c>
      <c r="G17" s="116">
        <f>COUNTIF(URS確認!J:J,"&lt;"&amp;A17+1)/C17</f>
        <v>0.4891304347826087</v>
      </c>
      <c r="H17" s="116">
        <f>COUNTIF(URS確認!M:M,"&lt;"&amp;A17+1)/C17</f>
        <v>8.4239130434782608E-2</v>
      </c>
      <c r="I17" s="116">
        <f>表格1[[#This Row],[累計預估達成率]]-表格1[[#This Row],[累計實際達成率]]</f>
        <v>0.40489130434782611</v>
      </c>
    </row>
    <row r="18" spans="1:9" ht="14.5" hidden="1" x14ac:dyDescent="0.35">
      <c r="A18" s="105">
        <v>44418</v>
      </c>
      <c r="B18" s="106">
        <f>表格1[[#This Row],[日期]]</f>
        <v>44418</v>
      </c>
      <c r="C18" s="255">
        <v>368</v>
      </c>
      <c r="D18" s="168">
        <f>COUNTIF(URS確認!J:J,"&lt;"&amp;A18+1)</f>
        <v>194</v>
      </c>
      <c r="E18" s="168">
        <f>COUNTIF(URS確認!M:M,"&lt;"&amp;A18+1)</f>
        <v>31</v>
      </c>
      <c r="F18" s="107">
        <f t="shared" ref="F18:F20" si="2">D18-E18</f>
        <v>163</v>
      </c>
      <c r="G18" s="116">
        <f>COUNTIF(URS確認!J:J,"&lt;"&amp;A18+1)/C18</f>
        <v>0.52717391304347827</v>
      </c>
      <c r="H18" s="116">
        <f>COUNTIF(URS確認!M:M,"&lt;"&amp;A18+1)/C18</f>
        <v>8.4239130434782608E-2</v>
      </c>
      <c r="I18" s="116">
        <f>表格1[[#This Row],[累計預估達成率]]-表格1[[#This Row],[累計實際達成率]]</f>
        <v>0.44293478260869568</v>
      </c>
    </row>
    <row r="19" spans="1:9" ht="14.5" hidden="1" x14ac:dyDescent="0.35">
      <c r="A19" s="105">
        <v>44419</v>
      </c>
      <c r="B19" s="106">
        <f>表格1[[#This Row],[日期]]</f>
        <v>44419</v>
      </c>
      <c r="C19" s="255">
        <v>368</v>
      </c>
      <c r="D19" s="168">
        <f>COUNTIF(URS確認!J:J,"&lt;"&amp;A19+1)</f>
        <v>207</v>
      </c>
      <c r="E19" s="168">
        <f>COUNTIF(URS確認!M:M,"&lt;"&amp;A19+1)</f>
        <v>31</v>
      </c>
      <c r="F19" s="107">
        <f t="shared" si="2"/>
        <v>176</v>
      </c>
      <c r="G19" s="116">
        <f>COUNTIF(URS確認!J:J,"&lt;"&amp;A19+1)/C19</f>
        <v>0.5625</v>
      </c>
      <c r="H19" s="116">
        <f>COUNTIF(URS確認!M:M,"&lt;"&amp;A19+1)/C19</f>
        <v>8.4239130434782608E-2</v>
      </c>
      <c r="I19" s="116">
        <f>表格1[[#This Row],[累計預估達成率]]-表格1[[#This Row],[累計實際達成率]]</f>
        <v>0.47826086956521741</v>
      </c>
    </row>
    <row r="20" spans="1:9" ht="14.5" hidden="1" x14ac:dyDescent="0.35">
      <c r="A20" s="105">
        <v>44420</v>
      </c>
      <c r="B20" s="106">
        <f>表格1[[#This Row],[日期]]</f>
        <v>44420</v>
      </c>
      <c r="C20" s="255">
        <v>368</v>
      </c>
      <c r="D20" s="168">
        <f>COUNTIF(URS確認!J:J,"&lt;"&amp;A20+1)</f>
        <v>219</v>
      </c>
      <c r="E20" s="168">
        <f>COUNTIF(URS確認!M:M,"&lt;"&amp;A20+1)</f>
        <v>31</v>
      </c>
      <c r="F20" s="107">
        <f t="shared" si="2"/>
        <v>188</v>
      </c>
      <c r="G20" s="116">
        <f>COUNTIF(URS確認!J:J,"&lt;"&amp;A20+1)/C20</f>
        <v>0.59510869565217395</v>
      </c>
      <c r="H20" s="116">
        <f>COUNTIF(URS確認!M:M,"&lt;"&amp;A20+1)/C20</f>
        <v>8.4239130434782608E-2</v>
      </c>
      <c r="I20" s="116">
        <f>表格1[[#This Row],[累計預估達成率]]-表格1[[#This Row],[累計實際達成率]]</f>
        <v>0.51086956521739135</v>
      </c>
    </row>
    <row r="21" spans="1:9" ht="14.5" x14ac:dyDescent="0.35">
      <c r="A21" s="109">
        <v>44421</v>
      </c>
      <c r="B21" s="110">
        <f>表格1[[#This Row],[日期]]</f>
        <v>44421</v>
      </c>
      <c r="C21" s="263">
        <v>368</v>
      </c>
      <c r="D21" s="169">
        <f>COUNTIF(URS確認!J:J,"&lt;"&amp;A21+1)</f>
        <v>230</v>
      </c>
      <c r="E21" s="169">
        <f>COUNTIF(URS確認!M:M,"&lt;"&amp;A21+1)</f>
        <v>31</v>
      </c>
      <c r="F21" s="111">
        <f t="shared" ref="F21:F24" si="3">D21-E21</f>
        <v>199</v>
      </c>
      <c r="G21" s="119">
        <f>COUNTIF(URS確認!J:J,"&lt;"&amp;A21+1)/C21</f>
        <v>0.625</v>
      </c>
      <c r="H21" s="119">
        <f>COUNTIF(URS確認!M:M,"&lt;"&amp;A21+1)/C21</f>
        <v>8.4239130434782608E-2</v>
      </c>
      <c r="I21" s="119">
        <f>表格1[[#This Row],[累計預估達成率]]-表格1[[#This Row],[累計實際達成率]]</f>
        <v>0.54076086956521741</v>
      </c>
    </row>
    <row r="22" spans="1:9" ht="14.5" hidden="1" x14ac:dyDescent="0.35">
      <c r="A22" s="193">
        <v>44424</v>
      </c>
      <c r="B22" s="194">
        <f>表格1[[#This Row],[日期]]</f>
        <v>44424</v>
      </c>
      <c r="C22" s="264">
        <f>COUNTA(URS確認!E:E)-1</f>
        <v>377</v>
      </c>
      <c r="D22" s="196">
        <f>COUNTIF(URS確認!J:J,"&lt;"&amp;A22+1)</f>
        <v>243</v>
      </c>
      <c r="E22" s="196">
        <f>COUNTIF(URS確認!M:M,"&lt;"&amp;A22+1)</f>
        <v>31</v>
      </c>
      <c r="F22" s="195">
        <f t="shared" si="3"/>
        <v>212</v>
      </c>
      <c r="G22" s="197">
        <f>COUNTIF(URS確認!J:J,"&lt;"&amp;A22+1)/C22</f>
        <v>0.64456233421750664</v>
      </c>
      <c r="H22" s="197">
        <f>COUNTIF(URS確認!M:M,"&lt;"&amp;A22+1)/C22</f>
        <v>8.2228116710875335E-2</v>
      </c>
      <c r="I22" s="197">
        <f>表格1[[#This Row],[累計預估達成率]]-表格1[[#This Row],[累計實際達成率]]</f>
        <v>0.56233421750663126</v>
      </c>
    </row>
    <row r="23" spans="1:9" ht="14.5" hidden="1" x14ac:dyDescent="0.35">
      <c r="A23" s="208">
        <v>44425</v>
      </c>
      <c r="B23" s="209">
        <f>表格1[[#This Row],[日期]]</f>
        <v>44425</v>
      </c>
      <c r="C23" s="265">
        <f>COUNTA(URS確認!E:E)-1</f>
        <v>377</v>
      </c>
      <c r="D23" s="211">
        <f>COUNTIF(URS確認!J:J,"&lt;"&amp;A23+1)</f>
        <v>254</v>
      </c>
      <c r="E23" s="211">
        <f>COUNTIF(URS確認!M:M,"&lt;"&amp;A23+1)</f>
        <v>31</v>
      </c>
      <c r="F23" s="210">
        <f t="shared" si="3"/>
        <v>223</v>
      </c>
      <c r="G23" s="212">
        <f>COUNTIF(URS確認!J:J,"&lt;"&amp;A23+1)/C23</f>
        <v>0.67374005305039786</v>
      </c>
      <c r="H23" s="212">
        <f>COUNTIF(URS確認!M:M,"&lt;"&amp;A23+1)/C23</f>
        <v>8.2228116710875335E-2</v>
      </c>
      <c r="I23" s="212">
        <f>表格1[[#This Row],[累計預估達成率]]-表格1[[#This Row],[累計實際達成率]]</f>
        <v>0.59151193633952248</v>
      </c>
    </row>
    <row r="24" spans="1:9" ht="14.5" hidden="1" x14ac:dyDescent="0.35">
      <c r="A24" s="208">
        <v>44426</v>
      </c>
      <c r="B24" s="209">
        <f>表格1[[#This Row],[日期]]</f>
        <v>44426</v>
      </c>
      <c r="C24" s="265">
        <f>COUNTA(URS確認!E:E)-1</f>
        <v>377</v>
      </c>
      <c r="D24" s="211">
        <f>COUNTIF(URS確認!J:J,"&lt;"&amp;A24+1)</f>
        <v>265</v>
      </c>
      <c r="E24" s="211">
        <f>COUNTIF(URS確認!M:M,"&lt;"&amp;A24+1)</f>
        <v>31</v>
      </c>
      <c r="F24" s="210">
        <f t="shared" si="3"/>
        <v>234</v>
      </c>
      <c r="G24" s="212">
        <f>COUNTIF(URS確認!J:J,"&lt;"&amp;A24+1)/C24</f>
        <v>0.70291777188328908</v>
      </c>
      <c r="H24" s="212">
        <f>COUNTIF(URS確認!M:M,"&lt;"&amp;A24+1)/C24</f>
        <v>8.2228116710875335E-2</v>
      </c>
      <c r="I24" s="212">
        <f>表格1[[#This Row],[累計預估達成率]]-表格1[[#This Row],[累計實際達成率]]</f>
        <v>0.6206896551724137</v>
      </c>
    </row>
    <row r="25" spans="1:9" ht="14.5" hidden="1" x14ac:dyDescent="0.35">
      <c r="A25" s="193">
        <v>44427</v>
      </c>
      <c r="B25" s="228">
        <f>表格1[[#This Row],[日期]]</f>
        <v>44427</v>
      </c>
      <c r="C25" s="266">
        <f>COUNTA(URS確認!E:E)-1</f>
        <v>377</v>
      </c>
      <c r="D25" s="230">
        <f>COUNTIF(URS確認!J:J,"&lt;"&amp;A25+1)</f>
        <v>282</v>
      </c>
      <c r="E25" s="230">
        <f>COUNTIF(URS確認!M:M,"&lt;"&amp;A25+1)</f>
        <v>31</v>
      </c>
      <c r="F25" s="229">
        <f t="shared" ref="F25:F26" si="4">D25-E25</f>
        <v>251</v>
      </c>
      <c r="G25" s="231">
        <f>COUNTIF(URS確認!J:J,"&lt;"&amp;A25+1)/C25</f>
        <v>0.74801061007957559</v>
      </c>
      <c r="H25" s="231">
        <f>COUNTIF(URS確認!M:M,"&lt;"&amp;A25+1)/C25</f>
        <v>8.2228116710875335E-2</v>
      </c>
      <c r="I25" s="231">
        <f>表格1[[#This Row],[累計預估達成率]]-表格1[[#This Row],[累計實際達成率]]</f>
        <v>0.66578249336870021</v>
      </c>
    </row>
    <row r="26" spans="1:9" ht="14.5" x14ac:dyDescent="0.35">
      <c r="A26" s="232">
        <v>44428</v>
      </c>
      <c r="B26" s="233">
        <f>表格1[[#This Row],[日期]]</f>
        <v>44428</v>
      </c>
      <c r="C26" s="267">
        <f>COUNTA(URS確認!E:E)-1</f>
        <v>377</v>
      </c>
      <c r="D26" s="235">
        <f>COUNTIF(URS確認!J:J,"&lt;"&amp;A26+1)</f>
        <v>296</v>
      </c>
      <c r="E26" s="235">
        <f>COUNTIF(URS確認!M:M,"&lt;"&amp;A26+1)</f>
        <v>31</v>
      </c>
      <c r="F26" s="234">
        <f t="shared" si="4"/>
        <v>265</v>
      </c>
      <c r="G26" s="236">
        <f>COUNTIF(URS確認!J:J,"&lt;"&amp;A26+1)/C26</f>
        <v>0.78514588859416445</v>
      </c>
      <c r="H26" s="236">
        <f>COUNTIF(URS確認!M:M,"&lt;"&amp;A26+1)/C26</f>
        <v>8.2228116710875335E-2</v>
      </c>
      <c r="I26" s="236">
        <f>表格1[[#This Row],[累計預估達成率]]-表格1[[#This Row],[累計實際達成率]]</f>
        <v>0.70291777188328908</v>
      </c>
    </row>
    <row r="27" spans="1:9" ht="14.5" hidden="1" x14ac:dyDescent="0.35">
      <c r="A27" s="227">
        <v>44431</v>
      </c>
      <c r="B27" s="228">
        <f>表格1[[#This Row],[日期]]</f>
        <v>44431</v>
      </c>
      <c r="C27" s="266">
        <f>COUNTA(URS確認!E:E)-1</f>
        <v>377</v>
      </c>
      <c r="D27" s="230">
        <f>COUNTIF(URS確認!J:J,"&lt;"&amp;A27+1)</f>
        <v>315</v>
      </c>
      <c r="E27" s="230">
        <f>COUNTIF(URS確認!M:M,"&lt;"&amp;A27+1)</f>
        <v>39</v>
      </c>
      <c r="F27" s="229">
        <f>D27-E27</f>
        <v>276</v>
      </c>
      <c r="G27" s="231">
        <f>COUNTIF(URS確認!J:J,"&lt;"&amp;A27+1)/C27</f>
        <v>0.83554376657824936</v>
      </c>
      <c r="H27" s="231">
        <f>COUNTIF(URS確認!M:M,"&lt;"&amp;A27+1)/C27</f>
        <v>0.10344827586206896</v>
      </c>
      <c r="I27" s="231">
        <f>表格1[[#This Row],[累計預估達成率]]-表格1[[#This Row],[累計實際達成率]]</f>
        <v>0.73209549071618041</v>
      </c>
    </row>
    <row r="28" spans="1:9" ht="14.5" hidden="1" x14ac:dyDescent="0.35">
      <c r="A28" s="227">
        <v>44432</v>
      </c>
      <c r="B28" s="106">
        <f>表格1[[#This Row],[日期]]</f>
        <v>44432</v>
      </c>
      <c r="C28" s="255">
        <f>COUNTA(URS確認!E:E)-1</f>
        <v>377</v>
      </c>
      <c r="D28" s="168">
        <f>COUNTIF(URS確認!J:J,"&lt;"&amp;A28+1)</f>
        <v>325</v>
      </c>
      <c r="E28" s="168">
        <f>COUNTIF(URS確認!M:M,"&lt;"&amp;A28+1)</f>
        <v>50</v>
      </c>
      <c r="F28" s="107">
        <f t="shared" ref="F28:F30" si="5">D28-E28</f>
        <v>275</v>
      </c>
      <c r="G28" s="116">
        <f>COUNTIF(URS確認!J:J,"&lt;"&amp;A28+1)/C28</f>
        <v>0.86206896551724133</v>
      </c>
      <c r="H28" s="116">
        <f>COUNTIF(URS確認!M:M,"&lt;"&amp;A28+1)/C28</f>
        <v>0.13262599469496023</v>
      </c>
      <c r="I28" s="116">
        <f>表格1[[#This Row],[累計預估達成率]]-表格1[[#This Row],[累計實際達成率]]</f>
        <v>0.72944297082228116</v>
      </c>
    </row>
    <row r="29" spans="1:9" ht="14.5" hidden="1" x14ac:dyDescent="0.35">
      <c r="A29" s="227">
        <v>44433</v>
      </c>
      <c r="B29" s="106">
        <f>表格1[[#This Row],[日期]]</f>
        <v>44433</v>
      </c>
      <c r="C29" s="255">
        <f>COUNTA(URS確認!E:E)-1</f>
        <v>377</v>
      </c>
      <c r="D29" s="168">
        <f>COUNTIF(URS確認!J:J,"&lt;"&amp;A29+1)</f>
        <v>342</v>
      </c>
      <c r="E29" s="168">
        <f>COUNTIF(URS確認!M:M,"&lt;"&amp;A29+1)</f>
        <v>58</v>
      </c>
      <c r="F29" s="107">
        <f t="shared" si="5"/>
        <v>284</v>
      </c>
      <c r="G29" s="116">
        <f>COUNTIF(URS確認!J:J,"&lt;"&amp;A29+1)/C29</f>
        <v>0.90716180371352784</v>
      </c>
      <c r="H29" s="116">
        <f>COUNTIF(URS確認!M:M,"&lt;"&amp;A29+1)/C29</f>
        <v>0.15384615384615385</v>
      </c>
      <c r="I29" s="116">
        <f>表格1[[#This Row],[累計預估達成率]]-表格1[[#This Row],[累計實際達成率]]</f>
        <v>0.75331564986737398</v>
      </c>
    </row>
    <row r="30" spans="1:9" ht="14.5" hidden="1" x14ac:dyDescent="0.35">
      <c r="A30" s="227">
        <v>44434</v>
      </c>
      <c r="B30" s="106">
        <f>表格1[[#This Row],[日期]]</f>
        <v>44434</v>
      </c>
      <c r="C30" s="255">
        <f>COUNTA(URS確認!E:E)-1</f>
        <v>377</v>
      </c>
      <c r="D30" s="168">
        <f>COUNTIF(URS確認!J:J,"&lt;"&amp;A30+1)</f>
        <v>359</v>
      </c>
      <c r="E30" s="168">
        <f>COUNTIF(URS確認!M:M,"&lt;"&amp;A30+1)</f>
        <v>64</v>
      </c>
      <c r="F30" s="107">
        <f t="shared" si="5"/>
        <v>295</v>
      </c>
      <c r="G30" s="116">
        <f>COUNTIF(URS確認!J:J,"&lt;"&amp;A30+1)/C30</f>
        <v>0.95225464190981435</v>
      </c>
      <c r="H30" s="116">
        <f>COUNTIF(URS確認!M:M,"&lt;"&amp;A30+1)/C30</f>
        <v>0.16976127320954906</v>
      </c>
      <c r="I30" s="116">
        <f>表格1[[#This Row],[累計預估達成率]]-表格1[[#This Row],[累計實際達成率]]</f>
        <v>0.78249336870026531</v>
      </c>
    </row>
    <row r="31" spans="1:9" ht="14.5" x14ac:dyDescent="0.35">
      <c r="A31" s="237">
        <v>44435</v>
      </c>
      <c r="B31" s="110">
        <f>表格1[[#This Row],[日期]]</f>
        <v>44435</v>
      </c>
      <c r="C31" s="263">
        <f>COUNTA(URS確認!E:E)-1</f>
        <v>377</v>
      </c>
      <c r="D31" s="169">
        <f>COUNTIF(URS確認!J:J,"&lt;"&amp;A31+1)</f>
        <v>375</v>
      </c>
      <c r="E31" s="169">
        <f>COUNTIF(URS確認!M:M,"&lt;"&amp;A31+1)</f>
        <v>66</v>
      </c>
      <c r="F31" s="111">
        <f>D31-E31</f>
        <v>309</v>
      </c>
      <c r="G31" s="119">
        <f>COUNTIF(URS確認!J:J,"&lt;"&amp;A31+1)/C31</f>
        <v>0.99469496021220161</v>
      </c>
      <c r="H31" s="119">
        <f>COUNTIF(URS確認!M:M,"&lt;"&amp;A31+1)/C31</f>
        <v>0.17506631299734748</v>
      </c>
      <c r="I31" s="119">
        <f>表格1[[#This Row],[累計預估達成率]]-表格1[[#This Row],[累計實際達成率]]</f>
        <v>0.81962864721485418</v>
      </c>
    </row>
    <row r="32" spans="1:9" ht="14.5" hidden="1" x14ac:dyDescent="0.35">
      <c r="A32" s="257">
        <v>44438</v>
      </c>
      <c r="B32" s="258">
        <f>表格1[[#This Row],[日期]]</f>
        <v>44438</v>
      </c>
      <c r="C32" s="268">
        <f>COUNTA(URS確認!E:E)-1</f>
        <v>377</v>
      </c>
      <c r="D32" s="260">
        <f>COUNTIF(URS確認!J:J,"&lt;"&amp;A32+1)</f>
        <v>375</v>
      </c>
      <c r="E32" s="260">
        <f>COUNTIF(URS確認!M:M,"&lt;"&amp;A32+1)</f>
        <v>73</v>
      </c>
      <c r="F32" s="259">
        <f>D32-E32</f>
        <v>302</v>
      </c>
      <c r="G32" s="261">
        <f>COUNTIF(URS確認!J:J,"&lt;"&amp;A32+1)/C32</f>
        <v>0.99469496021220161</v>
      </c>
      <c r="H32" s="261">
        <f>COUNTIF(URS確認!M:M,"&lt;"&amp;A32+1)/C32</f>
        <v>0.19363395225464192</v>
      </c>
      <c r="I32" s="261">
        <f>表格1[[#This Row],[累計預估達成率]]-表格1[[#This Row],[累計實際達成率]]</f>
        <v>0.80106100795755975</v>
      </c>
    </row>
    <row r="33" spans="1:9" ht="14.5" hidden="1" x14ac:dyDescent="0.35">
      <c r="A33" s="105">
        <v>44439</v>
      </c>
      <c r="B33" s="106">
        <f>表格1[[#This Row],[日期]]</f>
        <v>44439</v>
      </c>
      <c r="C33" s="255">
        <f>COUNTA(URS確認!E:E)-1</f>
        <v>377</v>
      </c>
      <c r="D33" s="168">
        <f>COUNTIF(URS確認!J:J,"&lt;"&amp;A33+1)</f>
        <v>375</v>
      </c>
      <c r="E33" s="168">
        <f>COUNTIF(URS確認!M:M,"&lt;"&amp;A33+1)</f>
        <v>84</v>
      </c>
      <c r="F33" s="107">
        <f>D33-E33</f>
        <v>291</v>
      </c>
      <c r="G33" s="116">
        <f>COUNTIF(URS確認!J:J,"&lt;"&amp;A33+1)/C33</f>
        <v>0.99469496021220161</v>
      </c>
      <c r="H33" s="116">
        <f>COUNTIF(URS確認!M:M,"&lt;"&amp;A33+1)/C33</f>
        <v>0.22281167108753316</v>
      </c>
      <c r="I33" s="116">
        <f>表格1[[#This Row],[累計預估達成率]]-表格1[[#This Row],[累計實際達成率]]</f>
        <v>0.77188328912466841</v>
      </c>
    </row>
    <row r="34" spans="1:9" ht="14.5" hidden="1" x14ac:dyDescent="0.35">
      <c r="A34" s="105">
        <v>44440</v>
      </c>
      <c r="B34" s="106">
        <f>表格1[[#This Row],[日期]]</f>
        <v>44440</v>
      </c>
      <c r="C34" s="255">
        <f>COUNTA(URS確認!E:E)-1</f>
        <v>377</v>
      </c>
      <c r="D34" s="168">
        <f>COUNTIF(URS確認!J:J,"&lt;"&amp;A34+1)</f>
        <v>375</v>
      </c>
      <c r="E34" s="168">
        <f>COUNTIF(URS確認!M:M,"&lt;"&amp;A34+1)</f>
        <v>84</v>
      </c>
      <c r="F34" s="107">
        <f>D34-E34</f>
        <v>291</v>
      </c>
      <c r="G34" s="116">
        <f>COUNTIF(URS確認!J:J,"&lt;"&amp;A34+1)/C34</f>
        <v>0.99469496021220161</v>
      </c>
      <c r="H34" s="116">
        <f>COUNTIF(URS確認!M:M,"&lt;"&amp;A34+1)/C34</f>
        <v>0.22281167108753316</v>
      </c>
      <c r="I34" s="116">
        <f>表格1[[#This Row],[累計預估達成率]]-表格1[[#This Row],[累計實際達成率]]</f>
        <v>0.77188328912466841</v>
      </c>
    </row>
    <row r="35" spans="1:9" ht="14.5" hidden="1" x14ac:dyDescent="0.35">
      <c r="A35" s="105">
        <v>44441</v>
      </c>
      <c r="B35" s="269">
        <f>表格1[[#This Row],[日期]]</f>
        <v>44441</v>
      </c>
      <c r="C35" s="270">
        <f>COUNTA(URS確認!E:E)-1</f>
        <v>377</v>
      </c>
      <c r="D35" s="271">
        <f>COUNTIF(URS確認!J:J,"&lt;"&amp;A35+1)</f>
        <v>375</v>
      </c>
      <c r="E35" s="271">
        <f>COUNTIF(URS確認!M:M,"&lt;"&amp;A35+1)</f>
        <v>84</v>
      </c>
      <c r="F35" s="272">
        <f t="shared" ref="F35:F36" si="6">D35-E35</f>
        <v>291</v>
      </c>
      <c r="G35" s="273">
        <f>COUNTIF(URS確認!J:J,"&lt;"&amp;A35+1)/C35</f>
        <v>0.99469496021220161</v>
      </c>
      <c r="H35" s="273">
        <f>COUNTIF(URS確認!M:M,"&lt;"&amp;A35+1)/C35</f>
        <v>0.22281167108753316</v>
      </c>
      <c r="I35" s="273">
        <f>表格1[[#This Row],[累計預估達成率]]-表格1[[#This Row],[累計實際達成率]]</f>
        <v>0.77188328912466841</v>
      </c>
    </row>
    <row r="36" spans="1:9" ht="14.5" x14ac:dyDescent="0.35">
      <c r="A36" s="109">
        <v>44442</v>
      </c>
      <c r="B36" s="274">
        <f>表格1[[#This Row],[日期]]</f>
        <v>44442</v>
      </c>
      <c r="C36" s="275">
        <f>COUNTA(URS確認!E:E)-1</f>
        <v>377</v>
      </c>
      <c r="D36" s="276">
        <f>COUNTIF(URS確認!J:J,"&lt;"&amp;A36+1)</f>
        <v>375</v>
      </c>
      <c r="E36" s="276">
        <f>COUNTIF(URS確認!M:M,"&lt;"&amp;A36+1)</f>
        <v>84</v>
      </c>
      <c r="F36" s="277">
        <f t="shared" si="6"/>
        <v>291</v>
      </c>
      <c r="G36" s="278">
        <f>COUNTIF(URS確認!J:J,"&lt;"&amp;A36+1)/C36</f>
        <v>0.99469496021220161</v>
      </c>
      <c r="H36" s="278">
        <f>COUNTIF(URS確認!M:M,"&lt;"&amp;A36+1)/C36</f>
        <v>0.22281167108753316</v>
      </c>
      <c r="I36" s="278">
        <f>表格1[[#This Row],[累計預估達成率]]-表格1[[#This Row],[累計實際達成率]]</f>
        <v>0.77188328912466841</v>
      </c>
    </row>
    <row r="42" spans="1:9" x14ac:dyDescent="0.35">
      <c r="A42" s="105" t="s">
        <v>1879</v>
      </c>
    </row>
    <row r="43" spans="1:9" ht="14.5" x14ac:dyDescent="0.35">
      <c r="A43" s="247" t="s">
        <v>1577</v>
      </c>
      <c r="B43" s="103" t="s">
        <v>1578</v>
      </c>
      <c r="C43" s="262" t="s">
        <v>1579</v>
      </c>
      <c r="D43" s="102" t="s">
        <v>1580</v>
      </c>
      <c r="E43" s="102" t="s">
        <v>1581</v>
      </c>
      <c r="F43" s="102" t="s">
        <v>1584</v>
      </c>
      <c r="G43" s="122" t="s">
        <v>1582</v>
      </c>
      <c r="H43" s="117" t="s">
        <v>1583</v>
      </c>
      <c r="I43" s="118" t="s">
        <v>1656</v>
      </c>
    </row>
    <row r="44" spans="1:9" ht="14.5" x14ac:dyDescent="0.35">
      <c r="A44" s="105">
        <v>44431</v>
      </c>
      <c r="B44" s="106">
        <f t="shared" ref="B44:B51" si="7">A44</f>
        <v>44431</v>
      </c>
      <c r="C44" s="255">
        <f>COUNTA(URS確認!$K$33:$K$81)</f>
        <v>47</v>
      </c>
      <c r="D44" s="107">
        <f>COUNTIF(URS確認!$K$33:$K$85,"&lt;"&amp;A44+1)</f>
        <v>9</v>
      </c>
      <c r="E44" s="107">
        <f>COUNTIF(URS確認!$M$33:$M$85,"&lt;"&amp;A44+1)</f>
        <v>8</v>
      </c>
      <c r="F44" s="107">
        <f t="shared" ref="F44" si="8">D44-E44</f>
        <v>1</v>
      </c>
      <c r="G44" s="116">
        <f>D44/C44</f>
        <v>0.19148936170212766</v>
      </c>
      <c r="H44" s="120">
        <f>E44/C44</f>
        <v>0.1702127659574468</v>
      </c>
      <c r="I44" s="116">
        <f>G44-H44</f>
        <v>2.1276595744680854E-2</v>
      </c>
    </row>
    <row r="45" spans="1:9" ht="14.5" hidden="1" x14ac:dyDescent="0.35">
      <c r="A45" s="105">
        <v>44432</v>
      </c>
      <c r="B45" s="106">
        <f t="shared" si="7"/>
        <v>44432</v>
      </c>
      <c r="C45" s="255">
        <f>COUNTA(URS確認!$K$33:$K$81)</f>
        <v>47</v>
      </c>
      <c r="D45" s="107">
        <f>COUNTIF(URS確認!$K$33:$K$85,"&lt;"&amp;A45+1)</f>
        <v>17</v>
      </c>
      <c r="E45" s="107">
        <f>COUNTIF(URS確認!$M$33:$M$85,"&lt;"&amp;A45+1)</f>
        <v>19</v>
      </c>
      <c r="F45" s="107">
        <f>D45-E45</f>
        <v>-2</v>
      </c>
      <c r="G45" s="116">
        <f t="shared" ref="G45:G46" si="9">D45/C45</f>
        <v>0.36170212765957449</v>
      </c>
      <c r="H45" s="120">
        <f t="shared" ref="H45:H46" si="10">E45/C45</f>
        <v>0.40425531914893614</v>
      </c>
      <c r="I45" s="116">
        <f t="shared" ref="I45:I46" si="11">G45-H45</f>
        <v>-4.2553191489361653E-2</v>
      </c>
    </row>
    <row r="46" spans="1:9" ht="14.5" hidden="1" x14ac:dyDescent="0.35">
      <c r="A46" s="105">
        <v>44433</v>
      </c>
      <c r="B46" s="106">
        <f t="shared" si="7"/>
        <v>44433</v>
      </c>
      <c r="C46" s="255">
        <f>COUNTA(URS確認!$K$33:$K$81)</f>
        <v>47</v>
      </c>
      <c r="D46" s="107">
        <f>COUNTIF(URS確認!$K$33:$K$85,"&lt;"&amp;A46+1)</f>
        <v>22</v>
      </c>
      <c r="E46" s="107">
        <f>COUNTIF(URS確認!$M$33:$M$85,"&lt;"&amp;A46+1)</f>
        <v>27</v>
      </c>
      <c r="F46" s="107">
        <f t="shared" ref="F46" si="12">D46-E46</f>
        <v>-5</v>
      </c>
      <c r="G46" s="116">
        <f t="shared" si="9"/>
        <v>0.46808510638297873</v>
      </c>
      <c r="H46" s="120">
        <f t="shared" si="10"/>
        <v>0.57446808510638303</v>
      </c>
      <c r="I46" s="116">
        <f t="shared" si="11"/>
        <v>-0.1063829787234043</v>
      </c>
    </row>
    <row r="47" spans="1:9" ht="14.5" hidden="1" x14ac:dyDescent="0.35">
      <c r="A47" s="105">
        <v>44434</v>
      </c>
      <c r="B47" s="106">
        <f t="shared" si="7"/>
        <v>44434</v>
      </c>
      <c r="C47" s="255">
        <f>COUNTA(URS確認!$K$33:$K$81)</f>
        <v>47</v>
      </c>
      <c r="D47" s="107">
        <f>COUNTIF(URS確認!$K$33:$K$85,"&lt;"&amp;A47+1)</f>
        <v>27</v>
      </c>
      <c r="E47" s="107">
        <f>COUNTIF(URS確認!$M$33:$M$85,"&lt;"&amp;A47+1)</f>
        <v>33</v>
      </c>
      <c r="F47" s="107">
        <f t="shared" ref="F47" si="13">D47-E47</f>
        <v>-6</v>
      </c>
      <c r="G47" s="116">
        <f t="shared" ref="G47" si="14">D47/C47</f>
        <v>0.57446808510638303</v>
      </c>
      <c r="H47" s="120">
        <f t="shared" ref="H47" si="15">E47/C47</f>
        <v>0.7021276595744681</v>
      </c>
      <c r="I47" s="116">
        <f t="shared" ref="I47" si="16">G47-H47</f>
        <v>-0.12765957446808507</v>
      </c>
    </row>
    <row r="48" spans="1:9" ht="14.5" x14ac:dyDescent="0.35">
      <c r="A48" s="105">
        <v>44435</v>
      </c>
      <c r="B48" s="106">
        <f t="shared" si="7"/>
        <v>44435</v>
      </c>
      <c r="C48" s="255">
        <f>COUNTA(URS確認!$K$33:$K$82)</f>
        <v>48</v>
      </c>
      <c r="D48" s="107">
        <f>COUNTIF(URS確認!$K$33:$K$85,"&lt;"&amp;A48+1)</f>
        <v>31</v>
      </c>
      <c r="E48" s="107">
        <f>COUNTIF(URS確認!$M$33:$M$85,"&lt;"&amp;A48+1)</f>
        <v>35</v>
      </c>
      <c r="F48" s="107">
        <f t="shared" ref="F48" si="17">D48-E48</f>
        <v>-4</v>
      </c>
      <c r="G48" s="116">
        <f t="shared" ref="G48" si="18">D48/C48</f>
        <v>0.64583333333333337</v>
      </c>
      <c r="H48" s="120">
        <f t="shared" ref="H48" si="19">E48/C48</f>
        <v>0.72916666666666663</v>
      </c>
      <c r="I48" s="116">
        <f t="shared" ref="I48" si="20">G48-H48</f>
        <v>-8.3333333333333259E-2</v>
      </c>
    </row>
    <row r="49" spans="1:9" ht="14.5" hidden="1" x14ac:dyDescent="0.35">
      <c r="A49" s="105">
        <v>44438</v>
      </c>
      <c r="B49" s="106">
        <f t="shared" si="7"/>
        <v>44438</v>
      </c>
      <c r="C49" s="255">
        <f>COUNTA(URS確認!$K$33:$K$82)</f>
        <v>48</v>
      </c>
      <c r="D49" s="107">
        <f>COUNTIF(URS確認!$K$33:$K$85,"&lt;"&amp;A49+1)</f>
        <v>33</v>
      </c>
      <c r="E49" s="107">
        <f>COUNTIF(URS確認!$M$33:$M$85,"&lt;"&amp;A49+1)</f>
        <v>42</v>
      </c>
      <c r="F49" s="107">
        <f t="shared" ref="F49:F53" si="21">D49-E49</f>
        <v>-9</v>
      </c>
      <c r="G49" s="116">
        <f t="shared" ref="G49:G53" si="22">D49/C49</f>
        <v>0.6875</v>
      </c>
      <c r="H49" s="120">
        <f t="shared" ref="H49:H53" si="23">E49/C49</f>
        <v>0.875</v>
      </c>
      <c r="I49" s="116">
        <f t="shared" ref="I49:I53" si="24">G49-H49</f>
        <v>-0.1875</v>
      </c>
    </row>
    <row r="50" spans="1:9" ht="14.5" hidden="1" x14ac:dyDescent="0.35">
      <c r="A50" s="105">
        <v>44439</v>
      </c>
      <c r="B50" s="106">
        <f t="shared" si="7"/>
        <v>44439</v>
      </c>
      <c r="C50" s="255">
        <f>COUNTA(URS確認!$K$33:$K$82)</f>
        <v>48</v>
      </c>
      <c r="D50" s="107">
        <f>COUNTIF(URS確認!$K$33:$K$85,"&lt;"&amp;A50+1)</f>
        <v>37</v>
      </c>
      <c r="E50" s="107">
        <f>COUNTIF(URS確認!$M$33:$M$85,"&lt;"&amp;A50+1)</f>
        <v>53</v>
      </c>
      <c r="F50" s="107">
        <f t="shared" si="21"/>
        <v>-16</v>
      </c>
      <c r="G50" s="116">
        <f t="shared" si="22"/>
        <v>0.77083333333333337</v>
      </c>
      <c r="H50" s="120">
        <f t="shared" si="23"/>
        <v>1.1041666666666667</v>
      </c>
      <c r="I50" s="116">
        <f t="shared" si="24"/>
        <v>-0.33333333333333337</v>
      </c>
    </row>
    <row r="51" spans="1:9" ht="14.5" hidden="1" x14ac:dyDescent="0.35">
      <c r="A51" s="105">
        <v>44440</v>
      </c>
      <c r="B51" s="106">
        <f t="shared" si="7"/>
        <v>44440</v>
      </c>
      <c r="C51" s="255">
        <f>COUNTA(URS確認!$K$33:$K$82)</f>
        <v>48</v>
      </c>
      <c r="D51" s="107">
        <f>COUNTIF(URS確認!$K$33:$K$85,"&lt;"&amp;A51+1)</f>
        <v>40</v>
      </c>
      <c r="E51" s="107">
        <f>COUNTIF(URS確認!$M$33:$M$85,"&lt;"&amp;A51+1)</f>
        <v>53</v>
      </c>
      <c r="F51" s="107">
        <f t="shared" si="21"/>
        <v>-13</v>
      </c>
      <c r="G51" s="116">
        <f t="shared" si="22"/>
        <v>0.83333333333333337</v>
      </c>
      <c r="H51" s="120">
        <f t="shared" si="23"/>
        <v>1.1041666666666667</v>
      </c>
      <c r="I51" s="116">
        <f t="shared" si="24"/>
        <v>-0.27083333333333337</v>
      </c>
    </row>
    <row r="52" spans="1:9" ht="14.5" hidden="1" x14ac:dyDescent="0.35">
      <c r="A52" s="105">
        <v>44441</v>
      </c>
      <c r="B52" s="106">
        <f t="shared" ref="B52:B53" si="25">A52</f>
        <v>44441</v>
      </c>
      <c r="C52" s="255">
        <f>COUNTA(URS確認!$K$33:$K$82)</f>
        <v>48</v>
      </c>
      <c r="D52" s="107">
        <f>COUNTIF(URS確認!$K$33:$K$85,"&lt;"&amp;A52+1)</f>
        <v>43</v>
      </c>
      <c r="E52" s="107">
        <f>COUNTIF(URS確認!$M$33:$M$85,"&lt;"&amp;A52+1)</f>
        <v>53</v>
      </c>
      <c r="F52" s="107">
        <f t="shared" si="21"/>
        <v>-10</v>
      </c>
      <c r="G52" s="116">
        <f t="shared" si="22"/>
        <v>0.89583333333333337</v>
      </c>
      <c r="H52" s="120">
        <f t="shared" si="23"/>
        <v>1.1041666666666667</v>
      </c>
      <c r="I52" s="116">
        <f t="shared" si="24"/>
        <v>-0.20833333333333337</v>
      </c>
    </row>
    <row r="53" spans="1:9" ht="14.5" x14ac:dyDescent="0.35">
      <c r="A53" s="105">
        <v>44442</v>
      </c>
      <c r="B53" s="106">
        <f t="shared" si="25"/>
        <v>44442</v>
      </c>
      <c r="C53" s="255">
        <f>COUNTA(URS確認!$K$33:$K$82)</f>
        <v>48</v>
      </c>
      <c r="D53" s="107">
        <f>COUNTIF(URS確認!$K$33:$K$85,"&lt;"&amp;A53+1)</f>
        <v>48</v>
      </c>
      <c r="E53" s="107">
        <f>COUNTIF(URS確認!$M$33:$M$85,"&lt;"&amp;A53+1)</f>
        <v>53</v>
      </c>
      <c r="F53" s="107">
        <f t="shared" si="21"/>
        <v>-5</v>
      </c>
      <c r="G53" s="116">
        <f t="shared" si="22"/>
        <v>1</v>
      </c>
      <c r="H53" s="120">
        <f t="shared" si="23"/>
        <v>1.1041666666666667</v>
      </c>
      <c r="I53" s="116">
        <f t="shared" si="24"/>
        <v>-0.10416666666666674</v>
      </c>
    </row>
    <row r="56" spans="1:9" ht="14.5" x14ac:dyDescent="0.35">
      <c r="A56" s="247" t="s">
        <v>1577</v>
      </c>
      <c r="B56" s="103" t="s">
        <v>1578</v>
      </c>
      <c r="C56" s="262" t="s">
        <v>1579</v>
      </c>
      <c r="D56" s="102" t="s">
        <v>1580</v>
      </c>
      <c r="E56" s="102" t="s">
        <v>1581</v>
      </c>
      <c r="F56" s="102" t="s">
        <v>1584</v>
      </c>
      <c r="G56" s="122" t="s">
        <v>1582</v>
      </c>
      <c r="H56" s="117" t="s">
        <v>1583</v>
      </c>
      <c r="I56" s="118" t="s">
        <v>1656</v>
      </c>
    </row>
    <row r="57" spans="1:9" ht="14.5" x14ac:dyDescent="0.35">
      <c r="A57" s="105">
        <v>44447</v>
      </c>
      <c r="B57" s="106">
        <f t="shared" ref="B57" si="26">A57</f>
        <v>44447</v>
      </c>
      <c r="C57" s="255">
        <f>COUNTA(URS確認!K$86:K$378)</f>
        <v>293</v>
      </c>
      <c r="D57" s="107">
        <f>COUNTIF(URS確認!$K$86:$K$378,"&lt;"&amp;A57+1)</f>
        <v>7</v>
      </c>
      <c r="E57" s="107">
        <f>COUNTIF(URS確認!$M$86:$M$378,"&lt;"&amp;A57+1)</f>
        <v>7</v>
      </c>
      <c r="F57" s="107">
        <f t="shared" ref="F57" si="27">D57-E57</f>
        <v>0</v>
      </c>
      <c r="G57" s="116">
        <f t="shared" ref="G57" si="28">D57/C57</f>
        <v>2.3890784982935155E-2</v>
      </c>
      <c r="H57" s="120">
        <f t="shared" ref="H57" si="29">E57/C57</f>
        <v>2.3890784982935155E-2</v>
      </c>
      <c r="I57" s="116">
        <f t="shared" ref="I57" si="30">G57-H57</f>
        <v>0</v>
      </c>
    </row>
    <row r="58" spans="1:9" ht="14.5" x14ac:dyDescent="0.35">
      <c r="A58" s="105">
        <v>44448</v>
      </c>
      <c r="B58" s="106">
        <f t="shared" ref="B58" si="31">A58</f>
        <v>44448</v>
      </c>
      <c r="C58" s="255">
        <f>COUNTA(URS確認!K$86:K$378)</f>
        <v>293</v>
      </c>
      <c r="D58" s="107">
        <f>COUNTIF(URS確認!$K$86:$K$378,"&lt;"&amp;A58+1)</f>
        <v>11</v>
      </c>
      <c r="E58" s="107">
        <f>COUNTIF(URS確認!$M$86:$M$378,"&lt;"&amp;A58+1)</f>
        <v>11</v>
      </c>
      <c r="F58" s="107">
        <f t="shared" ref="F58" si="32">D58-E58</f>
        <v>0</v>
      </c>
      <c r="G58" s="116">
        <f t="shared" ref="G58" si="33">D58/C58</f>
        <v>3.7542662116040959E-2</v>
      </c>
      <c r="H58" s="120">
        <f t="shared" ref="H58" si="34">E58/C58</f>
        <v>3.7542662116040959E-2</v>
      </c>
      <c r="I58" s="116">
        <f t="shared" ref="I58" si="35">G58-H58</f>
        <v>0</v>
      </c>
    </row>
    <row r="59" spans="1:9" ht="14.5" x14ac:dyDescent="0.35">
      <c r="A59" s="105">
        <v>44449</v>
      </c>
      <c r="B59" s="106">
        <f t="shared" ref="B59" si="36">A59</f>
        <v>44449</v>
      </c>
      <c r="C59" s="255">
        <f>COUNTA(URS確認!K$86:K$378)</f>
        <v>293</v>
      </c>
      <c r="D59" s="107">
        <f>COUNTIF(URS確認!$K$86:$K$378,"&lt;"&amp;A59+1)</f>
        <v>11</v>
      </c>
      <c r="E59" s="107">
        <f>COUNTIF(URS確認!$M$86:$M$378,"&lt;"&amp;A59+1)</f>
        <v>11</v>
      </c>
      <c r="F59" s="107">
        <f t="shared" ref="F59" si="37">D59-E59</f>
        <v>0</v>
      </c>
      <c r="G59" s="116">
        <f t="shared" ref="G59" si="38">D59/C59</f>
        <v>3.7542662116040959E-2</v>
      </c>
      <c r="H59" s="120">
        <f t="shared" ref="H59" si="39">E59/C59</f>
        <v>3.7542662116040959E-2</v>
      </c>
      <c r="I59" s="116">
        <f t="shared" ref="I59" si="40">G59-H59</f>
        <v>0</v>
      </c>
    </row>
    <row r="60" spans="1:9" ht="14.5" x14ac:dyDescent="0.35">
      <c r="A60" s="105">
        <v>44450</v>
      </c>
      <c r="B60" s="106">
        <f t="shared" ref="B60:B62" si="41">A60</f>
        <v>44450</v>
      </c>
      <c r="C60" s="255">
        <f>COUNTA(URS確認!K$86:K$378)</f>
        <v>293</v>
      </c>
      <c r="D60" s="107">
        <f>COUNTIF(URS確認!$K$86:$K$378,"&lt;"&amp;A60+1)</f>
        <v>11</v>
      </c>
      <c r="E60" s="107">
        <f>COUNTIF(URS確認!$M$86:$M$378,"&lt;"&amp;A60+1)</f>
        <v>11</v>
      </c>
      <c r="F60" s="107">
        <f t="shared" ref="F60" si="42">D60-E60</f>
        <v>0</v>
      </c>
      <c r="G60" s="116">
        <f t="shared" ref="G60" si="43">D60/C60</f>
        <v>3.7542662116040959E-2</v>
      </c>
      <c r="H60" s="120">
        <f t="shared" ref="H60" si="44">E60/C60</f>
        <v>3.7542662116040959E-2</v>
      </c>
      <c r="I60" s="116">
        <f t="shared" ref="I60" si="45">G60-H60</f>
        <v>0</v>
      </c>
    </row>
    <row r="61" spans="1:9" ht="14.5" x14ac:dyDescent="0.35">
      <c r="A61" s="105">
        <v>44452</v>
      </c>
      <c r="B61" s="106">
        <f t="shared" si="41"/>
        <v>44452</v>
      </c>
      <c r="C61" s="255">
        <f>COUNTA(URS確認!K$86:K$378)</f>
        <v>293</v>
      </c>
      <c r="D61" s="107">
        <f>COUNTIF(URS確認!$K$86:$K$378,"&lt;"&amp;A61+1)</f>
        <v>19</v>
      </c>
      <c r="E61" s="107">
        <f>COUNTIF(URS確認!$M$86:$M$378,"&lt;"&amp;A61+1)</f>
        <v>19</v>
      </c>
      <c r="F61" s="107">
        <f t="shared" ref="F61" si="46">D61-E61</f>
        <v>0</v>
      </c>
      <c r="G61" s="116">
        <f t="shared" ref="G61" si="47">D61/C61</f>
        <v>6.4846416382252553E-2</v>
      </c>
      <c r="H61" s="120">
        <f t="shared" ref="H61" si="48">E61/C61</f>
        <v>6.4846416382252553E-2</v>
      </c>
      <c r="I61" s="116">
        <f t="shared" ref="I61" si="49">G61-H61</f>
        <v>0</v>
      </c>
    </row>
    <row r="62" spans="1:9" ht="14.5" x14ac:dyDescent="0.35">
      <c r="A62" s="105">
        <v>44453</v>
      </c>
      <c r="B62" s="106">
        <f t="shared" si="41"/>
        <v>44453</v>
      </c>
      <c r="C62" s="255">
        <f>COUNTA(URS確認!K$86:K$378)</f>
        <v>293</v>
      </c>
      <c r="D62" s="107">
        <f>COUNTIF(URS確認!$K$86:$K$378,"&lt;"&amp;A62+1)</f>
        <v>22</v>
      </c>
      <c r="E62" s="107">
        <f>COUNTIF(URS確認!$M$86:$M$378,"&lt;"&amp;A62+1)</f>
        <v>19</v>
      </c>
      <c r="F62" s="107">
        <f t="shared" ref="F62" si="50">D62-E62</f>
        <v>3</v>
      </c>
      <c r="G62" s="116">
        <f t="shared" ref="G62" si="51">D62/C62</f>
        <v>7.5085324232081918E-2</v>
      </c>
      <c r="H62" s="120">
        <f t="shared" ref="H62" si="52">E62/C62</f>
        <v>6.4846416382252553E-2</v>
      </c>
      <c r="I62" s="116">
        <f t="shared" ref="I62" si="53">G62-H62</f>
        <v>1.0238907849829365E-2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38" t="s">
        <v>1390</v>
      </c>
      <c r="B3" s="238" t="s">
        <v>1696</v>
      </c>
      <c r="K3"/>
    </row>
    <row r="4" spans="1:11" ht="15" x14ac:dyDescent="0.35">
      <c r="A4" s="238" t="s">
        <v>1391</v>
      </c>
      <c r="B4" s="86">
        <v>44396</v>
      </c>
      <c r="C4" s="86">
        <v>44397</v>
      </c>
      <c r="D4" s="86">
        <v>44398</v>
      </c>
      <c r="E4" s="86">
        <v>44399</v>
      </c>
      <c r="F4" s="86">
        <v>44400</v>
      </c>
      <c r="G4" s="86">
        <v>44403</v>
      </c>
      <c r="H4" s="86">
        <v>44404</v>
      </c>
      <c r="I4" s="86">
        <v>44405</v>
      </c>
      <c r="J4" s="23" t="s">
        <v>1074</v>
      </c>
      <c r="K4"/>
    </row>
    <row r="5" spans="1:11" ht="15" x14ac:dyDescent="0.35">
      <c r="A5" s="24" t="s">
        <v>11</v>
      </c>
      <c r="B5" s="239"/>
      <c r="C5" s="239"/>
      <c r="D5" s="239"/>
      <c r="E5" s="239">
        <v>1</v>
      </c>
      <c r="F5" s="239"/>
      <c r="G5" s="239"/>
      <c r="H5" s="239"/>
      <c r="I5" s="239"/>
      <c r="J5" s="239">
        <v>1</v>
      </c>
      <c r="K5"/>
    </row>
    <row r="6" spans="1:11" ht="15" x14ac:dyDescent="0.35">
      <c r="A6" s="24" t="s">
        <v>14</v>
      </c>
      <c r="B6" s="239"/>
      <c r="C6" s="239"/>
      <c r="D6" s="239"/>
      <c r="E6" s="239">
        <v>13</v>
      </c>
      <c r="F6" s="239"/>
      <c r="G6" s="239">
        <v>4</v>
      </c>
      <c r="H6" s="239"/>
      <c r="I6" s="239"/>
      <c r="J6" s="239">
        <v>17</v>
      </c>
      <c r="K6"/>
    </row>
    <row r="7" spans="1:11" ht="15" x14ac:dyDescent="0.35">
      <c r="A7" s="24" t="s">
        <v>22</v>
      </c>
      <c r="B7" s="239"/>
      <c r="C7" s="239"/>
      <c r="D7" s="239"/>
      <c r="E7" s="239">
        <v>10</v>
      </c>
      <c r="F7" s="239"/>
      <c r="G7" s="239"/>
      <c r="H7" s="239"/>
      <c r="I7" s="239"/>
      <c r="J7" s="239">
        <v>10</v>
      </c>
      <c r="K7"/>
    </row>
    <row r="8" spans="1:11" ht="15" x14ac:dyDescent="0.35">
      <c r="A8" s="24" t="s">
        <v>30</v>
      </c>
      <c r="B8" s="239"/>
      <c r="C8" s="239"/>
      <c r="D8" s="239"/>
      <c r="E8" s="239">
        <v>2</v>
      </c>
      <c r="F8" s="239"/>
      <c r="G8" s="239"/>
      <c r="H8" s="239"/>
      <c r="I8" s="239"/>
      <c r="J8" s="239">
        <v>2</v>
      </c>
      <c r="K8"/>
    </row>
    <row r="9" spans="1:11" ht="15" x14ac:dyDescent="0.35">
      <c r="A9" s="24" t="s">
        <v>39</v>
      </c>
      <c r="B9" s="239"/>
      <c r="C9" s="239"/>
      <c r="D9" s="239"/>
      <c r="E9" s="239"/>
      <c r="F9" s="239">
        <v>2</v>
      </c>
      <c r="G9" s="239"/>
      <c r="H9" s="239"/>
      <c r="I9" s="239"/>
      <c r="J9" s="239">
        <v>2</v>
      </c>
      <c r="K9"/>
    </row>
    <row r="10" spans="1:11" ht="15" x14ac:dyDescent="0.35">
      <c r="A10" s="24" t="s">
        <v>36</v>
      </c>
      <c r="B10" s="239"/>
      <c r="C10" s="239"/>
      <c r="D10" s="239"/>
      <c r="E10" s="239"/>
      <c r="F10" s="239">
        <v>2</v>
      </c>
      <c r="G10" s="239"/>
      <c r="H10" s="239"/>
      <c r="I10" s="239"/>
      <c r="J10" s="239">
        <v>2</v>
      </c>
      <c r="K10"/>
    </row>
    <row r="11" spans="1:11" ht="15" x14ac:dyDescent="0.35">
      <c r="A11" s="24" t="s">
        <v>1377</v>
      </c>
      <c r="B11" s="239"/>
      <c r="C11" s="239"/>
      <c r="D11" s="239"/>
      <c r="E11" s="239"/>
      <c r="F11" s="239">
        <v>2</v>
      </c>
      <c r="G11" s="239"/>
      <c r="H11" s="239"/>
      <c r="I11" s="239"/>
      <c r="J11" s="239">
        <v>2</v>
      </c>
      <c r="K11"/>
    </row>
    <row r="12" spans="1:11" ht="15" x14ac:dyDescent="0.35">
      <c r="A12" s="24" t="s">
        <v>1378</v>
      </c>
      <c r="B12" s="239"/>
      <c r="C12" s="239"/>
      <c r="D12" s="239"/>
      <c r="E12" s="239">
        <v>1</v>
      </c>
      <c r="F12" s="239"/>
      <c r="G12" s="239"/>
      <c r="H12" s="239"/>
      <c r="I12" s="239"/>
      <c r="J12" s="239">
        <v>1</v>
      </c>
      <c r="K12"/>
    </row>
    <row r="13" spans="1:11" ht="15" x14ac:dyDescent="0.35">
      <c r="A13" s="24" t="s">
        <v>230</v>
      </c>
      <c r="B13" s="239"/>
      <c r="C13" s="239"/>
      <c r="D13" s="239">
        <v>1</v>
      </c>
      <c r="E13" s="239"/>
      <c r="F13" s="239"/>
      <c r="G13" s="239"/>
      <c r="H13" s="239">
        <v>1</v>
      </c>
      <c r="I13" s="239"/>
      <c r="J13" s="239">
        <v>2</v>
      </c>
      <c r="K13"/>
    </row>
    <row r="14" spans="1:11" ht="15" x14ac:dyDescent="0.35">
      <c r="A14" s="24" t="s">
        <v>1379</v>
      </c>
      <c r="B14" s="239">
        <v>1</v>
      </c>
      <c r="C14" s="239"/>
      <c r="D14" s="239"/>
      <c r="E14" s="239"/>
      <c r="F14" s="239"/>
      <c r="G14" s="239"/>
      <c r="H14" s="239"/>
      <c r="I14" s="239"/>
      <c r="J14" s="239">
        <v>1</v>
      </c>
      <c r="K14"/>
    </row>
    <row r="15" spans="1:11" ht="15" x14ac:dyDescent="0.35">
      <c r="A15" s="24" t="s">
        <v>1380</v>
      </c>
      <c r="B15" s="239"/>
      <c r="C15" s="239">
        <v>3</v>
      </c>
      <c r="D15" s="239"/>
      <c r="E15" s="239"/>
      <c r="F15" s="239"/>
      <c r="G15" s="239"/>
      <c r="H15" s="239"/>
      <c r="I15" s="239"/>
      <c r="J15" s="239">
        <v>3</v>
      </c>
      <c r="K15"/>
    </row>
    <row r="16" spans="1:11" ht="15" x14ac:dyDescent="0.35">
      <c r="A16" s="24" t="s">
        <v>1381</v>
      </c>
      <c r="B16" s="239"/>
      <c r="C16" s="239">
        <v>1</v>
      </c>
      <c r="D16" s="239"/>
      <c r="E16" s="239"/>
      <c r="F16" s="239"/>
      <c r="G16" s="239"/>
      <c r="H16" s="239"/>
      <c r="I16" s="239"/>
      <c r="J16" s="239">
        <v>1</v>
      </c>
      <c r="K16"/>
    </row>
    <row r="17" spans="1:11" ht="15" x14ac:dyDescent="0.35">
      <c r="A17" s="24" t="s">
        <v>610</v>
      </c>
      <c r="B17" s="239">
        <v>4</v>
      </c>
      <c r="C17" s="239"/>
      <c r="D17" s="239"/>
      <c r="E17" s="239"/>
      <c r="F17" s="239"/>
      <c r="G17" s="239"/>
      <c r="H17" s="239"/>
      <c r="I17" s="239"/>
      <c r="J17" s="239">
        <v>4</v>
      </c>
      <c r="K17"/>
    </row>
    <row r="18" spans="1:11" ht="15" x14ac:dyDescent="0.35">
      <c r="A18" s="24" t="s">
        <v>605</v>
      </c>
      <c r="B18" s="239">
        <v>2</v>
      </c>
      <c r="C18" s="239"/>
      <c r="D18" s="239"/>
      <c r="E18" s="239"/>
      <c r="F18" s="239"/>
      <c r="G18" s="239"/>
      <c r="H18" s="239"/>
      <c r="I18" s="239"/>
      <c r="J18" s="239">
        <v>2</v>
      </c>
      <c r="K18"/>
    </row>
    <row r="19" spans="1:11" ht="15" x14ac:dyDescent="0.35">
      <c r="A19" s="24" t="s">
        <v>616</v>
      </c>
      <c r="B19" s="239">
        <v>4</v>
      </c>
      <c r="C19" s="239"/>
      <c r="D19" s="239"/>
      <c r="E19" s="239"/>
      <c r="F19" s="239"/>
      <c r="G19" s="239"/>
      <c r="H19" s="239"/>
      <c r="I19" s="239"/>
      <c r="J19" s="239">
        <v>4</v>
      </c>
      <c r="K19"/>
    </row>
    <row r="20" spans="1:11" ht="15" x14ac:dyDescent="0.35">
      <c r="A20" s="24" t="s">
        <v>627</v>
      </c>
      <c r="B20" s="239"/>
      <c r="C20" s="239">
        <v>1</v>
      </c>
      <c r="D20" s="239"/>
      <c r="E20" s="239"/>
      <c r="F20" s="239"/>
      <c r="G20" s="239"/>
      <c r="H20" s="239"/>
      <c r="I20" s="239"/>
      <c r="J20" s="239">
        <v>1</v>
      </c>
      <c r="K20"/>
    </row>
    <row r="21" spans="1:11" ht="15" x14ac:dyDescent="0.35">
      <c r="A21" s="24" t="s">
        <v>622</v>
      </c>
      <c r="B21" s="239"/>
      <c r="C21" s="239">
        <v>1</v>
      </c>
      <c r="D21" s="239"/>
      <c r="E21" s="239"/>
      <c r="F21" s="239"/>
      <c r="G21" s="239"/>
      <c r="H21" s="239"/>
      <c r="I21" s="239"/>
      <c r="J21" s="239">
        <v>1</v>
      </c>
      <c r="K21"/>
    </row>
    <row r="22" spans="1:11" ht="15" x14ac:dyDescent="0.35">
      <c r="A22" s="24" t="s">
        <v>667</v>
      </c>
      <c r="B22" s="239"/>
      <c r="C22" s="239"/>
      <c r="D22" s="239">
        <v>2</v>
      </c>
      <c r="E22" s="239"/>
      <c r="F22" s="239"/>
      <c r="G22" s="239"/>
      <c r="H22" s="239"/>
      <c r="I22" s="239"/>
      <c r="J22" s="239">
        <v>2</v>
      </c>
      <c r="K22"/>
    </row>
    <row r="23" spans="1:11" ht="15" x14ac:dyDescent="0.35">
      <c r="A23" s="24" t="s">
        <v>658</v>
      </c>
      <c r="B23" s="239"/>
      <c r="C23" s="239"/>
      <c r="D23" s="239">
        <v>2</v>
      </c>
      <c r="E23" s="239"/>
      <c r="F23" s="239"/>
      <c r="G23" s="239"/>
      <c r="H23" s="239"/>
      <c r="I23" s="239"/>
      <c r="J23" s="239">
        <v>2</v>
      </c>
      <c r="K23"/>
    </row>
    <row r="24" spans="1:11" ht="15" x14ac:dyDescent="0.35">
      <c r="A24" s="24" t="s">
        <v>661</v>
      </c>
      <c r="B24" s="239"/>
      <c r="C24" s="239"/>
      <c r="D24" s="239">
        <v>2</v>
      </c>
      <c r="E24" s="239"/>
      <c r="F24" s="239"/>
      <c r="G24" s="239"/>
      <c r="H24" s="239"/>
      <c r="I24" s="239"/>
      <c r="J24" s="239">
        <v>2</v>
      </c>
      <c r="K24"/>
    </row>
    <row r="25" spans="1:11" ht="15" x14ac:dyDescent="0.35">
      <c r="A25" s="24" t="s">
        <v>1382</v>
      </c>
      <c r="B25" s="239">
        <v>3</v>
      </c>
      <c r="C25" s="239"/>
      <c r="D25" s="239"/>
      <c r="E25" s="239"/>
      <c r="F25" s="239"/>
      <c r="G25" s="239"/>
      <c r="H25" s="239"/>
      <c r="I25" s="239"/>
      <c r="J25" s="239">
        <v>3</v>
      </c>
      <c r="K25"/>
    </row>
    <row r="26" spans="1:11" ht="15" x14ac:dyDescent="0.35">
      <c r="A26" s="24" t="s">
        <v>1383</v>
      </c>
      <c r="B26" s="239"/>
      <c r="C26" s="239">
        <v>3</v>
      </c>
      <c r="D26" s="239"/>
      <c r="E26" s="239"/>
      <c r="F26" s="239"/>
      <c r="G26" s="239"/>
      <c r="H26" s="239"/>
      <c r="I26" s="239"/>
      <c r="J26" s="239">
        <v>3</v>
      </c>
      <c r="K26"/>
    </row>
    <row r="27" spans="1:11" ht="15" x14ac:dyDescent="0.35">
      <c r="A27" s="24" t="s">
        <v>1384</v>
      </c>
      <c r="B27" s="239"/>
      <c r="C27" s="239">
        <v>3</v>
      </c>
      <c r="D27" s="239"/>
      <c r="E27" s="239"/>
      <c r="F27" s="239"/>
      <c r="G27" s="239"/>
      <c r="H27" s="239"/>
      <c r="I27" s="239"/>
      <c r="J27" s="239">
        <v>3</v>
      </c>
      <c r="K27"/>
    </row>
    <row r="28" spans="1:11" ht="15" x14ac:dyDescent="0.35">
      <c r="A28" s="24" t="s">
        <v>1385</v>
      </c>
      <c r="B28" s="239">
        <v>1</v>
      </c>
      <c r="C28" s="239"/>
      <c r="D28" s="239"/>
      <c r="E28" s="239"/>
      <c r="F28" s="239"/>
      <c r="G28" s="239"/>
      <c r="H28" s="239"/>
      <c r="I28" s="239"/>
      <c r="J28" s="239">
        <v>1</v>
      </c>
      <c r="K28"/>
    </row>
    <row r="29" spans="1:11" ht="15" x14ac:dyDescent="0.35">
      <c r="A29" s="24" t="s">
        <v>1386</v>
      </c>
      <c r="B29" s="239"/>
      <c r="C29" s="239"/>
      <c r="D29" s="239">
        <v>4</v>
      </c>
      <c r="E29" s="239"/>
      <c r="F29" s="239"/>
      <c r="G29" s="239"/>
      <c r="H29" s="239"/>
      <c r="I29" s="239"/>
      <c r="J29" s="239">
        <v>4</v>
      </c>
      <c r="K29"/>
    </row>
    <row r="30" spans="1:11" ht="15" x14ac:dyDescent="0.35">
      <c r="A30" s="24" t="s">
        <v>1387</v>
      </c>
      <c r="B30" s="239"/>
      <c r="C30" s="239"/>
      <c r="D30" s="239">
        <v>1</v>
      </c>
      <c r="E30" s="239"/>
      <c r="F30" s="239"/>
      <c r="G30" s="239"/>
      <c r="H30" s="239"/>
      <c r="I30" s="239"/>
      <c r="J30" s="239">
        <v>1</v>
      </c>
      <c r="K30"/>
    </row>
    <row r="31" spans="1:11" ht="15" x14ac:dyDescent="0.35">
      <c r="A31" s="24" t="s">
        <v>1388</v>
      </c>
      <c r="B31" s="239"/>
      <c r="C31" s="239">
        <v>3</v>
      </c>
      <c r="D31" s="239"/>
      <c r="E31" s="239"/>
      <c r="F31" s="239"/>
      <c r="G31" s="239"/>
      <c r="H31" s="239"/>
      <c r="I31" s="239"/>
      <c r="J31" s="239">
        <v>3</v>
      </c>
      <c r="K31"/>
    </row>
    <row r="32" spans="1:11" ht="15" x14ac:dyDescent="0.35">
      <c r="A32" s="24" t="s">
        <v>1294</v>
      </c>
      <c r="B32" s="239"/>
      <c r="C32" s="239"/>
      <c r="D32" s="239">
        <v>1</v>
      </c>
      <c r="E32" s="239"/>
      <c r="F32" s="239"/>
      <c r="G32" s="239"/>
      <c r="H32" s="239"/>
      <c r="I32" s="239"/>
      <c r="J32" s="239">
        <v>1</v>
      </c>
      <c r="K32"/>
    </row>
    <row r="33" spans="1:11" ht="15" x14ac:dyDescent="0.35">
      <c r="A33" s="24" t="s">
        <v>1389</v>
      </c>
      <c r="B33" s="239"/>
      <c r="C33" s="239"/>
      <c r="D33" s="239">
        <v>1</v>
      </c>
      <c r="E33" s="239"/>
      <c r="F33" s="239"/>
      <c r="G33" s="239"/>
      <c r="H33" s="239"/>
      <c r="I33" s="239"/>
      <c r="J33" s="239">
        <v>1</v>
      </c>
      <c r="K33"/>
    </row>
    <row r="34" spans="1:11" ht="15" x14ac:dyDescent="0.35">
      <c r="A34" s="24" t="s">
        <v>16</v>
      </c>
      <c r="B34" s="239"/>
      <c r="C34" s="239"/>
      <c r="D34" s="239"/>
      <c r="E34" s="239"/>
      <c r="F34" s="239"/>
      <c r="G34" s="239">
        <v>11</v>
      </c>
      <c r="H34" s="239"/>
      <c r="I34" s="239"/>
      <c r="J34" s="239">
        <v>11</v>
      </c>
      <c r="K34"/>
    </row>
    <row r="35" spans="1:11" ht="15" x14ac:dyDescent="0.35">
      <c r="A35" s="24" t="s">
        <v>25</v>
      </c>
      <c r="B35" s="239"/>
      <c r="C35" s="239"/>
      <c r="D35" s="239"/>
      <c r="E35" s="239"/>
      <c r="F35" s="239"/>
      <c r="G35" s="239">
        <v>7</v>
      </c>
      <c r="H35" s="239"/>
      <c r="I35" s="239"/>
      <c r="J35" s="239">
        <v>7</v>
      </c>
      <c r="K35"/>
    </row>
    <row r="36" spans="1:11" ht="15" x14ac:dyDescent="0.35">
      <c r="A36" s="24" t="s">
        <v>9</v>
      </c>
      <c r="B36" s="239"/>
      <c r="C36" s="239"/>
      <c r="D36" s="239"/>
      <c r="E36" s="239"/>
      <c r="F36" s="239"/>
      <c r="G36" s="239">
        <v>3</v>
      </c>
      <c r="H36" s="239"/>
      <c r="I36" s="239"/>
      <c r="J36" s="239">
        <v>3</v>
      </c>
      <c r="K36"/>
    </row>
    <row r="37" spans="1:11" ht="15" x14ac:dyDescent="0.35">
      <c r="A37" s="24" t="s">
        <v>1623</v>
      </c>
      <c r="B37" s="239"/>
      <c r="C37" s="239"/>
      <c r="D37" s="239"/>
      <c r="E37" s="239"/>
      <c r="F37" s="239"/>
      <c r="G37" s="239">
        <v>5</v>
      </c>
      <c r="H37" s="239"/>
      <c r="I37" s="239"/>
      <c r="J37" s="239">
        <v>5</v>
      </c>
      <c r="K37"/>
    </row>
    <row r="38" spans="1:11" ht="15" x14ac:dyDescent="0.35">
      <c r="A38" s="24" t="s">
        <v>773</v>
      </c>
      <c r="B38" s="239"/>
      <c r="C38" s="239"/>
      <c r="D38" s="239"/>
      <c r="E38" s="239"/>
      <c r="F38" s="239"/>
      <c r="G38" s="239">
        <v>1</v>
      </c>
      <c r="H38" s="239"/>
      <c r="I38" s="239"/>
      <c r="J38" s="239">
        <v>1</v>
      </c>
      <c r="K38"/>
    </row>
    <row r="39" spans="1:11" ht="15" x14ac:dyDescent="0.35">
      <c r="A39" s="24" t="s">
        <v>45</v>
      </c>
      <c r="B39" s="239"/>
      <c r="C39" s="239"/>
      <c r="D39" s="239"/>
      <c r="E39" s="239"/>
      <c r="F39" s="239"/>
      <c r="G39" s="239">
        <v>5</v>
      </c>
      <c r="H39" s="239"/>
      <c r="I39" s="239"/>
      <c r="J39" s="239">
        <v>5</v>
      </c>
      <c r="K39"/>
    </row>
    <row r="40" spans="1:11" ht="15" x14ac:dyDescent="0.35">
      <c r="A40" s="24" t="s">
        <v>61</v>
      </c>
      <c r="B40" s="239"/>
      <c r="C40" s="239"/>
      <c r="D40" s="239"/>
      <c r="E40" s="239"/>
      <c r="F40" s="239"/>
      <c r="G40" s="239">
        <v>2</v>
      </c>
      <c r="H40" s="239"/>
      <c r="I40" s="239"/>
      <c r="J40" s="239">
        <v>2</v>
      </c>
      <c r="K40"/>
    </row>
    <row r="41" spans="1:11" ht="15" x14ac:dyDescent="0.35">
      <c r="A41" s="24" t="s">
        <v>64</v>
      </c>
      <c r="B41" s="239"/>
      <c r="C41" s="239"/>
      <c r="D41" s="239"/>
      <c r="E41" s="239"/>
      <c r="F41" s="239"/>
      <c r="G41" s="239">
        <v>8</v>
      </c>
      <c r="H41" s="239"/>
      <c r="I41" s="239"/>
      <c r="J41" s="239">
        <v>8</v>
      </c>
      <c r="K41"/>
    </row>
    <row r="42" spans="1:11" ht="15" x14ac:dyDescent="0.35">
      <c r="A42" s="24" t="s">
        <v>73</v>
      </c>
      <c r="B42" s="239"/>
      <c r="C42" s="239"/>
      <c r="D42" s="239"/>
      <c r="E42" s="239"/>
      <c r="F42" s="239"/>
      <c r="G42" s="239">
        <v>3</v>
      </c>
      <c r="H42" s="239"/>
      <c r="I42" s="239"/>
      <c r="J42" s="239">
        <v>3</v>
      </c>
      <c r="K42"/>
    </row>
    <row r="43" spans="1:11" ht="15" x14ac:dyDescent="0.35">
      <c r="A43" s="24" t="s">
        <v>1624</v>
      </c>
      <c r="B43" s="239"/>
      <c r="C43" s="239"/>
      <c r="D43" s="239"/>
      <c r="E43" s="239"/>
      <c r="F43" s="239"/>
      <c r="G43" s="239">
        <v>9</v>
      </c>
      <c r="H43" s="239"/>
      <c r="I43" s="239"/>
      <c r="J43" s="239">
        <v>9</v>
      </c>
      <c r="K43"/>
    </row>
    <row r="44" spans="1:11" ht="15" x14ac:dyDescent="0.35">
      <c r="A44" s="24" t="s">
        <v>1625</v>
      </c>
      <c r="B44" s="239"/>
      <c r="C44" s="239"/>
      <c r="D44" s="239"/>
      <c r="E44" s="239"/>
      <c r="F44" s="239"/>
      <c r="G44" s="239"/>
      <c r="H44" s="239">
        <v>1</v>
      </c>
      <c r="I44" s="239"/>
      <c r="J44" s="239">
        <v>1</v>
      </c>
      <c r="K44"/>
    </row>
    <row r="45" spans="1:11" ht="15" x14ac:dyDescent="0.35">
      <c r="A45" s="24" t="s">
        <v>78</v>
      </c>
      <c r="B45" s="239"/>
      <c r="C45" s="239"/>
      <c r="D45" s="239"/>
      <c r="E45" s="239"/>
      <c r="F45" s="239"/>
      <c r="G45" s="239"/>
      <c r="H45" s="239">
        <v>7</v>
      </c>
      <c r="I45" s="239"/>
      <c r="J45" s="239">
        <v>7</v>
      </c>
      <c r="K45"/>
    </row>
    <row r="46" spans="1:11" ht="15" x14ac:dyDescent="0.35">
      <c r="A46" s="24" t="s">
        <v>1626</v>
      </c>
      <c r="B46" s="239"/>
      <c r="C46" s="239"/>
      <c r="D46" s="239"/>
      <c r="E46" s="239"/>
      <c r="F46" s="239"/>
      <c r="G46" s="239"/>
      <c r="H46" s="239">
        <v>1</v>
      </c>
      <c r="I46" s="239"/>
      <c r="J46" s="239">
        <v>1</v>
      </c>
      <c r="K46"/>
    </row>
    <row r="47" spans="1:11" ht="15" x14ac:dyDescent="0.35">
      <c r="A47" s="24" t="s">
        <v>1627</v>
      </c>
      <c r="B47" s="239"/>
      <c r="C47" s="239"/>
      <c r="D47" s="239"/>
      <c r="E47" s="239"/>
      <c r="F47" s="239"/>
      <c r="G47" s="239"/>
      <c r="H47" s="239">
        <v>3</v>
      </c>
      <c r="I47" s="239"/>
      <c r="J47" s="239">
        <v>3</v>
      </c>
      <c r="K47"/>
    </row>
    <row r="48" spans="1:11" ht="15" x14ac:dyDescent="0.35">
      <c r="A48" s="24" t="s">
        <v>1628</v>
      </c>
      <c r="B48" s="239"/>
      <c r="C48" s="239"/>
      <c r="D48" s="239"/>
      <c r="E48" s="239"/>
      <c r="F48" s="239"/>
      <c r="G48" s="239"/>
      <c r="H48" s="239"/>
      <c r="I48" s="239">
        <v>2</v>
      </c>
      <c r="J48" s="239">
        <v>2</v>
      </c>
      <c r="K48"/>
    </row>
    <row r="49" spans="1:11" ht="15" x14ac:dyDescent="0.35">
      <c r="A49" s="24" t="s">
        <v>1629</v>
      </c>
      <c r="B49" s="239"/>
      <c r="C49" s="239"/>
      <c r="D49" s="239"/>
      <c r="E49" s="239"/>
      <c r="F49" s="239"/>
      <c r="G49" s="239"/>
      <c r="H49" s="239"/>
      <c r="I49" s="239">
        <v>4</v>
      </c>
      <c r="J49" s="239">
        <v>4</v>
      </c>
      <c r="K49"/>
    </row>
    <row r="50" spans="1:11" ht="15" x14ac:dyDescent="0.35">
      <c r="A50" s="24" t="s">
        <v>1630</v>
      </c>
      <c r="B50" s="239"/>
      <c r="C50" s="239"/>
      <c r="D50" s="239"/>
      <c r="E50" s="239"/>
      <c r="F50" s="239"/>
      <c r="G50" s="239"/>
      <c r="H50" s="239"/>
      <c r="I50" s="239">
        <v>3</v>
      </c>
      <c r="J50" s="239">
        <v>3</v>
      </c>
      <c r="K50"/>
    </row>
    <row r="51" spans="1:11" ht="15" x14ac:dyDescent="0.35">
      <c r="A51" s="24" t="s">
        <v>1631</v>
      </c>
      <c r="B51" s="239"/>
      <c r="C51" s="239"/>
      <c r="D51" s="239"/>
      <c r="E51" s="239"/>
      <c r="F51" s="239"/>
      <c r="G51" s="239"/>
      <c r="H51" s="239"/>
      <c r="I51" s="239">
        <v>6</v>
      </c>
      <c r="J51" s="239">
        <v>6</v>
      </c>
      <c r="K51"/>
    </row>
    <row r="52" spans="1:11" ht="15" x14ac:dyDescent="0.35">
      <c r="A52" s="24" t="s">
        <v>1632</v>
      </c>
      <c r="B52" s="239"/>
      <c r="C52" s="239"/>
      <c r="D52" s="239"/>
      <c r="E52" s="239"/>
      <c r="F52" s="239"/>
      <c r="G52" s="239"/>
      <c r="H52" s="239"/>
      <c r="I52" s="239">
        <v>2</v>
      </c>
      <c r="J52" s="239">
        <v>2</v>
      </c>
      <c r="K52"/>
    </row>
    <row r="53" spans="1:11" ht="15" x14ac:dyDescent="0.35">
      <c r="A53" s="24" t="s">
        <v>1693</v>
      </c>
      <c r="B53" s="239"/>
      <c r="C53" s="239"/>
      <c r="D53" s="239">
        <v>1</v>
      </c>
      <c r="E53" s="239"/>
      <c r="F53" s="239"/>
      <c r="G53" s="239"/>
      <c r="H53" s="239"/>
      <c r="I53" s="239"/>
      <c r="J53" s="239">
        <v>1</v>
      </c>
      <c r="K53"/>
    </row>
    <row r="54" spans="1:11" ht="15" x14ac:dyDescent="0.35">
      <c r="A54" s="24" t="s">
        <v>1694</v>
      </c>
      <c r="B54" s="239"/>
      <c r="C54" s="239"/>
      <c r="D54" s="239"/>
      <c r="E54" s="239"/>
      <c r="F54" s="239"/>
      <c r="G54" s="239">
        <v>1</v>
      </c>
      <c r="H54" s="239"/>
      <c r="I54" s="239"/>
      <c r="J54" s="239">
        <v>1</v>
      </c>
      <c r="K54"/>
    </row>
    <row r="55" spans="1:11" ht="15" x14ac:dyDescent="0.35">
      <c r="A55" s="24" t="s">
        <v>1695</v>
      </c>
      <c r="B55" s="239"/>
      <c r="C55" s="239"/>
      <c r="D55" s="239"/>
      <c r="E55" s="239"/>
      <c r="F55" s="239"/>
      <c r="G55" s="239"/>
      <c r="H55" s="239">
        <v>1</v>
      </c>
      <c r="I55" s="239"/>
      <c r="J55" s="239">
        <v>1</v>
      </c>
      <c r="K55"/>
    </row>
    <row r="56" spans="1:11" ht="15" x14ac:dyDescent="0.35">
      <c r="A56" s="24" t="s">
        <v>1074</v>
      </c>
      <c r="B56" s="239">
        <v>15</v>
      </c>
      <c r="C56" s="239">
        <v>15</v>
      </c>
      <c r="D56" s="239">
        <v>15</v>
      </c>
      <c r="E56" s="239">
        <v>27</v>
      </c>
      <c r="F56" s="239">
        <v>6</v>
      </c>
      <c r="G56" s="239">
        <v>59</v>
      </c>
      <c r="H56" s="239">
        <v>14</v>
      </c>
      <c r="I56" s="239">
        <v>17</v>
      </c>
      <c r="J56" s="239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86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78"/>
      <c r="B1" s="82" t="str">
        <f>B34</f>
        <v>追蹤議題預計完工/實際完工</v>
      </c>
      <c r="C1" s="78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s="93" customFormat="1" x14ac:dyDescent="0.35">
      <c r="A2" s="92"/>
      <c r="B2" s="123"/>
      <c r="C2" s="123"/>
      <c r="D2" s="126"/>
      <c r="E2" s="126"/>
      <c r="F2" s="127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</row>
    <row r="3" spans="1:22" s="91" customFormat="1" x14ac:dyDescent="0.35">
      <c r="A3" s="81" t="s">
        <v>1373</v>
      </c>
      <c r="B3" s="123" t="s">
        <v>1698</v>
      </c>
      <c r="C3" s="123" t="s">
        <v>1699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35">
      <c r="A4" s="90">
        <v>44396</v>
      </c>
      <c r="B4" s="124">
        <v>1</v>
      </c>
      <c r="C4" s="124"/>
      <c r="D4" s="129"/>
      <c r="E4" s="130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</row>
    <row r="5" spans="1:22" x14ac:dyDescent="0.35">
      <c r="A5" s="90">
        <v>44397</v>
      </c>
      <c r="B5" s="124">
        <v>2</v>
      </c>
      <c r="C5" s="124"/>
      <c r="D5" s="129"/>
      <c r="E5" s="130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x14ac:dyDescent="0.35">
      <c r="A6" s="90">
        <v>44398</v>
      </c>
      <c r="B6" s="124">
        <v>6</v>
      </c>
      <c r="C6" s="124">
        <v>1</v>
      </c>
      <c r="D6" s="129"/>
      <c r="E6" s="130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x14ac:dyDescent="0.35">
      <c r="A7" s="90">
        <v>44399</v>
      </c>
      <c r="B7" s="124">
        <v>4</v>
      </c>
      <c r="C7" s="124">
        <v>3</v>
      </c>
      <c r="D7" s="129"/>
      <c r="E7" s="130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x14ac:dyDescent="0.35">
      <c r="A8" s="90">
        <v>44400</v>
      </c>
      <c r="B8" s="124">
        <v>2</v>
      </c>
      <c r="C8" s="124">
        <v>1</v>
      </c>
      <c r="D8" s="129"/>
      <c r="E8" s="130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</row>
    <row r="9" spans="1:22" hidden="1" x14ac:dyDescent="0.35">
      <c r="A9" s="90" t="s">
        <v>1372</v>
      </c>
      <c r="B9" s="124"/>
      <c r="C9" s="124"/>
      <c r="D9" s="129"/>
      <c r="E9" s="130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</row>
    <row r="10" spans="1:22" s="91" customFormat="1" x14ac:dyDescent="0.35">
      <c r="A10" s="90">
        <v>44403</v>
      </c>
      <c r="B10" s="123">
        <v>9</v>
      </c>
      <c r="C10" s="123"/>
      <c r="D10" s="128"/>
      <c r="E10" s="131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</row>
    <row r="11" spans="1:22" x14ac:dyDescent="0.35">
      <c r="A11" s="90">
        <v>44404</v>
      </c>
      <c r="B11" s="124">
        <v>4</v>
      </c>
      <c r="C11" s="124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x14ac:dyDescent="0.35">
      <c r="A12" s="90">
        <v>44405</v>
      </c>
      <c r="B12" s="124">
        <v>6</v>
      </c>
      <c r="C12" s="124">
        <v>2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x14ac:dyDescent="0.35">
      <c r="A13" s="81" t="s">
        <v>1074</v>
      </c>
      <c r="B13" s="123">
        <v>34</v>
      </c>
      <c r="C13" s="123">
        <v>7</v>
      </c>
    </row>
    <row r="14" spans="1:22" s="125" customFormat="1" x14ac:dyDescent="0.35">
      <c r="A14" s="132"/>
      <c r="B14" s="133"/>
      <c r="C14" s="133"/>
    </row>
    <row r="15" spans="1:22" s="125" customFormat="1" x14ac:dyDescent="0.35">
      <c r="A15" s="132"/>
      <c r="B15" s="133"/>
      <c r="C15" s="133"/>
    </row>
    <row r="16" spans="1:22" s="125" customFormat="1" x14ac:dyDescent="0.35">
      <c r="A16" s="132"/>
      <c r="B16" s="133"/>
      <c r="C16" s="133"/>
    </row>
    <row r="17" spans="1:3" s="125" customFormat="1" x14ac:dyDescent="0.35">
      <c r="A17" s="132"/>
      <c r="B17" s="133"/>
      <c r="C17" s="133"/>
    </row>
    <row r="18" spans="1:3" s="125" customFormat="1" x14ac:dyDescent="0.35">
      <c r="A18" s="132"/>
      <c r="B18" s="133"/>
      <c r="C18" s="133"/>
    </row>
    <row r="19" spans="1:3" s="125" customFormat="1" x14ac:dyDescent="0.35">
      <c r="A19" s="132"/>
      <c r="B19" s="133"/>
      <c r="C19" s="133"/>
    </row>
    <row r="20" spans="1:3" s="125" customFormat="1" x14ac:dyDescent="0.35">
      <c r="A20" s="132"/>
      <c r="B20" s="133"/>
      <c r="C20" s="133"/>
    </row>
    <row r="21" spans="1:3" s="125" customFormat="1" x14ac:dyDescent="0.35">
      <c r="A21" s="132"/>
      <c r="B21" s="133"/>
      <c r="C21" s="133"/>
    </row>
    <row r="22" spans="1:3" s="125" customFormat="1" x14ac:dyDescent="0.35">
      <c r="A22" s="132"/>
      <c r="B22" s="133"/>
      <c r="C22" s="133"/>
    </row>
    <row r="23" spans="1:3" s="125" customFormat="1" x14ac:dyDescent="0.35">
      <c r="A23" s="132"/>
      <c r="B23" s="133"/>
      <c r="C23" s="133"/>
    </row>
    <row r="24" spans="1:3" s="125" customFormat="1" x14ac:dyDescent="0.35">
      <c r="A24" s="132"/>
      <c r="B24" s="133"/>
      <c r="C24" s="133"/>
    </row>
    <row r="25" spans="1:3" s="125" customFormat="1" x14ac:dyDescent="0.35">
      <c r="A25" s="132"/>
      <c r="B25" s="133"/>
      <c r="C25" s="133"/>
    </row>
    <row r="26" spans="1:3" s="125" customFormat="1" x14ac:dyDescent="0.35">
      <c r="A26" s="132"/>
      <c r="B26" s="133"/>
      <c r="C26" s="133"/>
    </row>
    <row r="27" spans="1:3" s="125" customFormat="1" x14ac:dyDescent="0.35">
      <c r="A27" s="132"/>
      <c r="B27" s="133"/>
      <c r="C27" s="133"/>
    </row>
    <row r="28" spans="1:3" s="125" customFormat="1" x14ac:dyDescent="0.35">
      <c r="A28" s="132"/>
      <c r="B28" s="133"/>
      <c r="C28" s="133"/>
    </row>
    <row r="29" spans="1:3" s="125" customFormat="1" x14ac:dyDescent="0.35">
      <c r="A29" s="132"/>
      <c r="B29" s="133"/>
      <c r="C29" s="133"/>
    </row>
    <row r="30" spans="1:3" s="125" customFormat="1" x14ac:dyDescent="0.35">
      <c r="A30" s="132"/>
      <c r="B30" s="133"/>
      <c r="C30" s="133"/>
    </row>
    <row r="31" spans="1:3" s="125" customFormat="1" x14ac:dyDescent="0.35">
      <c r="B31" s="134"/>
      <c r="C31" s="134"/>
    </row>
    <row r="34" spans="1:25" ht="15" x14ac:dyDescent="0.35">
      <c r="B34" s="240" t="s">
        <v>1376</v>
      </c>
      <c r="X34"/>
      <c r="Y34"/>
    </row>
    <row r="35" spans="1:25" ht="15" x14ac:dyDescent="0.35">
      <c r="B35" s="86">
        <v>44438</v>
      </c>
      <c r="D35" s="86">
        <v>44407</v>
      </c>
      <c r="F35" s="86">
        <v>44439</v>
      </c>
      <c r="H35" s="86">
        <v>44403</v>
      </c>
      <c r="J35" s="86">
        <v>44428</v>
      </c>
      <c r="L35" s="86">
        <v>44414</v>
      </c>
      <c r="N35" s="23" t="s">
        <v>1585</v>
      </c>
      <c r="P35" s="86">
        <v>44421</v>
      </c>
      <c r="R35" s="86">
        <v>44419</v>
      </c>
      <c r="T35" s="23" t="s">
        <v>1372</v>
      </c>
      <c r="V35" s="23" t="s">
        <v>1698</v>
      </c>
      <c r="W35" s="23" t="s">
        <v>1699</v>
      </c>
      <c r="X35"/>
      <c r="Y35"/>
    </row>
    <row r="36" spans="1:25" ht="15" x14ac:dyDescent="0.35">
      <c r="A36" s="241" t="s">
        <v>1373</v>
      </c>
      <c r="B36" s="23" t="s">
        <v>1697</v>
      </c>
      <c r="C36" s="23" t="s">
        <v>1700</v>
      </c>
      <c r="D36" s="23" t="s">
        <v>1697</v>
      </c>
      <c r="E36" s="23" t="s">
        <v>1700</v>
      </c>
      <c r="F36" s="23" t="s">
        <v>1697</v>
      </c>
      <c r="G36" s="23" t="s">
        <v>1700</v>
      </c>
      <c r="H36" s="23" t="s">
        <v>1697</v>
      </c>
      <c r="I36" s="23" t="s">
        <v>1700</v>
      </c>
      <c r="J36" s="23" t="s">
        <v>1697</v>
      </c>
      <c r="K36" s="23" t="s">
        <v>1700</v>
      </c>
      <c r="L36" s="23" t="s">
        <v>1697</v>
      </c>
      <c r="M36" s="23" t="s">
        <v>1700</v>
      </c>
      <c r="N36" s="23" t="s">
        <v>1697</v>
      </c>
      <c r="O36" s="23" t="s">
        <v>1700</v>
      </c>
      <c r="P36" s="23" t="s">
        <v>1697</v>
      </c>
      <c r="Q36" s="23" t="s">
        <v>1700</v>
      </c>
      <c r="R36" s="23" t="s">
        <v>1697</v>
      </c>
      <c r="S36" s="23" t="s">
        <v>1700</v>
      </c>
      <c r="T36" s="23" t="s">
        <v>1697</v>
      </c>
      <c r="U36" s="23" t="s">
        <v>1700</v>
      </c>
      <c r="X36"/>
      <c r="Y36"/>
    </row>
    <row r="37" spans="1:25" ht="15" x14ac:dyDescent="0.35">
      <c r="A37" s="88">
        <v>44396</v>
      </c>
      <c r="B37" s="239">
        <v>1</v>
      </c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>
        <v>1</v>
      </c>
      <c r="W37" s="239"/>
      <c r="X37"/>
      <c r="Y37"/>
    </row>
    <row r="38" spans="1:25" ht="15" x14ac:dyDescent="0.35">
      <c r="A38" s="88">
        <v>44397</v>
      </c>
      <c r="B38" s="239"/>
      <c r="C38" s="239"/>
      <c r="D38" s="239">
        <v>2</v>
      </c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>
        <v>2</v>
      </c>
      <c r="W38" s="239"/>
      <c r="X38"/>
      <c r="Y38"/>
    </row>
    <row r="39" spans="1:25" ht="15" x14ac:dyDescent="0.35">
      <c r="A39" s="88">
        <v>44398</v>
      </c>
      <c r="B39" s="239"/>
      <c r="C39" s="239"/>
      <c r="D39" s="239">
        <v>1</v>
      </c>
      <c r="E39" s="239">
        <v>1</v>
      </c>
      <c r="F39" s="239">
        <v>1</v>
      </c>
      <c r="G39" s="239"/>
      <c r="H39" s="239"/>
      <c r="I39" s="239"/>
      <c r="J39" s="239"/>
      <c r="K39" s="239"/>
      <c r="L39" s="239">
        <v>4</v>
      </c>
      <c r="M39" s="239">
        <v>4</v>
      </c>
      <c r="N39" s="239"/>
      <c r="O39" s="239"/>
      <c r="P39" s="239"/>
      <c r="Q39" s="239"/>
      <c r="R39" s="239"/>
      <c r="S39" s="239"/>
      <c r="T39" s="239"/>
      <c r="U39" s="239"/>
      <c r="V39" s="239">
        <v>6</v>
      </c>
      <c r="W39" s="239">
        <v>5</v>
      </c>
      <c r="X39"/>
      <c r="Y39"/>
    </row>
    <row r="40" spans="1:25" ht="15" x14ac:dyDescent="0.35">
      <c r="A40" s="88">
        <v>44399</v>
      </c>
      <c r="B40" s="239"/>
      <c r="C40" s="239"/>
      <c r="D40" s="239">
        <v>2</v>
      </c>
      <c r="E40" s="239">
        <v>2</v>
      </c>
      <c r="F40" s="239"/>
      <c r="G40" s="239"/>
      <c r="H40" s="239">
        <v>1</v>
      </c>
      <c r="I40" s="239">
        <v>1</v>
      </c>
      <c r="J40" s="239"/>
      <c r="K40" s="239"/>
      <c r="L40" s="239"/>
      <c r="M40" s="239"/>
      <c r="N40" s="239"/>
      <c r="O40" s="239"/>
      <c r="P40" s="239">
        <v>1</v>
      </c>
      <c r="Q40" s="239">
        <v>1</v>
      </c>
      <c r="R40" s="239"/>
      <c r="S40" s="239"/>
      <c r="T40" s="239"/>
      <c r="U40" s="239"/>
      <c r="V40" s="239">
        <v>4</v>
      </c>
      <c r="W40" s="239">
        <v>4</v>
      </c>
      <c r="X40"/>
      <c r="Y40"/>
    </row>
    <row r="41" spans="1:25" ht="15" x14ac:dyDescent="0.35">
      <c r="A41" s="88">
        <v>44400</v>
      </c>
      <c r="B41" s="239"/>
      <c r="C41" s="239"/>
      <c r="D41" s="239">
        <v>1</v>
      </c>
      <c r="E41" s="239">
        <v>1</v>
      </c>
      <c r="F41" s="239"/>
      <c r="G41" s="239"/>
      <c r="H41" s="239"/>
      <c r="I41" s="239"/>
      <c r="J41" s="239">
        <v>1</v>
      </c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>
        <v>2</v>
      </c>
      <c r="W41" s="239">
        <v>1</v>
      </c>
      <c r="X41"/>
      <c r="Y41"/>
    </row>
    <row r="42" spans="1:25" ht="15" x14ac:dyDescent="0.35">
      <c r="A42" s="24" t="s">
        <v>1372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/>
      <c r="Y42"/>
    </row>
    <row r="43" spans="1:25" ht="15" x14ac:dyDescent="0.35">
      <c r="A43" s="88">
        <v>44403</v>
      </c>
      <c r="B43" s="239"/>
      <c r="C43" s="239"/>
      <c r="D43" s="239"/>
      <c r="E43" s="239"/>
      <c r="F43" s="239">
        <v>2</v>
      </c>
      <c r="G43" s="239"/>
      <c r="H43" s="239"/>
      <c r="I43" s="239"/>
      <c r="J43" s="239">
        <v>1</v>
      </c>
      <c r="K43" s="239"/>
      <c r="L43" s="239">
        <v>6</v>
      </c>
      <c r="M43" s="239">
        <v>4</v>
      </c>
      <c r="N43" s="239"/>
      <c r="O43" s="239"/>
      <c r="P43" s="239"/>
      <c r="Q43" s="239"/>
      <c r="R43" s="239"/>
      <c r="S43" s="239"/>
      <c r="T43" s="239"/>
      <c r="U43" s="239"/>
      <c r="V43" s="239">
        <v>9</v>
      </c>
      <c r="W43" s="239">
        <v>4</v>
      </c>
      <c r="X43"/>
      <c r="Y43"/>
    </row>
    <row r="44" spans="1:25" ht="15" x14ac:dyDescent="0.35">
      <c r="A44" s="88">
        <v>44404</v>
      </c>
      <c r="B44" s="239"/>
      <c r="C44" s="239"/>
      <c r="D44" s="239"/>
      <c r="E44" s="239"/>
      <c r="F44" s="239">
        <v>1</v>
      </c>
      <c r="G44" s="239"/>
      <c r="H44" s="239"/>
      <c r="I44" s="239"/>
      <c r="J44" s="239"/>
      <c r="K44" s="239"/>
      <c r="L44" s="239"/>
      <c r="M44" s="239"/>
      <c r="N44" s="239">
        <v>1</v>
      </c>
      <c r="O44" s="239"/>
      <c r="P44" s="239">
        <v>2</v>
      </c>
      <c r="Q44" s="239">
        <v>2</v>
      </c>
      <c r="R44" s="239"/>
      <c r="S44" s="239"/>
      <c r="T44" s="239"/>
      <c r="U44" s="239"/>
      <c r="V44" s="239">
        <v>4</v>
      </c>
      <c r="W44" s="239">
        <v>2</v>
      </c>
      <c r="X44"/>
      <c r="Y44"/>
    </row>
    <row r="45" spans="1:25" ht="15" x14ac:dyDescent="0.35">
      <c r="A45" s="88">
        <v>44405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>
        <v>6</v>
      </c>
      <c r="S45" s="239">
        <v>3</v>
      </c>
      <c r="T45" s="239"/>
      <c r="U45" s="239"/>
      <c r="V45" s="239">
        <v>6</v>
      </c>
      <c r="W45" s="239">
        <v>3</v>
      </c>
      <c r="X45"/>
      <c r="Y45"/>
    </row>
    <row r="46" spans="1:25" ht="15" x14ac:dyDescent="0.35">
      <c r="A46" s="88" t="s">
        <v>1074</v>
      </c>
      <c r="B46" s="239">
        <v>1</v>
      </c>
      <c r="C46" s="239"/>
      <c r="D46" s="239">
        <v>6</v>
      </c>
      <c r="E46" s="239">
        <v>4</v>
      </c>
      <c r="F46" s="239">
        <v>4</v>
      </c>
      <c r="G46" s="239"/>
      <c r="H46" s="239">
        <v>1</v>
      </c>
      <c r="I46" s="239">
        <v>1</v>
      </c>
      <c r="J46" s="239">
        <v>2</v>
      </c>
      <c r="K46" s="239"/>
      <c r="L46" s="239">
        <v>10</v>
      </c>
      <c r="M46" s="239">
        <v>8</v>
      </c>
      <c r="N46" s="239">
        <v>1</v>
      </c>
      <c r="O46" s="239"/>
      <c r="P46" s="239">
        <v>3</v>
      </c>
      <c r="Q46" s="239">
        <v>3</v>
      </c>
      <c r="R46" s="239">
        <v>6</v>
      </c>
      <c r="S46" s="239">
        <v>3</v>
      </c>
      <c r="T46" s="239"/>
      <c r="U46" s="239"/>
      <c r="V46" s="239">
        <v>34</v>
      </c>
      <c r="W46" s="239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21"/>
    <col min="3" max="3" width="16.19921875" style="221" bestFit="1" customWidth="1"/>
    <col min="4" max="4" width="13.5" style="219" bestFit="1" customWidth="1"/>
    <col min="5" max="8" width="13.19921875" style="219" bestFit="1" customWidth="1"/>
    <col min="9" max="10" width="13.5" style="219" bestFit="1" customWidth="1"/>
    <col min="11" max="11" width="13.19921875" style="220" bestFit="1" customWidth="1"/>
    <col min="12" max="12" width="12.8984375" style="220" bestFit="1" customWidth="1"/>
    <col min="13" max="16384" width="8.69921875" style="221"/>
  </cols>
  <sheetData>
    <row r="1" spans="3:12" s="217" customFormat="1" x14ac:dyDescent="0.3">
      <c r="C1" s="215" t="s">
        <v>1777</v>
      </c>
      <c r="D1" s="216">
        <v>44396</v>
      </c>
      <c r="E1" s="216">
        <v>44397</v>
      </c>
      <c r="F1" s="216">
        <v>44398</v>
      </c>
      <c r="G1" s="216">
        <v>44399</v>
      </c>
      <c r="H1" s="216">
        <v>44400</v>
      </c>
      <c r="I1" s="216">
        <v>44403</v>
      </c>
      <c r="J1" s="216">
        <v>44404</v>
      </c>
      <c r="K1" s="216">
        <v>44405</v>
      </c>
      <c r="L1" s="216">
        <v>44410</v>
      </c>
    </row>
    <row r="2" spans="3:12" x14ac:dyDescent="0.3">
      <c r="C2" s="218" t="s">
        <v>1778</v>
      </c>
      <c r="D2" s="219" t="s">
        <v>1779</v>
      </c>
      <c r="E2" s="219" t="s">
        <v>1779</v>
      </c>
      <c r="F2" s="219" t="s">
        <v>1779</v>
      </c>
      <c r="G2" s="219" t="s">
        <v>1779</v>
      </c>
      <c r="H2" s="219" t="s">
        <v>1779</v>
      </c>
      <c r="I2" s="219" t="s">
        <v>1779</v>
      </c>
      <c r="J2" s="219" t="s">
        <v>1779</v>
      </c>
      <c r="K2" s="219" t="s">
        <v>1779</v>
      </c>
    </row>
    <row r="3" spans="3:12" x14ac:dyDescent="0.3">
      <c r="D3" s="219" t="s">
        <v>1780</v>
      </c>
      <c r="E3" s="219" t="s">
        <v>1781</v>
      </c>
      <c r="F3" s="219" t="s">
        <v>1781</v>
      </c>
      <c r="G3" s="219" t="s">
        <v>1781</v>
      </c>
      <c r="H3" s="219" t="s">
        <v>1781</v>
      </c>
      <c r="I3" s="219" t="s">
        <v>1781</v>
      </c>
      <c r="J3" s="219" t="s">
        <v>1781</v>
      </c>
      <c r="K3" s="219" t="s">
        <v>1781</v>
      </c>
    </row>
    <row r="4" spans="3:12" x14ac:dyDescent="0.3">
      <c r="D4" s="219" t="s">
        <v>1774</v>
      </c>
      <c r="E4" s="219" t="s">
        <v>1780</v>
      </c>
      <c r="F4" s="219" t="s">
        <v>1780</v>
      </c>
      <c r="G4" s="219" t="s">
        <v>1780</v>
      </c>
      <c r="H4" s="219" t="s">
        <v>1780</v>
      </c>
      <c r="I4" s="219" t="s">
        <v>1780</v>
      </c>
      <c r="J4" s="219" t="s">
        <v>1780</v>
      </c>
      <c r="K4" s="219" t="s">
        <v>1780</v>
      </c>
    </row>
    <row r="5" spans="3:12" x14ac:dyDescent="0.3">
      <c r="D5" s="219" t="s">
        <v>1775</v>
      </c>
      <c r="E5" s="219" t="s">
        <v>1782</v>
      </c>
      <c r="F5" s="219" t="s">
        <v>1782</v>
      </c>
      <c r="G5" s="219" t="s">
        <v>1782</v>
      </c>
      <c r="H5" s="219" t="s">
        <v>1782</v>
      </c>
      <c r="I5" s="219" t="s">
        <v>1782</v>
      </c>
      <c r="J5" s="219" t="s">
        <v>1782</v>
      </c>
      <c r="K5" s="219" t="s">
        <v>1782</v>
      </c>
    </row>
    <row r="6" spans="3:12" x14ac:dyDescent="0.3">
      <c r="D6" s="219" t="s">
        <v>1776</v>
      </c>
      <c r="E6" s="219" t="s">
        <v>1774</v>
      </c>
      <c r="F6" s="219" t="s">
        <v>1774</v>
      </c>
      <c r="H6" s="219" t="s">
        <v>1775</v>
      </c>
      <c r="I6" s="219" t="s">
        <v>1774</v>
      </c>
      <c r="J6" s="219" t="s">
        <v>1774</v>
      </c>
      <c r="K6" s="219" t="s">
        <v>1775</v>
      </c>
    </row>
    <row r="7" spans="3:12" x14ac:dyDescent="0.3">
      <c r="E7" s="219" t="s">
        <v>1775</v>
      </c>
      <c r="F7" s="219" t="s">
        <v>1775</v>
      </c>
      <c r="H7" s="219" t="s">
        <v>1776</v>
      </c>
      <c r="I7" s="219" t="s">
        <v>1775</v>
      </c>
      <c r="J7" s="219" t="s">
        <v>1775</v>
      </c>
      <c r="K7" s="219"/>
    </row>
    <row r="8" spans="3:12" x14ac:dyDescent="0.3">
      <c r="E8" s="219" t="s">
        <v>1776</v>
      </c>
      <c r="I8" s="219" t="s">
        <v>1776</v>
      </c>
      <c r="J8" s="219" t="s">
        <v>1776</v>
      </c>
    </row>
    <row r="10" spans="3:12" x14ac:dyDescent="0.3">
      <c r="C10" s="221" t="s">
        <v>1868</v>
      </c>
    </row>
    <row r="11" spans="3:12" x14ac:dyDescent="0.3">
      <c r="C11" s="219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4"/>
  <sheetViews>
    <sheetView workbookViewId="0">
      <selection activeCell="S21" sqref="S21"/>
    </sheetView>
  </sheetViews>
  <sheetFormatPr defaultColWidth="8.69921875" defaultRowHeight="14.5" x14ac:dyDescent="0.35"/>
  <cols>
    <col min="1" max="1" width="11.8984375" style="105" customWidth="1"/>
    <col min="2" max="2" width="6.19921875" style="255" customWidth="1"/>
    <col min="3" max="3" width="6.8984375" style="255" customWidth="1"/>
    <col min="4" max="4" width="7.19921875" style="255" customWidth="1"/>
    <col min="5" max="22" width="5.19921875" style="23" customWidth="1"/>
    <col min="23" max="23" width="5.19921875" style="23" hidden="1" customWidth="1"/>
    <col min="24" max="24" width="3.69921875" style="23" bestFit="1" customWidth="1"/>
    <col min="25" max="25" width="8.69921875" style="23"/>
    <col min="26" max="26" width="8.69921875" style="23" bestFit="1" customWidth="1"/>
    <col min="27" max="16384" width="8.69921875" style="23"/>
  </cols>
  <sheetData>
    <row r="1" spans="1:26" ht="16" x14ac:dyDescent="0.4">
      <c r="A1" s="256" t="s">
        <v>1722</v>
      </c>
      <c r="B1" s="254"/>
      <c r="C1" s="254"/>
      <c r="D1" s="254"/>
      <c r="E1" s="136" t="s">
        <v>1723</v>
      </c>
      <c r="F1" s="137"/>
      <c r="G1" s="136" t="s">
        <v>1724</v>
      </c>
      <c r="H1" s="137"/>
      <c r="I1" s="138" t="s">
        <v>1725</v>
      </c>
      <c r="J1" s="139"/>
      <c r="K1" s="140" t="s">
        <v>1726</v>
      </c>
      <c r="L1" s="141"/>
      <c r="M1" s="141"/>
      <c r="N1" s="141"/>
      <c r="O1" s="141"/>
      <c r="P1" s="141"/>
      <c r="Q1" s="142" t="s">
        <v>1727</v>
      </c>
      <c r="R1" s="143"/>
      <c r="S1" s="142" t="s">
        <v>1908</v>
      </c>
      <c r="T1" s="143"/>
      <c r="U1" s="144" t="s">
        <v>1728</v>
      </c>
      <c r="V1" s="144"/>
      <c r="W1" s="144"/>
    </row>
    <row r="2" spans="1:26" x14ac:dyDescent="0.35">
      <c r="A2" s="105" t="s">
        <v>1729</v>
      </c>
      <c r="B2" s="255" t="s">
        <v>1935</v>
      </c>
      <c r="C2" s="255" t="s">
        <v>1936</v>
      </c>
      <c r="D2" s="255" t="s">
        <v>1732</v>
      </c>
      <c r="E2" s="23" t="s">
        <v>1730</v>
      </c>
      <c r="F2" s="23" t="s">
        <v>1731</v>
      </c>
      <c r="G2" s="23" t="s">
        <v>2013</v>
      </c>
      <c r="H2" s="23" t="s">
        <v>2014</v>
      </c>
      <c r="I2" s="23" t="s">
        <v>2015</v>
      </c>
      <c r="J2" s="23" t="s">
        <v>2016</v>
      </c>
      <c r="K2" s="23" t="s">
        <v>1733</v>
      </c>
      <c r="L2" s="23" t="s">
        <v>2017</v>
      </c>
      <c r="M2" s="23" t="s">
        <v>1734</v>
      </c>
      <c r="N2" s="23" t="s">
        <v>2018</v>
      </c>
      <c r="O2" s="23" t="s">
        <v>1735</v>
      </c>
      <c r="P2" s="23" t="s">
        <v>2019</v>
      </c>
      <c r="Q2" s="23" t="s">
        <v>2020</v>
      </c>
      <c r="R2" s="23" t="s">
        <v>2021</v>
      </c>
      <c r="S2" s="23" t="s">
        <v>2022</v>
      </c>
      <c r="T2" s="23" t="s">
        <v>2023</v>
      </c>
      <c r="U2" s="23" t="s">
        <v>2024</v>
      </c>
      <c r="V2" s="23" t="s">
        <v>2025</v>
      </c>
      <c r="W2" s="23" t="s">
        <v>1732</v>
      </c>
    </row>
    <row r="3" spans="1:26" hidden="1" x14ac:dyDescent="0.35">
      <c r="A3" s="105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45">
        <f>V3/U3</f>
        <v>0.20588235294117646</v>
      </c>
    </row>
    <row r="4" spans="1:26" hidden="1" x14ac:dyDescent="0.35">
      <c r="A4" s="105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45">
        <f>V4/U4</f>
        <v>0.35294117647058826</v>
      </c>
    </row>
    <row r="5" spans="1:26" x14ac:dyDescent="0.35">
      <c r="A5" s="105">
        <v>44417</v>
      </c>
      <c r="B5" s="255">
        <f t="shared" ref="B5:B13" si="0">SUM(E5,G5,H5,I5,K5,M5,O5,Q5,U5)</f>
        <v>195</v>
      </c>
      <c r="C5" s="255">
        <f t="shared" ref="C5:C13" si="1">SUM(F5,H5,J5,L5,N5,P5,R5,V5)</f>
        <v>87</v>
      </c>
      <c r="D5" s="108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2" si="2">SUM(F5,H5,J5,L5,N5,P5,R5)</f>
        <v>74</v>
      </c>
    </row>
    <row r="6" spans="1:26" hidden="1" x14ac:dyDescent="0.35">
      <c r="A6" s="105">
        <v>44420</v>
      </c>
      <c r="B6" s="255">
        <f t="shared" si="0"/>
        <v>195</v>
      </c>
      <c r="C6" s="255">
        <f t="shared" si="1"/>
        <v>96</v>
      </c>
      <c r="D6" s="108">
        <f t="shared" ref="D6:D12" si="3">C6/B6</f>
        <v>0.49230769230769234</v>
      </c>
      <c r="E6" s="23">
        <v>32</v>
      </c>
      <c r="F6" s="249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49">
        <v>18</v>
      </c>
      <c r="X6" s="23">
        <f t="shared" si="2"/>
        <v>78</v>
      </c>
    </row>
    <row r="7" spans="1:26" x14ac:dyDescent="0.35">
      <c r="A7" s="105">
        <v>44424</v>
      </c>
      <c r="B7" s="255">
        <f t="shared" si="0"/>
        <v>195</v>
      </c>
      <c r="C7" s="255">
        <f t="shared" si="1"/>
        <v>96</v>
      </c>
      <c r="D7" s="108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2"/>
        <v>78</v>
      </c>
    </row>
    <row r="8" spans="1:26" hidden="1" x14ac:dyDescent="0.35">
      <c r="A8" s="105">
        <v>44426</v>
      </c>
      <c r="B8" s="255">
        <f t="shared" si="0"/>
        <v>197</v>
      </c>
      <c r="C8" s="255">
        <f t="shared" si="1"/>
        <v>101</v>
      </c>
      <c r="D8" s="108">
        <f t="shared" si="3"/>
        <v>0.51269035532994922</v>
      </c>
      <c r="E8" s="23">
        <v>32</v>
      </c>
      <c r="F8" s="249">
        <v>18</v>
      </c>
      <c r="G8" s="23">
        <v>2</v>
      </c>
      <c r="H8" s="23">
        <v>2</v>
      </c>
      <c r="I8" s="23">
        <v>79</v>
      </c>
      <c r="J8" s="249">
        <v>56</v>
      </c>
      <c r="K8" s="249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49">
        <v>14</v>
      </c>
      <c r="R8" s="249">
        <v>2</v>
      </c>
      <c r="S8" s="249"/>
      <c r="T8" s="249"/>
      <c r="U8" s="23">
        <v>34</v>
      </c>
      <c r="V8" s="249">
        <v>19</v>
      </c>
      <c r="X8" s="249">
        <f t="shared" si="2"/>
        <v>82</v>
      </c>
    </row>
    <row r="9" spans="1:26" hidden="1" x14ac:dyDescent="0.35">
      <c r="A9" s="105">
        <v>44428</v>
      </c>
      <c r="B9" s="255">
        <f t="shared" si="0"/>
        <v>202</v>
      </c>
      <c r="C9" s="255">
        <f t="shared" si="1"/>
        <v>107</v>
      </c>
      <c r="D9" s="108">
        <f t="shared" si="3"/>
        <v>0.52970297029702973</v>
      </c>
      <c r="E9" s="23">
        <v>32</v>
      </c>
      <c r="F9" s="249">
        <v>19</v>
      </c>
      <c r="G9" s="23">
        <v>2</v>
      </c>
      <c r="H9" s="23">
        <v>2</v>
      </c>
      <c r="I9" s="249">
        <v>81</v>
      </c>
      <c r="J9" s="249">
        <v>60</v>
      </c>
      <c r="K9" s="249">
        <v>31</v>
      </c>
      <c r="L9" s="249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49">
        <f t="shared" si="2"/>
        <v>88</v>
      </c>
    </row>
    <row r="10" spans="1:26" hidden="1" x14ac:dyDescent="0.35">
      <c r="A10" s="105">
        <v>44431</v>
      </c>
      <c r="B10" s="255">
        <f t="shared" si="0"/>
        <v>202</v>
      </c>
      <c r="C10" s="255">
        <f t="shared" si="1"/>
        <v>107</v>
      </c>
      <c r="D10" s="108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2"/>
        <v>88</v>
      </c>
    </row>
    <row r="11" spans="1:26" hidden="1" x14ac:dyDescent="0.35">
      <c r="A11" s="105">
        <v>44432</v>
      </c>
      <c r="B11" s="255">
        <f t="shared" si="0"/>
        <v>202</v>
      </c>
      <c r="C11" s="255">
        <f t="shared" si="1"/>
        <v>108</v>
      </c>
      <c r="D11" s="108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49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49">
        <f t="shared" si="2"/>
        <v>89</v>
      </c>
    </row>
    <row r="12" spans="1:26" x14ac:dyDescent="0.35">
      <c r="A12" s="105">
        <v>44434</v>
      </c>
      <c r="B12" s="255">
        <f t="shared" si="0"/>
        <v>210</v>
      </c>
      <c r="C12" s="255">
        <f t="shared" si="1"/>
        <v>108</v>
      </c>
      <c r="D12" s="108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49">
        <v>42</v>
      </c>
      <c r="V12" s="23">
        <v>19</v>
      </c>
      <c r="X12" s="23">
        <f t="shared" si="2"/>
        <v>89</v>
      </c>
      <c r="Z12" s="253"/>
    </row>
    <row r="13" spans="1:26" x14ac:dyDescent="0.35">
      <c r="A13" s="105">
        <v>44440</v>
      </c>
      <c r="B13" s="255">
        <f t="shared" si="0"/>
        <v>260</v>
      </c>
      <c r="C13" s="255">
        <f t="shared" si="1"/>
        <v>133</v>
      </c>
      <c r="D13" s="108">
        <f>C13/B13</f>
        <v>0.5115384615384615</v>
      </c>
      <c r="E13" s="249">
        <v>33</v>
      </c>
      <c r="F13" s="249">
        <v>21</v>
      </c>
      <c r="G13" s="23">
        <v>2</v>
      </c>
      <c r="H13" s="23">
        <v>2</v>
      </c>
      <c r="I13" s="249">
        <v>108</v>
      </c>
      <c r="J13" s="249">
        <v>80</v>
      </c>
      <c r="K13" s="249">
        <v>47</v>
      </c>
      <c r="L13" s="249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49">
        <v>3</v>
      </c>
      <c r="S13" s="249">
        <v>2</v>
      </c>
      <c r="T13" s="249">
        <v>0</v>
      </c>
      <c r="U13" s="249">
        <v>48</v>
      </c>
      <c r="V13" s="23">
        <v>19</v>
      </c>
      <c r="X13" s="23">
        <f>SUM(F13,H13,J13,L13,N13,P13,R13)</f>
        <v>114</v>
      </c>
    </row>
    <row r="14" spans="1:26" x14ac:dyDescent="0.35">
      <c r="A14" s="105">
        <v>44446</v>
      </c>
      <c r="B14" s="255">
        <f>SUM(E14,G14,H14,I14,K14,M14,O14,Q14,U14)</f>
        <v>291</v>
      </c>
      <c r="C14" s="255">
        <f>SUM(F14,H14,J14,L14,N14,P14,R14,V14)</f>
        <v>161</v>
      </c>
      <c r="D14" s="108">
        <f>C14/B14</f>
        <v>0.5532646048109966</v>
      </c>
      <c r="E14" s="249">
        <v>37</v>
      </c>
      <c r="F14" s="249">
        <v>24</v>
      </c>
      <c r="G14" s="23">
        <v>2</v>
      </c>
      <c r="H14" s="23">
        <v>2</v>
      </c>
      <c r="I14" s="249">
        <v>134</v>
      </c>
      <c r="J14" s="249">
        <v>95</v>
      </c>
      <c r="K14" s="249">
        <v>48</v>
      </c>
      <c r="L14" s="249">
        <v>13</v>
      </c>
      <c r="M14" s="23">
        <v>4</v>
      </c>
      <c r="N14" s="23">
        <v>1</v>
      </c>
      <c r="O14" s="249">
        <v>1</v>
      </c>
      <c r="P14" s="23">
        <v>0</v>
      </c>
      <c r="Q14" s="23">
        <v>14</v>
      </c>
      <c r="R14" s="249">
        <v>7</v>
      </c>
      <c r="S14" s="23">
        <v>2</v>
      </c>
      <c r="T14" s="23">
        <v>0</v>
      </c>
      <c r="U14" s="249">
        <v>49</v>
      </c>
      <c r="V14" s="23">
        <v>19</v>
      </c>
      <c r="X14" s="23">
        <f>SUM(F14,H14,J14,L14,N14,P14,R14)</f>
        <v>142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H22" sqref="H22"/>
    </sheetView>
  </sheetViews>
  <sheetFormatPr defaultColWidth="8.69921875" defaultRowHeight="14.5" x14ac:dyDescent="0.3"/>
  <cols>
    <col min="1" max="1" width="7.69921875" style="281" bestFit="1" customWidth="1"/>
    <col min="2" max="2" width="8.59765625" style="281" bestFit="1" customWidth="1"/>
    <col min="3" max="3" width="11.8984375" style="281" bestFit="1" customWidth="1"/>
    <col min="4" max="4" width="5.3984375" style="281" bestFit="1" customWidth="1"/>
    <col min="5" max="5" width="16.8984375" style="281" bestFit="1" customWidth="1"/>
    <col min="6" max="16384" width="8.69921875" style="281"/>
  </cols>
  <sheetData>
    <row r="1" spans="1:5" x14ac:dyDescent="0.3">
      <c r="A1" s="290" t="s">
        <v>2274</v>
      </c>
      <c r="B1" s="290" t="s">
        <v>2275</v>
      </c>
      <c r="C1" s="290" t="s">
        <v>2276</v>
      </c>
      <c r="E1" s="292" t="s">
        <v>2283</v>
      </c>
    </row>
    <row r="2" spans="1:5" x14ac:dyDescent="0.3">
      <c r="A2" s="290" t="s">
        <v>11</v>
      </c>
      <c r="B2" s="290" t="s">
        <v>2052</v>
      </c>
      <c r="C2" s="290">
        <v>1</v>
      </c>
      <c r="D2" s="281" t="str">
        <f>B2&amp;"-"&amp;C2</f>
        <v>L1-1</v>
      </c>
    </row>
    <row r="3" spans="1:5" x14ac:dyDescent="0.3">
      <c r="A3" s="290" t="s">
        <v>2053</v>
      </c>
      <c r="B3" s="290" t="s">
        <v>2052</v>
      </c>
      <c r="C3" s="290">
        <v>1</v>
      </c>
      <c r="D3" s="281" t="str">
        <f t="shared" ref="D3:D66" si="0">B3&amp;"-"&amp;C3</f>
        <v>L1-1</v>
      </c>
    </row>
    <row r="4" spans="1:5" x14ac:dyDescent="0.3">
      <c r="A4" s="290" t="s">
        <v>28</v>
      </c>
      <c r="B4" s="290" t="s">
        <v>2052</v>
      </c>
      <c r="C4" s="290">
        <v>1</v>
      </c>
      <c r="D4" s="281" t="str">
        <f t="shared" si="0"/>
        <v>L1-1</v>
      </c>
    </row>
    <row r="5" spans="1:5" x14ac:dyDescent="0.3">
      <c r="A5" s="290" t="s">
        <v>4</v>
      </c>
      <c r="B5" s="290" t="s">
        <v>2052</v>
      </c>
      <c r="C5" s="290">
        <v>3</v>
      </c>
      <c r="D5" s="281" t="str">
        <f t="shared" si="0"/>
        <v>L1-3</v>
      </c>
    </row>
    <row r="6" spans="1:5" x14ac:dyDescent="0.3">
      <c r="A6" s="290" t="s">
        <v>36</v>
      </c>
      <c r="B6" s="290" t="s">
        <v>2052</v>
      </c>
      <c r="C6" s="290">
        <v>4</v>
      </c>
      <c r="D6" s="281" t="str">
        <f t="shared" si="0"/>
        <v>L1-4</v>
      </c>
    </row>
    <row r="7" spans="1:5" x14ac:dyDescent="0.3">
      <c r="A7" s="290" t="s">
        <v>42</v>
      </c>
      <c r="B7" s="290" t="s">
        <v>2054</v>
      </c>
      <c r="C7" s="290">
        <v>1</v>
      </c>
      <c r="D7" s="281" t="str">
        <f t="shared" si="0"/>
        <v>L2-1</v>
      </c>
    </row>
    <row r="8" spans="1:5" x14ac:dyDescent="0.3">
      <c r="A8" s="290" t="s">
        <v>61</v>
      </c>
      <c r="B8" s="290" t="s">
        <v>2054</v>
      </c>
      <c r="C8" s="290">
        <v>2</v>
      </c>
      <c r="D8" s="281" t="str">
        <f t="shared" si="0"/>
        <v>L2-2</v>
      </c>
    </row>
    <row r="9" spans="1:5" x14ac:dyDescent="0.3">
      <c r="A9" s="290" t="s">
        <v>1625</v>
      </c>
      <c r="B9" s="290" t="s">
        <v>2054</v>
      </c>
      <c r="C9" s="290">
        <v>2</v>
      </c>
      <c r="D9" s="281" t="str">
        <f t="shared" si="0"/>
        <v>L2-2</v>
      </c>
    </row>
    <row r="10" spans="1:5" x14ac:dyDescent="0.3">
      <c r="A10" s="290" t="s">
        <v>2055</v>
      </c>
      <c r="B10" s="290" t="s">
        <v>2054</v>
      </c>
      <c r="C10" s="290">
        <v>2</v>
      </c>
      <c r="D10" s="281" t="str">
        <f t="shared" si="0"/>
        <v>L2-2</v>
      </c>
    </row>
    <row r="11" spans="1:5" x14ac:dyDescent="0.3">
      <c r="A11" s="290" t="s">
        <v>2056</v>
      </c>
      <c r="B11" s="290" t="s">
        <v>2054</v>
      </c>
      <c r="C11" s="290">
        <v>2</v>
      </c>
      <c r="D11" s="281" t="str">
        <f t="shared" si="0"/>
        <v>L2-2</v>
      </c>
    </row>
    <row r="12" spans="1:5" x14ac:dyDescent="0.3">
      <c r="A12" s="291" t="s">
        <v>2277</v>
      </c>
      <c r="B12" s="290" t="s">
        <v>2054</v>
      </c>
      <c r="C12" s="290">
        <v>2</v>
      </c>
      <c r="D12" s="281" t="str">
        <f t="shared" si="0"/>
        <v>L2-2</v>
      </c>
    </row>
    <row r="13" spans="1:5" x14ac:dyDescent="0.3">
      <c r="A13" s="290" t="s">
        <v>2057</v>
      </c>
      <c r="B13" s="290" t="s">
        <v>2054</v>
      </c>
      <c r="C13" s="290">
        <v>2</v>
      </c>
      <c r="D13" s="281" t="str">
        <f t="shared" si="0"/>
        <v>L2-2</v>
      </c>
    </row>
    <row r="14" spans="1:5" x14ac:dyDescent="0.3">
      <c r="A14" s="290" t="s">
        <v>73</v>
      </c>
      <c r="B14" s="290" t="s">
        <v>2054</v>
      </c>
      <c r="C14" s="290">
        <v>2</v>
      </c>
      <c r="D14" s="281" t="str">
        <f t="shared" si="0"/>
        <v>L2-2</v>
      </c>
    </row>
    <row r="15" spans="1:5" x14ac:dyDescent="0.3">
      <c r="A15" s="290" t="s">
        <v>1629</v>
      </c>
      <c r="B15" s="290" t="s">
        <v>2054</v>
      </c>
      <c r="C15" s="290">
        <v>2</v>
      </c>
      <c r="D15" s="281" t="str">
        <f t="shared" si="0"/>
        <v>L2-2</v>
      </c>
    </row>
    <row r="16" spans="1:5" x14ac:dyDescent="0.3">
      <c r="A16" s="290" t="s">
        <v>1628</v>
      </c>
      <c r="B16" s="290" t="s">
        <v>2054</v>
      </c>
      <c r="C16" s="290">
        <v>2</v>
      </c>
      <c r="D16" s="281" t="str">
        <f t="shared" si="0"/>
        <v>L2-2</v>
      </c>
    </row>
    <row r="17" spans="1:4" x14ac:dyDescent="0.3">
      <c r="A17" s="290" t="s">
        <v>1630</v>
      </c>
      <c r="B17" s="290" t="s">
        <v>2054</v>
      </c>
      <c r="C17" s="290">
        <v>3</v>
      </c>
      <c r="D17" s="281" t="str">
        <f t="shared" si="0"/>
        <v>L2-3</v>
      </c>
    </row>
    <row r="18" spans="1:4" x14ac:dyDescent="0.3">
      <c r="A18" s="290" t="s">
        <v>2058</v>
      </c>
      <c r="B18" s="290" t="s">
        <v>2054</v>
      </c>
      <c r="C18" s="290">
        <v>3</v>
      </c>
      <c r="D18" s="281" t="str">
        <f t="shared" si="0"/>
        <v>L2-3</v>
      </c>
    </row>
    <row r="19" spans="1:4" x14ac:dyDescent="0.3">
      <c r="A19" s="290" t="s">
        <v>2059</v>
      </c>
      <c r="B19" s="290" t="s">
        <v>2054</v>
      </c>
      <c r="C19" s="290">
        <v>3</v>
      </c>
      <c r="D19" s="281" t="str">
        <f t="shared" si="0"/>
        <v>L2-3</v>
      </c>
    </row>
    <row r="20" spans="1:4" x14ac:dyDescent="0.3">
      <c r="A20" s="290" t="s">
        <v>1632</v>
      </c>
      <c r="B20" s="290" t="s">
        <v>2054</v>
      </c>
      <c r="C20" s="290">
        <v>3</v>
      </c>
      <c r="D20" s="281" t="str">
        <f t="shared" si="0"/>
        <v>L2-3</v>
      </c>
    </row>
    <row r="21" spans="1:4" x14ac:dyDescent="0.3">
      <c r="A21" s="290" t="s">
        <v>2060</v>
      </c>
      <c r="B21" s="290" t="s">
        <v>2054</v>
      </c>
      <c r="C21" s="290">
        <v>3</v>
      </c>
      <c r="D21" s="281" t="str">
        <f t="shared" si="0"/>
        <v>L2-3</v>
      </c>
    </row>
    <row r="22" spans="1:4" x14ac:dyDescent="0.3">
      <c r="A22" s="290" t="s">
        <v>1378</v>
      </c>
      <c r="B22" s="290" t="s">
        <v>2054</v>
      </c>
      <c r="C22" s="290">
        <v>4</v>
      </c>
      <c r="D22" s="281" t="str">
        <f t="shared" si="0"/>
        <v>L2-4</v>
      </c>
    </row>
    <row r="23" spans="1:4" x14ac:dyDescent="0.3">
      <c r="A23" s="290" t="s">
        <v>2063</v>
      </c>
      <c r="B23" s="290" t="s">
        <v>2054</v>
      </c>
      <c r="C23" s="290">
        <v>4</v>
      </c>
      <c r="D23" s="281" t="str">
        <f t="shared" si="0"/>
        <v>L2-4</v>
      </c>
    </row>
    <row r="24" spans="1:4" x14ac:dyDescent="0.3">
      <c r="A24" s="290" t="s">
        <v>2064</v>
      </c>
      <c r="B24" s="290" t="s">
        <v>2054</v>
      </c>
      <c r="C24" s="290">
        <v>4</v>
      </c>
      <c r="D24" s="281" t="str">
        <f t="shared" si="0"/>
        <v>L2-4</v>
      </c>
    </row>
    <row r="25" spans="1:4" x14ac:dyDescent="0.3">
      <c r="A25" s="290" t="s">
        <v>2065</v>
      </c>
      <c r="B25" s="290" t="s">
        <v>2054</v>
      </c>
      <c r="C25" s="290">
        <v>4</v>
      </c>
      <c r="D25" s="281" t="str">
        <f t="shared" si="0"/>
        <v>L2-4</v>
      </c>
    </row>
    <row r="26" spans="1:4" x14ac:dyDescent="0.3">
      <c r="A26" s="290" t="s">
        <v>1902</v>
      </c>
      <c r="B26" s="290" t="s">
        <v>2054</v>
      </c>
      <c r="C26" s="290">
        <v>4</v>
      </c>
      <c r="D26" s="281" t="str">
        <f t="shared" si="0"/>
        <v>L2-4</v>
      </c>
    </row>
    <row r="27" spans="1:4" x14ac:dyDescent="0.3">
      <c r="A27" s="290" t="s">
        <v>2066</v>
      </c>
      <c r="B27" s="290" t="s">
        <v>2054</v>
      </c>
      <c r="C27" s="290">
        <v>4</v>
      </c>
      <c r="D27" s="281" t="str">
        <f t="shared" si="0"/>
        <v>L2-4</v>
      </c>
    </row>
    <row r="28" spans="1:4" x14ac:dyDescent="0.3">
      <c r="A28" s="290" t="s">
        <v>2067</v>
      </c>
      <c r="B28" s="290" t="s">
        <v>2054</v>
      </c>
      <c r="C28" s="290">
        <v>4</v>
      </c>
      <c r="D28" s="281" t="str">
        <f t="shared" si="0"/>
        <v>L2-4</v>
      </c>
    </row>
    <row r="29" spans="1:4" x14ac:dyDescent="0.3">
      <c r="A29" s="290" t="s">
        <v>2068</v>
      </c>
      <c r="B29" s="290" t="s">
        <v>2054</v>
      </c>
      <c r="C29" s="290">
        <v>4</v>
      </c>
      <c r="D29" s="281" t="str">
        <f t="shared" si="0"/>
        <v>L2-4</v>
      </c>
    </row>
    <row r="30" spans="1:4" x14ac:dyDescent="0.3">
      <c r="A30" s="290" t="s">
        <v>2069</v>
      </c>
      <c r="B30" s="290" t="s">
        <v>2054</v>
      </c>
      <c r="C30" s="290">
        <v>4</v>
      </c>
      <c r="D30" s="281" t="str">
        <f t="shared" si="0"/>
        <v>L2-4</v>
      </c>
    </row>
    <row r="31" spans="1:4" x14ac:dyDescent="0.3">
      <c r="A31" s="290" t="s">
        <v>2062</v>
      </c>
      <c r="B31" s="290" t="s">
        <v>2054</v>
      </c>
      <c r="C31" s="290">
        <v>4</v>
      </c>
      <c r="D31" s="281" t="str">
        <f t="shared" si="0"/>
        <v>L2-4</v>
      </c>
    </row>
    <row r="32" spans="1:4" x14ac:dyDescent="0.3">
      <c r="A32" s="290" t="s">
        <v>2070</v>
      </c>
      <c r="B32" s="290" t="s">
        <v>2054</v>
      </c>
      <c r="C32" s="290">
        <v>4</v>
      </c>
      <c r="D32" s="281" t="str">
        <f t="shared" si="0"/>
        <v>L2-4</v>
      </c>
    </row>
    <row r="33" spans="1:4" x14ac:dyDescent="0.3">
      <c r="A33" s="290" t="s">
        <v>2061</v>
      </c>
      <c r="B33" s="290" t="s">
        <v>2054</v>
      </c>
      <c r="C33" s="290">
        <v>4</v>
      </c>
      <c r="D33" s="281" t="str">
        <f t="shared" si="0"/>
        <v>L2-4</v>
      </c>
    </row>
    <row r="34" spans="1:4" x14ac:dyDescent="0.3">
      <c r="A34" s="290" t="s">
        <v>2071</v>
      </c>
      <c r="B34" s="290" t="s">
        <v>2054</v>
      </c>
      <c r="C34" s="290">
        <v>4</v>
      </c>
      <c r="D34" s="281" t="str">
        <f t="shared" si="0"/>
        <v>L2-4</v>
      </c>
    </row>
    <row r="35" spans="1:4" x14ac:dyDescent="0.3">
      <c r="A35" s="290" t="s">
        <v>2072</v>
      </c>
      <c r="B35" s="290" t="s">
        <v>2054</v>
      </c>
      <c r="C35" s="290">
        <v>4</v>
      </c>
      <c r="D35" s="281" t="str">
        <f t="shared" si="0"/>
        <v>L2-4</v>
      </c>
    </row>
    <row r="36" spans="1:4" x14ac:dyDescent="0.3">
      <c r="A36" s="290" t="s">
        <v>2073</v>
      </c>
      <c r="B36" s="290" t="s">
        <v>2054</v>
      </c>
      <c r="C36" s="290">
        <v>5</v>
      </c>
      <c r="D36" s="281" t="str">
        <f t="shared" si="0"/>
        <v>L2-5</v>
      </c>
    </row>
    <row r="37" spans="1:4" x14ac:dyDescent="0.3">
      <c r="A37" s="290" t="s">
        <v>2074</v>
      </c>
      <c r="B37" s="290" t="s">
        <v>2054</v>
      </c>
      <c r="C37" s="290">
        <v>5</v>
      </c>
      <c r="D37" s="281" t="str">
        <f t="shared" si="0"/>
        <v>L2-5</v>
      </c>
    </row>
    <row r="38" spans="1:4" x14ac:dyDescent="0.3">
      <c r="A38" s="290" t="s">
        <v>2075</v>
      </c>
      <c r="B38" s="290" t="s">
        <v>2054</v>
      </c>
      <c r="C38" s="290">
        <v>5</v>
      </c>
      <c r="D38" s="281" t="str">
        <f t="shared" si="0"/>
        <v>L2-5</v>
      </c>
    </row>
    <row r="39" spans="1:4" x14ac:dyDescent="0.3">
      <c r="A39" s="290" t="s">
        <v>2076</v>
      </c>
      <c r="B39" s="290" t="s">
        <v>2054</v>
      </c>
      <c r="C39" s="290">
        <v>5</v>
      </c>
      <c r="D39" s="281" t="str">
        <f t="shared" si="0"/>
        <v>L2-5</v>
      </c>
    </row>
    <row r="40" spans="1:4" x14ac:dyDescent="0.3">
      <c r="A40" s="290" t="s">
        <v>2077</v>
      </c>
      <c r="B40" s="290" t="s">
        <v>2054</v>
      </c>
      <c r="C40" s="290">
        <v>5</v>
      </c>
      <c r="D40" s="281" t="str">
        <f t="shared" si="0"/>
        <v>L2-5</v>
      </c>
    </row>
    <row r="41" spans="1:4" x14ac:dyDescent="0.3">
      <c r="A41" s="290" t="s">
        <v>195</v>
      </c>
      <c r="B41" s="290" t="s">
        <v>2054</v>
      </c>
      <c r="C41" s="290">
        <v>5</v>
      </c>
      <c r="D41" s="281" t="str">
        <f t="shared" si="0"/>
        <v>L2-5</v>
      </c>
    </row>
    <row r="42" spans="1:4" x14ac:dyDescent="0.3">
      <c r="A42" s="290" t="s">
        <v>2079</v>
      </c>
      <c r="B42" s="290" t="s">
        <v>2054</v>
      </c>
      <c r="C42" s="290">
        <v>6</v>
      </c>
      <c r="D42" s="281" t="str">
        <f t="shared" si="0"/>
        <v>L2-6</v>
      </c>
    </row>
    <row r="43" spans="1:4" x14ac:dyDescent="0.3">
      <c r="A43" s="290" t="s">
        <v>154</v>
      </c>
      <c r="B43" s="290" t="s">
        <v>2054</v>
      </c>
      <c r="C43" s="290">
        <v>6</v>
      </c>
      <c r="D43" s="281" t="str">
        <f t="shared" si="0"/>
        <v>L2-6</v>
      </c>
    </row>
    <row r="44" spans="1:4" x14ac:dyDescent="0.3">
      <c r="A44" s="290" t="s">
        <v>2078</v>
      </c>
      <c r="B44" s="290" t="s">
        <v>2054</v>
      </c>
      <c r="C44" s="290">
        <v>6</v>
      </c>
      <c r="D44" s="281" t="str">
        <f t="shared" si="0"/>
        <v>L2-6</v>
      </c>
    </row>
    <row r="45" spans="1:4" x14ac:dyDescent="0.3">
      <c r="A45" s="291" t="s">
        <v>2270</v>
      </c>
      <c r="B45" s="290" t="s">
        <v>2054</v>
      </c>
      <c r="C45" s="290">
        <v>9</v>
      </c>
      <c r="D45" s="281" t="str">
        <f t="shared" si="0"/>
        <v>L2-9</v>
      </c>
    </row>
    <row r="46" spans="1:4" x14ac:dyDescent="0.3">
      <c r="A46" s="290" t="s">
        <v>2081</v>
      </c>
      <c r="B46" s="290" t="s">
        <v>2054</v>
      </c>
      <c r="C46" s="290">
        <v>9</v>
      </c>
      <c r="D46" s="281" t="str">
        <f t="shared" si="0"/>
        <v>L2-9</v>
      </c>
    </row>
    <row r="47" spans="1:4" x14ac:dyDescent="0.3">
      <c r="A47" s="290" t="s">
        <v>2082</v>
      </c>
      <c r="B47" s="290" t="s">
        <v>2054</v>
      </c>
      <c r="C47" s="290">
        <v>9</v>
      </c>
      <c r="D47" s="281" t="str">
        <f t="shared" si="0"/>
        <v>L2-9</v>
      </c>
    </row>
    <row r="48" spans="1:4" x14ac:dyDescent="0.3">
      <c r="A48" s="290" t="s">
        <v>174</v>
      </c>
      <c r="B48" s="290" t="s">
        <v>2054</v>
      </c>
      <c r="C48" s="290">
        <v>9</v>
      </c>
      <c r="D48" s="281" t="str">
        <f t="shared" si="0"/>
        <v>L2-9</v>
      </c>
    </row>
    <row r="49" spans="1:4" x14ac:dyDescent="0.3">
      <c r="A49" s="290" t="s">
        <v>177</v>
      </c>
      <c r="B49" s="290" t="s">
        <v>2054</v>
      </c>
      <c r="C49" s="290">
        <v>9</v>
      </c>
      <c r="D49" s="281" t="str">
        <f t="shared" si="0"/>
        <v>L2-9</v>
      </c>
    </row>
    <row r="50" spans="1:4" x14ac:dyDescent="0.3">
      <c r="A50" s="290" t="s">
        <v>2083</v>
      </c>
      <c r="B50" s="290" t="s">
        <v>2054</v>
      </c>
      <c r="C50" s="290">
        <v>9</v>
      </c>
      <c r="D50" s="281" t="str">
        <f t="shared" si="0"/>
        <v>L2-9</v>
      </c>
    </row>
    <row r="51" spans="1:4" x14ac:dyDescent="0.3">
      <c r="A51" s="290" t="s">
        <v>2080</v>
      </c>
      <c r="B51" s="290" t="s">
        <v>2054</v>
      </c>
      <c r="C51" s="290">
        <v>9</v>
      </c>
      <c r="D51" s="281" t="str">
        <f t="shared" si="0"/>
        <v>L2-9</v>
      </c>
    </row>
    <row r="52" spans="1:4" x14ac:dyDescent="0.3">
      <c r="A52" s="290" t="s">
        <v>210</v>
      </c>
      <c r="B52" s="290" t="s">
        <v>2084</v>
      </c>
      <c r="C52" s="290">
        <v>1</v>
      </c>
      <c r="D52" s="281" t="str">
        <f t="shared" si="0"/>
        <v>L3-1</v>
      </c>
    </row>
    <row r="53" spans="1:4" x14ac:dyDescent="0.3">
      <c r="A53" s="290" t="s">
        <v>262</v>
      </c>
      <c r="B53" s="290" t="s">
        <v>2084</v>
      </c>
      <c r="C53" s="290">
        <v>1</v>
      </c>
      <c r="D53" s="281" t="str">
        <f t="shared" si="0"/>
        <v>L3-1</v>
      </c>
    </row>
    <row r="54" spans="1:4" x14ac:dyDescent="0.3">
      <c r="A54" s="290" t="s">
        <v>2085</v>
      </c>
      <c r="B54" s="290" t="s">
        <v>2084</v>
      </c>
      <c r="C54" s="290">
        <v>1</v>
      </c>
      <c r="D54" s="281" t="str">
        <f t="shared" si="0"/>
        <v>L3-1</v>
      </c>
    </row>
    <row r="55" spans="1:4" x14ac:dyDescent="0.3">
      <c r="A55" s="290" t="s">
        <v>306</v>
      </c>
      <c r="B55" s="290" t="s">
        <v>2084</v>
      </c>
      <c r="C55" s="290">
        <v>1</v>
      </c>
      <c r="D55" s="281" t="str">
        <f t="shared" si="0"/>
        <v>L3-1</v>
      </c>
    </row>
    <row r="56" spans="1:4" x14ac:dyDescent="0.3">
      <c r="A56" s="290" t="s">
        <v>294</v>
      </c>
      <c r="B56" s="290" t="s">
        <v>2084</v>
      </c>
      <c r="C56" s="290">
        <v>1</v>
      </c>
      <c r="D56" s="281" t="str">
        <f t="shared" si="0"/>
        <v>L3-1</v>
      </c>
    </row>
    <row r="57" spans="1:4" x14ac:dyDescent="0.3">
      <c r="A57" s="290" t="s">
        <v>277</v>
      </c>
      <c r="B57" s="290" t="s">
        <v>2084</v>
      </c>
      <c r="C57" s="290">
        <v>1</v>
      </c>
      <c r="D57" s="281" t="str">
        <f t="shared" si="0"/>
        <v>L3-1</v>
      </c>
    </row>
    <row r="58" spans="1:4" x14ac:dyDescent="0.3">
      <c r="A58" s="290" t="s">
        <v>280</v>
      </c>
      <c r="B58" s="290" t="s">
        <v>2084</v>
      </c>
      <c r="C58" s="290">
        <v>1</v>
      </c>
      <c r="D58" s="281" t="str">
        <f t="shared" si="0"/>
        <v>L3-1</v>
      </c>
    </row>
    <row r="59" spans="1:4" x14ac:dyDescent="0.3">
      <c r="A59" s="290" t="s">
        <v>213</v>
      </c>
      <c r="B59" s="290" t="s">
        <v>2084</v>
      </c>
      <c r="C59" s="290">
        <v>2</v>
      </c>
      <c r="D59" s="281" t="str">
        <f t="shared" si="0"/>
        <v>L3-2</v>
      </c>
    </row>
    <row r="60" spans="1:4" x14ac:dyDescent="0.3">
      <c r="A60" s="290" t="s">
        <v>233</v>
      </c>
      <c r="B60" s="290" t="s">
        <v>2084</v>
      </c>
      <c r="C60" s="290">
        <v>2</v>
      </c>
      <c r="D60" s="281" t="str">
        <f t="shared" si="0"/>
        <v>L3-2</v>
      </c>
    </row>
    <row r="61" spans="1:4" x14ac:dyDescent="0.3">
      <c r="A61" s="290" t="s">
        <v>218</v>
      </c>
      <c r="B61" s="290" t="s">
        <v>2084</v>
      </c>
      <c r="C61" s="290">
        <v>2</v>
      </c>
      <c r="D61" s="281" t="str">
        <f t="shared" si="0"/>
        <v>L3-2</v>
      </c>
    </row>
    <row r="62" spans="1:4" x14ac:dyDescent="0.3">
      <c r="A62" s="290" t="s">
        <v>283</v>
      </c>
      <c r="B62" s="290" t="s">
        <v>2084</v>
      </c>
      <c r="C62" s="290">
        <v>2</v>
      </c>
      <c r="D62" s="281" t="str">
        <f t="shared" si="0"/>
        <v>L3-2</v>
      </c>
    </row>
    <row r="63" spans="1:4" x14ac:dyDescent="0.3">
      <c r="A63" s="290" t="s">
        <v>274</v>
      </c>
      <c r="B63" s="290" t="s">
        <v>2084</v>
      </c>
      <c r="C63" s="290">
        <v>2</v>
      </c>
      <c r="D63" s="281" t="str">
        <f t="shared" si="0"/>
        <v>L3-2</v>
      </c>
    </row>
    <row r="64" spans="1:4" x14ac:dyDescent="0.3">
      <c r="A64" s="290" t="s">
        <v>230</v>
      </c>
      <c r="B64" s="290" t="s">
        <v>2084</v>
      </c>
      <c r="C64" s="290">
        <v>2</v>
      </c>
      <c r="D64" s="281" t="str">
        <f t="shared" si="0"/>
        <v>L3-2</v>
      </c>
    </row>
    <row r="65" spans="1:4" x14ac:dyDescent="0.3">
      <c r="A65" s="290" t="s">
        <v>221</v>
      </c>
      <c r="B65" s="290" t="s">
        <v>2084</v>
      </c>
      <c r="C65" s="290">
        <v>2</v>
      </c>
      <c r="D65" s="281" t="str">
        <f t="shared" si="0"/>
        <v>L3-2</v>
      </c>
    </row>
    <row r="66" spans="1:4" x14ac:dyDescent="0.3">
      <c r="A66" s="290" t="s">
        <v>224</v>
      </c>
      <c r="B66" s="290" t="s">
        <v>2084</v>
      </c>
      <c r="C66" s="290">
        <v>2</v>
      </c>
      <c r="D66" s="281" t="str">
        <f t="shared" si="0"/>
        <v>L3-2</v>
      </c>
    </row>
    <row r="67" spans="1:4" x14ac:dyDescent="0.3">
      <c r="A67" s="290" t="s">
        <v>236</v>
      </c>
      <c r="B67" s="290" t="s">
        <v>2084</v>
      </c>
      <c r="C67" s="290">
        <v>2</v>
      </c>
      <c r="D67" s="281" t="str">
        <f t="shared" ref="D67:D130" si="1">B67&amp;"-"&amp;C67</f>
        <v>L3-2</v>
      </c>
    </row>
    <row r="68" spans="1:4" x14ac:dyDescent="0.3">
      <c r="A68" s="290" t="s">
        <v>247</v>
      </c>
      <c r="B68" s="290" t="s">
        <v>2084</v>
      </c>
      <c r="C68" s="290">
        <v>3</v>
      </c>
      <c r="D68" s="281" t="str">
        <f t="shared" si="1"/>
        <v>L3-3</v>
      </c>
    </row>
    <row r="69" spans="1:4" x14ac:dyDescent="0.3">
      <c r="A69" s="290" t="s">
        <v>2087</v>
      </c>
      <c r="B69" s="290" t="s">
        <v>2084</v>
      </c>
      <c r="C69" s="290">
        <v>3</v>
      </c>
      <c r="D69" s="281" t="str">
        <f t="shared" si="1"/>
        <v>L3-3</v>
      </c>
    </row>
    <row r="70" spans="1:4" x14ac:dyDescent="0.3">
      <c r="A70" s="290" t="s">
        <v>2086</v>
      </c>
      <c r="B70" s="290" t="s">
        <v>2084</v>
      </c>
      <c r="C70" s="290">
        <v>3</v>
      </c>
      <c r="D70" s="281" t="str">
        <f t="shared" si="1"/>
        <v>L3-3</v>
      </c>
    </row>
    <row r="71" spans="1:4" x14ac:dyDescent="0.3">
      <c r="A71" s="290" t="s">
        <v>265</v>
      </c>
      <c r="B71" s="290" t="s">
        <v>2084</v>
      </c>
      <c r="C71" s="290">
        <v>3</v>
      </c>
      <c r="D71" s="281" t="str">
        <f t="shared" si="1"/>
        <v>L3-3</v>
      </c>
    </row>
    <row r="72" spans="1:4" x14ac:dyDescent="0.3">
      <c r="A72" s="290" t="s">
        <v>244</v>
      </c>
      <c r="B72" s="290" t="s">
        <v>2084</v>
      </c>
      <c r="C72" s="290">
        <v>3</v>
      </c>
      <c r="D72" s="281" t="str">
        <f t="shared" si="1"/>
        <v>L3-3</v>
      </c>
    </row>
    <row r="73" spans="1:4" x14ac:dyDescent="0.3">
      <c r="A73" s="290" t="s">
        <v>2088</v>
      </c>
      <c r="B73" s="290" t="s">
        <v>2084</v>
      </c>
      <c r="C73" s="290">
        <v>3</v>
      </c>
      <c r="D73" s="281" t="str">
        <f t="shared" si="1"/>
        <v>L3-3</v>
      </c>
    </row>
    <row r="74" spans="1:4" x14ac:dyDescent="0.3">
      <c r="A74" s="290" t="s">
        <v>2089</v>
      </c>
      <c r="B74" s="290" t="s">
        <v>2084</v>
      </c>
      <c r="C74" s="290">
        <v>3</v>
      </c>
      <c r="D74" s="281" t="str">
        <f t="shared" si="1"/>
        <v>L3-3</v>
      </c>
    </row>
    <row r="75" spans="1:4" x14ac:dyDescent="0.3">
      <c r="A75" s="290" t="s">
        <v>268</v>
      </c>
      <c r="B75" s="290" t="s">
        <v>2084</v>
      </c>
      <c r="C75" s="290">
        <v>3</v>
      </c>
      <c r="D75" s="281" t="str">
        <f t="shared" si="1"/>
        <v>L3-3</v>
      </c>
    </row>
    <row r="76" spans="1:4" x14ac:dyDescent="0.3">
      <c r="A76" s="290" t="s">
        <v>271</v>
      </c>
      <c r="B76" s="290" t="s">
        <v>2084</v>
      </c>
      <c r="C76" s="290">
        <v>3</v>
      </c>
      <c r="D76" s="281" t="str">
        <f t="shared" si="1"/>
        <v>L3-3</v>
      </c>
    </row>
    <row r="77" spans="1:4" x14ac:dyDescent="0.3">
      <c r="A77" s="290" t="s">
        <v>2090</v>
      </c>
      <c r="B77" s="290" t="s">
        <v>2084</v>
      </c>
      <c r="C77" s="290">
        <v>3</v>
      </c>
      <c r="D77" s="281" t="str">
        <f t="shared" si="1"/>
        <v>L3-3</v>
      </c>
    </row>
    <row r="78" spans="1:4" x14ac:dyDescent="0.3">
      <c r="A78" s="290" t="s">
        <v>239</v>
      </c>
      <c r="B78" s="290" t="s">
        <v>2084</v>
      </c>
      <c r="C78" s="290">
        <v>4</v>
      </c>
      <c r="D78" s="281" t="str">
        <f t="shared" si="1"/>
        <v>L3-4</v>
      </c>
    </row>
    <row r="79" spans="1:4" x14ac:dyDescent="0.3">
      <c r="A79" s="290" t="s">
        <v>2091</v>
      </c>
      <c r="B79" s="290" t="s">
        <v>2084</v>
      </c>
      <c r="C79" s="290">
        <v>4</v>
      </c>
      <c r="D79" s="281" t="str">
        <f t="shared" si="1"/>
        <v>L3-4</v>
      </c>
    </row>
    <row r="80" spans="1:4" x14ac:dyDescent="0.3">
      <c r="A80" s="290" t="s">
        <v>2092</v>
      </c>
      <c r="B80" s="290" t="s">
        <v>2084</v>
      </c>
      <c r="C80" s="290">
        <v>4</v>
      </c>
      <c r="D80" s="281" t="str">
        <f t="shared" si="1"/>
        <v>L3-4</v>
      </c>
    </row>
    <row r="81" spans="1:4" x14ac:dyDescent="0.3">
      <c r="A81" s="290" t="s">
        <v>2093</v>
      </c>
      <c r="B81" s="290" t="s">
        <v>2084</v>
      </c>
      <c r="C81" s="290">
        <v>5</v>
      </c>
      <c r="D81" s="281" t="str">
        <f t="shared" si="1"/>
        <v>L3-5</v>
      </c>
    </row>
    <row r="82" spans="1:4" x14ac:dyDescent="0.3">
      <c r="A82" s="290" t="s">
        <v>2094</v>
      </c>
      <c r="B82" s="290" t="s">
        <v>2084</v>
      </c>
      <c r="C82" s="290">
        <v>5</v>
      </c>
      <c r="D82" s="281" t="str">
        <f t="shared" si="1"/>
        <v>L3-5</v>
      </c>
    </row>
    <row r="83" spans="1:4" x14ac:dyDescent="0.3">
      <c r="A83" s="290" t="s">
        <v>2095</v>
      </c>
      <c r="B83" s="290" t="s">
        <v>2084</v>
      </c>
      <c r="C83" s="290">
        <v>5</v>
      </c>
      <c r="D83" s="281" t="str">
        <f t="shared" si="1"/>
        <v>L3-5</v>
      </c>
    </row>
    <row r="84" spans="1:4" x14ac:dyDescent="0.3">
      <c r="A84" s="290" t="s">
        <v>303</v>
      </c>
      <c r="B84" s="290" t="s">
        <v>2084</v>
      </c>
      <c r="C84" s="290">
        <v>5</v>
      </c>
      <c r="D84" s="281" t="str">
        <f t="shared" si="1"/>
        <v>L3-5</v>
      </c>
    </row>
    <row r="85" spans="1:4" x14ac:dyDescent="0.3">
      <c r="A85" s="290" t="s">
        <v>1006</v>
      </c>
      <c r="B85" s="290" t="s">
        <v>2084</v>
      </c>
      <c r="C85" s="290">
        <v>5</v>
      </c>
      <c r="D85" s="281" t="str">
        <f t="shared" si="1"/>
        <v>L3-5</v>
      </c>
    </row>
    <row r="86" spans="1:4" x14ac:dyDescent="0.3">
      <c r="A86" s="290" t="s">
        <v>300</v>
      </c>
      <c r="B86" s="290" t="s">
        <v>2084</v>
      </c>
      <c r="C86" s="290">
        <v>5</v>
      </c>
      <c r="D86" s="281" t="str">
        <f t="shared" si="1"/>
        <v>L3-5</v>
      </c>
    </row>
    <row r="87" spans="1:4" x14ac:dyDescent="0.3">
      <c r="A87" s="290" t="s">
        <v>215</v>
      </c>
      <c r="B87" s="290" t="s">
        <v>2084</v>
      </c>
      <c r="C87" s="290">
        <v>6</v>
      </c>
      <c r="D87" s="281" t="str">
        <f t="shared" si="1"/>
        <v>L3-6</v>
      </c>
    </row>
    <row r="88" spans="1:4" x14ac:dyDescent="0.3">
      <c r="A88" s="290" t="s">
        <v>408</v>
      </c>
      <c r="B88" s="290" t="s">
        <v>2096</v>
      </c>
      <c r="C88" s="290">
        <v>1</v>
      </c>
      <c r="D88" s="281" t="str">
        <f t="shared" si="1"/>
        <v>L4-1</v>
      </c>
    </row>
    <row r="89" spans="1:4" x14ac:dyDescent="0.3">
      <c r="A89" s="290" t="s">
        <v>405</v>
      </c>
      <c r="B89" s="290" t="s">
        <v>2096</v>
      </c>
      <c r="C89" s="290">
        <v>1</v>
      </c>
      <c r="D89" s="281" t="str">
        <f t="shared" si="1"/>
        <v>L4-1</v>
      </c>
    </row>
    <row r="90" spans="1:4" x14ac:dyDescent="0.3">
      <c r="A90" s="290" t="s">
        <v>411</v>
      </c>
      <c r="B90" s="290" t="s">
        <v>2096</v>
      </c>
      <c r="C90" s="290">
        <v>1</v>
      </c>
      <c r="D90" s="281" t="str">
        <f t="shared" si="1"/>
        <v>L4-1</v>
      </c>
    </row>
    <row r="91" spans="1:4" x14ac:dyDescent="0.3">
      <c r="A91" s="290" t="s">
        <v>2097</v>
      </c>
      <c r="B91" s="290" t="s">
        <v>2096</v>
      </c>
      <c r="C91" s="290">
        <v>2</v>
      </c>
      <c r="D91" s="281" t="str">
        <f t="shared" si="1"/>
        <v>L4-2</v>
      </c>
    </row>
    <row r="92" spans="1:4" x14ac:dyDescent="0.3">
      <c r="A92" s="290" t="s">
        <v>432</v>
      </c>
      <c r="B92" s="290" t="s">
        <v>2096</v>
      </c>
      <c r="C92" s="290">
        <v>2</v>
      </c>
      <c r="D92" s="281" t="str">
        <f t="shared" si="1"/>
        <v>L4-2</v>
      </c>
    </row>
    <row r="93" spans="1:4" x14ac:dyDescent="0.3">
      <c r="A93" s="290" t="s">
        <v>2098</v>
      </c>
      <c r="B93" s="290" t="s">
        <v>2096</v>
      </c>
      <c r="C93" s="290">
        <v>2</v>
      </c>
      <c r="D93" s="281" t="str">
        <f t="shared" si="1"/>
        <v>L4-2</v>
      </c>
    </row>
    <row r="94" spans="1:4" x14ac:dyDescent="0.3">
      <c r="A94" s="290" t="s">
        <v>444</v>
      </c>
      <c r="B94" s="290" t="s">
        <v>2096</v>
      </c>
      <c r="C94" s="290">
        <v>2</v>
      </c>
      <c r="D94" s="281" t="str">
        <f t="shared" si="1"/>
        <v>L4-2</v>
      </c>
    </row>
    <row r="95" spans="1:4" x14ac:dyDescent="0.3">
      <c r="A95" s="290" t="s">
        <v>491</v>
      </c>
      <c r="B95" s="290" t="s">
        <v>2096</v>
      </c>
      <c r="C95" s="290">
        <v>3</v>
      </c>
      <c r="D95" s="281" t="str">
        <f t="shared" si="1"/>
        <v>L4-3</v>
      </c>
    </row>
    <row r="96" spans="1:4" x14ac:dyDescent="0.3">
      <c r="A96" s="290" t="s">
        <v>2100</v>
      </c>
      <c r="B96" s="290" t="s">
        <v>2096</v>
      </c>
      <c r="C96" s="290">
        <v>3</v>
      </c>
      <c r="D96" s="281" t="str">
        <f t="shared" si="1"/>
        <v>L4-3</v>
      </c>
    </row>
    <row r="97" spans="1:4" x14ac:dyDescent="0.3">
      <c r="A97" s="290" t="s">
        <v>2102</v>
      </c>
      <c r="B97" s="290" t="s">
        <v>2096</v>
      </c>
      <c r="C97" s="290">
        <v>3</v>
      </c>
      <c r="D97" s="281" t="str">
        <f t="shared" si="1"/>
        <v>L4-3</v>
      </c>
    </row>
    <row r="98" spans="1:4" x14ac:dyDescent="0.3">
      <c r="A98" s="290" t="s">
        <v>2101</v>
      </c>
      <c r="B98" s="290" t="s">
        <v>2096</v>
      </c>
      <c r="C98" s="290">
        <v>3</v>
      </c>
      <c r="D98" s="281" t="str">
        <f t="shared" si="1"/>
        <v>L4-3</v>
      </c>
    </row>
    <row r="99" spans="1:4" x14ac:dyDescent="0.3">
      <c r="A99" s="290" t="s">
        <v>2099</v>
      </c>
      <c r="B99" s="290" t="s">
        <v>2096</v>
      </c>
      <c r="C99" s="290">
        <v>3</v>
      </c>
      <c r="D99" s="281" t="str">
        <f t="shared" si="1"/>
        <v>L4-3</v>
      </c>
    </row>
    <row r="100" spans="1:4" x14ac:dyDescent="0.3">
      <c r="A100" s="290" t="s">
        <v>369</v>
      </c>
      <c r="B100" s="290" t="s">
        <v>2096</v>
      </c>
      <c r="C100" s="290">
        <v>4</v>
      </c>
      <c r="D100" s="281" t="str">
        <f t="shared" si="1"/>
        <v>L4-4</v>
      </c>
    </row>
    <row r="101" spans="1:4" x14ac:dyDescent="0.3">
      <c r="A101" s="290" t="s">
        <v>378</v>
      </c>
      <c r="B101" s="290" t="s">
        <v>2096</v>
      </c>
      <c r="C101" s="290">
        <v>4</v>
      </c>
      <c r="D101" s="281" t="str">
        <f t="shared" si="1"/>
        <v>L4-4</v>
      </c>
    </row>
    <row r="102" spans="1:4" x14ac:dyDescent="0.3">
      <c r="A102" s="290" t="s">
        <v>2103</v>
      </c>
      <c r="B102" s="290" t="s">
        <v>2096</v>
      </c>
      <c r="C102" s="290">
        <v>4</v>
      </c>
      <c r="D102" s="281" t="str">
        <f t="shared" si="1"/>
        <v>L4-4</v>
      </c>
    </row>
    <row r="103" spans="1:4" x14ac:dyDescent="0.3">
      <c r="A103" s="290" t="s">
        <v>2104</v>
      </c>
      <c r="B103" s="290" t="s">
        <v>2096</v>
      </c>
      <c r="C103" s="290">
        <v>4</v>
      </c>
      <c r="D103" s="281" t="str">
        <f t="shared" si="1"/>
        <v>L4-4</v>
      </c>
    </row>
    <row r="104" spans="1:4" x14ac:dyDescent="0.3">
      <c r="A104" s="290" t="s">
        <v>2105</v>
      </c>
      <c r="B104" s="290" t="s">
        <v>2096</v>
      </c>
      <c r="C104" s="290">
        <v>4</v>
      </c>
      <c r="D104" s="281" t="str">
        <f t="shared" si="1"/>
        <v>L4-4</v>
      </c>
    </row>
    <row r="105" spans="1:4" x14ac:dyDescent="0.3">
      <c r="A105" s="290" t="s">
        <v>402</v>
      </c>
      <c r="B105" s="290" t="s">
        <v>2096</v>
      </c>
      <c r="C105" s="290">
        <v>4</v>
      </c>
      <c r="D105" s="281" t="str">
        <f t="shared" si="1"/>
        <v>L4-4</v>
      </c>
    </row>
    <row r="106" spans="1:4" x14ac:dyDescent="0.3">
      <c r="A106" s="290" t="s">
        <v>393</v>
      </c>
      <c r="B106" s="290" t="s">
        <v>2096</v>
      </c>
      <c r="C106" s="290">
        <v>4</v>
      </c>
      <c r="D106" s="281" t="str">
        <f t="shared" si="1"/>
        <v>L4-4</v>
      </c>
    </row>
    <row r="107" spans="1:4" x14ac:dyDescent="0.3">
      <c r="A107" s="290" t="s">
        <v>396</v>
      </c>
      <c r="B107" s="290" t="s">
        <v>2096</v>
      </c>
      <c r="C107" s="290">
        <v>4</v>
      </c>
      <c r="D107" s="281" t="str">
        <f t="shared" si="1"/>
        <v>L4-4</v>
      </c>
    </row>
    <row r="108" spans="1:4" x14ac:dyDescent="0.3">
      <c r="A108" s="290" t="s">
        <v>399</v>
      </c>
      <c r="B108" s="290" t="s">
        <v>2096</v>
      </c>
      <c r="C108" s="290">
        <v>4</v>
      </c>
      <c r="D108" s="281" t="str">
        <f t="shared" si="1"/>
        <v>L4-4</v>
      </c>
    </row>
    <row r="109" spans="1:4" x14ac:dyDescent="0.3">
      <c r="A109" s="290" t="s">
        <v>2108</v>
      </c>
      <c r="B109" s="290" t="s">
        <v>2096</v>
      </c>
      <c r="C109" s="290">
        <v>4</v>
      </c>
      <c r="D109" s="281" t="str">
        <f t="shared" si="1"/>
        <v>L4-4</v>
      </c>
    </row>
    <row r="110" spans="1:4" x14ac:dyDescent="0.3">
      <c r="A110" s="290" t="s">
        <v>2106</v>
      </c>
      <c r="B110" s="290" t="s">
        <v>2096</v>
      </c>
      <c r="C110" s="290">
        <v>4</v>
      </c>
      <c r="D110" s="281" t="str">
        <f t="shared" si="1"/>
        <v>L4-4</v>
      </c>
    </row>
    <row r="111" spans="1:4" x14ac:dyDescent="0.3">
      <c r="A111" s="290" t="s">
        <v>2107</v>
      </c>
      <c r="B111" s="290" t="s">
        <v>2096</v>
      </c>
      <c r="C111" s="290">
        <v>4</v>
      </c>
      <c r="D111" s="281" t="str">
        <f t="shared" si="1"/>
        <v>L4-4</v>
      </c>
    </row>
    <row r="112" spans="1:4" x14ac:dyDescent="0.3">
      <c r="A112" s="290" t="s">
        <v>2110</v>
      </c>
      <c r="B112" s="290" t="s">
        <v>2096</v>
      </c>
      <c r="C112" s="290">
        <v>5</v>
      </c>
      <c r="D112" s="281" t="str">
        <f t="shared" si="1"/>
        <v>L4-5</v>
      </c>
    </row>
    <row r="113" spans="1:4" x14ac:dyDescent="0.3">
      <c r="A113" s="290" t="s">
        <v>2109</v>
      </c>
      <c r="B113" s="290" t="s">
        <v>2096</v>
      </c>
      <c r="C113" s="290">
        <v>5</v>
      </c>
      <c r="D113" s="281" t="str">
        <f t="shared" si="1"/>
        <v>L4-5</v>
      </c>
    </row>
    <row r="114" spans="1:4" x14ac:dyDescent="0.3">
      <c r="A114" s="290" t="s">
        <v>423</v>
      </c>
      <c r="B114" s="290" t="s">
        <v>2096</v>
      </c>
      <c r="C114" s="290">
        <v>5</v>
      </c>
      <c r="D114" s="281" t="str">
        <f t="shared" si="1"/>
        <v>L4-5</v>
      </c>
    </row>
    <row r="115" spans="1:4" x14ac:dyDescent="0.3">
      <c r="A115" s="290" t="s">
        <v>446</v>
      </c>
      <c r="B115" s="290" t="s">
        <v>2096</v>
      </c>
      <c r="C115" s="290">
        <v>5</v>
      </c>
      <c r="D115" s="281" t="str">
        <f t="shared" si="1"/>
        <v>L4-5</v>
      </c>
    </row>
    <row r="116" spans="1:4" x14ac:dyDescent="0.3">
      <c r="A116" s="290" t="s">
        <v>417</v>
      </c>
      <c r="B116" s="290" t="s">
        <v>2096</v>
      </c>
      <c r="C116" s="290">
        <v>5</v>
      </c>
      <c r="D116" s="281" t="str">
        <f t="shared" si="1"/>
        <v>L4-5</v>
      </c>
    </row>
    <row r="117" spans="1:4" x14ac:dyDescent="0.3">
      <c r="A117" s="290" t="s">
        <v>426</v>
      </c>
      <c r="B117" s="290" t="s">
        <v>2096</v>
      </c>
      <c r="C117" s="290">
        <v>5</v>
      </c>
      <c r="D117" s="281" t="str">
        <f t="shared" si="1"/>
        <v>L4-5</v>
      </c>
    </row>
    <row r="118" spans="1:4" x14ac:dyDescent="0.3">
      <c r="A118" s="290" t="s">
        <v>318</v>
      </c>
      <c r="B118" s="290" t="s">
        <v>2096</v>
      </c>
      <c r="C118" s="290">
        <v>6</v>
      </c>
      <c r="D118" s="281" t="str">
        <f t="shared" si="1"/>
        <v>L4-6</v>
      </c>
    </row>
    <row r="119" spans="1:4" x14ac:dyDescent="0.3">
      <c r="A119" s="290" t="s">
        <v>327</v>
      </c>
      <c r="B119" s="290" t="s">
        <v>2096</v>
      </c>
      <c r="C119" s="290">
        <v>6</v>
      </c>
      <c r="D119" s="281" t="str">
        <f t="shared" si="1"/>
        <v>L4-6</v>
      </c>
    </row>
    <row r="120" spans="1:4" x14ac:dyDescent="0.3">
      <c r="A120" s="290" t="s">
        <v>330</v>
      </c>
      <c r="B120" s="290" t="s">
        <v>2096</v>
      </c>
      <c r="C120" s="290">
        <v>6</v>
      </c>
      <c r="D120" s="281" t="str">
        <f t="shared" si="1"/>
        <v>L4-6</v>
      </c>
    </row>
    <row r="121" spans="1:4" x14ac:dyDescent="0.3">
      <c r="A121" s="290" t="s">
        <v>342</v>
      </c>
      <c r="B121" s="290" t="s">
        <v>2096</v>
      </c>
      <c r="C121" s="290">
        <v>6</v>
      </c>
      <c r="D121" s="281" t="str">
        <f t="shared" si="1"/>
        <v>L4-6</v>
      </c>
    </row>
    <row r="122" spans="1:4" x14ac:dyDescent="0.3">
      <c r="A122" s="290" t="s">
        <v>333</v>
      </c>
      <c r="B122" s="290" t="s">
        <v>2096</v>
      </c>
      <c r="C122" s="290">
        <v>6</v>
      </c>
      <c r="D122" s="281" t="str">
        <f t="shared" si="1"/>
        <v>L4-6</v>
      </c>
    </row>
    <row r="123" spans="1:4" x14ac:dyDescent="0.3">
      <c r="A123" s="290" t="s">
        <v>345</v>
      </c>
      <c r="B123" s="290" t="s">
        <v>2096</v>
      </c>
      <c r="C123" s="290">
        <v>6</v>
      </c>
      <c r="D123" s="281" t="str">
        <f t="shared" si="1"/>
        <v>L4-6</v>
      </c>
    </row>
    <row r="124" spans="1:4" x14ac:dyDescent="0.3">
      <c r="A124" s="290" t="s">
        <v>348</v>
      </c>
      <c r="B124" s="290" t="s">
        <v>2096</v>
      </c>
      <c r="C124" s="290">
        <v>6</v>
      </c>
      <c r="D124" s="281" t="str">
        <f t="shared" si="1"/>
        <v>L4-6</v>
      </c>
    </row>
    <row r="125" spans="1:4" x14ac:dyDescent="0.3">
      <c r="A125" s="290" t="s">
        <v>351</v>
      </c>
      <c r="B125" s="290" t="s">
        <v>2096</v>
      </c>
      <c r="C125" s="290">
        <v>6</v>
      </c>
      <c r="D125" s="281" t="str">
        <f t="shared" si="1"/>
        <v>L4-6</v>
      </c>
    </row>
    <row r="126" spans="1:4" x14ac:dyDescent="0.3">
      <c r="A126" s="290" t="s">
        <v>336</v>
      </c>
      <c r="B126" s="290" t="s">
        <v>2096</v>
      </c>
      <c r="C126" s="290">
        <v>6</v>
      </c>
      <c r="D126" s="281" t="str">
        <f t="shared" si="1"/>
        <v>L4-6</v>
      </c>
    </row>
    <row r="127" spans="1:4" x14ac:dyDescent="0.3">
      <c r="A127" s="290" t="s">
        <v>339</v>
      </c>
      <c r="B127" s="290" t="s">
        <v>2096</v>
      </c>
      <c r="C127" s="290">
        <v>6</v>
      </c>
      <c r="D127" s="281" t="str">
        <f t="shared" si="1"/>
        <v>L4-6</v>
      </c>
    </row>
    <row r="128" spans="1:4" x14ac:dyDescent="0.3">
      <c r="A128" s="290" t="s">
        <v>354</v>
      </c>
      <c r="B128" s="290" t="s">
        <v>2096</v>
      </c>
      <c r="C128" s="290">
        <v>6</v>
      </c>
      <c r="D128" s="281" t="str">
        <f t="shared" si="1"/>
        <v>L4-6</v>
      </c>
    </row>
    <row r="129" spans="1:4" x14ac:dyDescent="0.3">
      <c r="A129" s="290" t="s">
        <v>357</v>
      </c>
      <c r="B129" s="290" t="s">
        <v>2096</v>
      </c>
      <c r="C129" s="290">
        <v>6</v>
      </c>
      <c r="D129" s="281" t="str">
        <f t="shared" si="1"/>
        <v>L4-6</v>
      </c>
    </row>
    <row r="130" spans="1:4" x14ac:dyDescent="0.3">
      <c r="A130" s="290" t="s">
        <v>449</v>
      </c>
      <c r="B130" s="290" t="s">
        <v>2096</v>
      </c>
      <c r="C130" s="290">
        <v>7</v>
      </c>
      <c r="D130" s="281" t="str">
        <f t="shared" si="1"/>
        <v>L4-7</v>
      </c>
    </row>
    <row r="131" spans="1:4" x14ac:dyDescent="0.3">
      <c r="A131" s="290" t="s">
        <v>476</v>
      </c>
      <c r="B131" s="290" t="s">
        <v>2096</v>
      </c>
      <c r="C131" s="290">
        <v>7</v>
      </c>
      <c r="D131" s="281" t="str">
        <f t="shared" ref="D131:D194" si="2">B131&amp;"-"&amp;C131</f>
        <v>L4-7</v>
      </c>
    </row>
    <row r="132" spans="1:4" x14ac:dyDescent="0.3">
      <c r="A132" s="290" t="s">
        <v>479</v>
      </c>
      <c r="B132" s="290" t="s">
        <v>2096</v>
      </c>
      <c r="C132" s="290">
        <v>7</v>
      </c>
      <c r="D132" s="281" t="str">
        <f t="shared" si="2"/>
        <v>L4-7</v>
      </c>
    </row>
    <row r="133" spans="1:4" x14ac:dyDescent="0.3">
      <c r="A133" s="290" t="s">
        <v>675</v>
      </c>
      <c r="B133" s="290" t="s">
        <v>2111</v>
      </c>
      <c r="C133" s="290">
        <v>1</v>
      </c>
      <c r="D133" s="281" t="str">
        <f t="shared" si="2"/>
        <v>L5-1</v>
      </c>
    </row>
    <row r="134" spans="1:4" x14ac:dyDescent="0.3">
      <c r="A134" s="290" t="s">
        <v>2115</v>
      </c>
      <c r="B134" s="290" t="s">
        <v>2111</v>
      </c>
      <c r="C134" s="290">
        <v>1</v>
      </c>
      <c r="D134" s="281" t="str">
        <f t="shared" si="2"/>
        <v>L5-1</v>
      </c>
    </row>
    <row r="135" spans="1:4" x14ac:dyDescent="0.3">
      <c r="A135" s="290" t="s">
        <v>2113</v>
      </c>
      <c r="B135" s="290" t="s">
        <v>2111</v>
      </c>
      <c r="C135" s="290">
        <v>1</v>
      </c>
      <c r="D135" s="281" t="str">
        <f t="shared" si="2"/>
        <v>L5-1</v>
      </c>
    </row>
    <row r="136" spans="1:4" x14ac:dyDescent="0.3">
      <c r="A136" s="290" t="s">
        <v>678</v>
      </c>
      <c r="B136" s="290" t="s">
        <v>2111</v>
      </c>
      <c r="C136" s="290">
        <v>1</v>
      </c>
      <c r="D136" s="281" t="str">
        <f t="shared" si="2"/>
        <v>L5-1</v>
      </c>
    </row>
    <row r="137" spans="1:4" x14ac:dyDescent="0.3">
      <c r="A137" s="290" t="s">
        <v>684</v>
      </c>
      <c r="B137" s="290" t="s">
        <v>2111</v>
      </c>
      <c r="C137" s="290">
        <v>1</v>
      </c>
      <c r="D137" s="281" t="str">
        <f t="shared" si="2"/>
        <v>L5-1</v>
      </c>
    </row>
    <row r="138" spans="1:4" x14ac:dyDescent="0.3">
      <c r="A138" s="290" t="s">
        <v>669</v>
      </c>
      <c r="B138" s="290" t="s">
        <v>2111</v>
      </c>
      <c r="C138" s="290">
        <v>1</v>
      </c>
      <c r="D138" s="281" t="str">
        <f t="shared" si="2"/>
        <v>L5-1</v>
      </c>
    </row>
    <row r="139" spans="1:4" x14ac:dyDescent="0.3">
      <c r="A139" s="290" t="s">
        <v>2114</v>
      </c>
      <c r="B139" s="290" t="s">
        <v>2111</v>
      </c>
      <c r="C139" s="290">
        <v>1</v>
      </c>
      <c r="D139" s="281" t="str">
        <f t="shared" si="2"/>
        <v>L5-1</v>
      </c>
    </row>
    <row r="140" spans="1:4" x14ac:dyDescent="0.3">
      <c r="A140" s="290" t="s">
        <v>2112</v>
      </c>
      <c r="B140" s="290" t="s">
        <v>2111</v>
      </c>
      <c r="C140" s="290">
        <v>1</v>
      </c>
      <c r="D140" s="281" t="str">
        <f t="shared" si="2"/>
        <v>L5-1</v>
      </c>
    </row>
    <row r="141" spans="1:4" x14ac:dyDescent="0.3">
      <c r="A141" s="290" t="s">
        <v>1379</v>
      </c>
      <c r="B141" s="290" t="s">
        <v>2111</v>
      </c>
      <c r="C141" s="290">
        <v>2</v>
      </c>
      <c r="D141" s="281" t="str">
        <f t="shared" si="2"/>
        <v>L5-2</v>
      </c>
    </row>
    <row r="142" spans="1:4" x14ac:dyDescent="0.3">
      <c r="A142" s="290" t="s">
        <v>1380</v>
      </c>
      <c r="B142" s="290" t="s">
        <v>2111</v>
      </c>
      <c r="C142" s="290">
        <v>2</v>
      </c>
      <c r="D142" s="281" t="str">
        <f t="shared" si="2"/>
        <v>L5-2</v>
      </c>
    </row>
    <row r="143" spans="1:4" x14ac:dyDescent="0.3">
      <c r="A143" s="290" t="s">
        <v>1381</v>
      </c>
      <c r="B143" s="290" t="s">
        <v>2111</v>
      </c>
      <c r="C143" s="290">
        <v>2</v>
      </c>
      <c r="D143" s="281" t="str">
        <f t="shared" si="2"/>
        <v>L5-2</v>
      </c>
    </row>
    <row r="144" spans="1:4" x14ac:dyDescent="0.3">
      <c r="A144" s="290" t="s">
        <v>2121</v>
      </c>
      <c r="B144" s="290" t="s">
        <v>2111</v>
      </c>
      <c r="C144" s="290">
        <v>2</v>
      </c>
      <c r="D144" s="281" t="str">
        <f t="shared" si="2"/>
        <v>L5-2</v>
      </c>
    </row>
    <row r="145" spans="1:4" x14ac:dyDescent="0.3">
      <c r="A145" s="290" t="s">
        <v>605</v>
      </c>
      <c r="B145" s="290" t="s">
        <v>2111</v>
      </c>
      <c r="C145" s="290">
        <v>2</v>
      </c>
      <c r="D145" s="281" t="str">
        <f t="shared" si="2"/>
        <v>L5-2</v>
      </c>
    </row>
    <row r="146" spans="1:4" x14ac:dyDescent="0.3">
      <c r="A146" s="290" t="s">
        <v>2116</v>
      </c>
      <c r="B146" s="290" t="s">
        <v>2111</v>
      </c>
      <c r="C146" s="290">
        <v>2</v>
      </c>
      <c r="D146" s="281" t="str">
        <f t="shared" si="2"/>
        <v>L5-2</v>
      </c>
    </row>
    <row r="147" spans="1:4" x14ac:dyDescent="0.3">
      <c r="A147" s="290" t="s">
        <v>2117</v>
      </c>
      <c r="B147" s="290" t="s">
        <v>2111</v>
      </c>
      <c r="C147" s="290">
        <v>2</v>
      </c>
      <c r="D147" s="281" t="str">
        <f t="shared" si="2"/>
        <v>L5-2</v>
      </c>
    </row>
    <row r="148" spans="1:4" x14ac:dyDescent="0.3">
      <c r="A148" s="290" t="s">
        <v>2118</v>
      </c>
      <c r="B148" s="290" t="s">
        <v>2111</v>
      </c>
      <c r="C148" s="290">
        <v>2</v>
      </c>
      <c r="D148" s="281" t="str">
        <f t="shared" si="2"/>
        <v>L5-2</v>
      </c>
    </row>
    <row r="149" spans="1:4" x14ac:dyDescent="0.3">
      <c r="A149" s="290" t="s">
        <v>2119</v>
      </c>
      <c r="B149" s="290" t="s">
        <v>2111</v>
      </c>
      <c r="C149" s="290">
        <v>2</v>
      </c>
      <c r="D149" s="281" t="str">
        <f t="shared" si="2"/>
        <v>L5-2</v>
      </c>
    </row>
    <row r="150" spans="1:4" x14ac:dyDescent="0.3">
      <c r="A150" s="290" t="s">
        <v>2120</v>
      </c>
      <c r="B150" s="290" t="s">
        <v>2111</v>
      </c>
      <c r="C150" s="290">
        <v>2</v>
      </c>
      <c r="D150" s="281" t="str">
        <f t="shared" si="2"/>
        <v>L5-2</v>
      </c>
    </row>
    <row r="151" spans="1:4" x14ac:dyDescent="0.3">
      <c r="A151" s="290" t="s">
        <v>642</v>
      </c>
      <c r="B151" s="290" t="s">
        <v>2111</v>
      </c>
      <c r="C151" s="290">
        <v>3</v>
      </c>
      <c r="D151" s="281" t="str">
        <f t="shared" si="2"/>
        <v>L5-3</v>
      </c>
    </row>
    <row r="152" spans="1:4" x14ac:dyDescent="0.3">
      <c r="A152" s="290" t="s">
        <v>646</v>
      </c>
      <c r="B152" s="290" t="s">
        <v>2111</v>
      </c>
      <c r="C152" s="290">
        <v>3</v>
      </c>
      <c r="D152" s="281" t="str">
        <f t="shared" si="2"/>
        <v>L5-3</v>
      </c>
    </row>
    <row r="153" spans="1:4" x14ac:dyDescent="0.3">
      <c r="A153" s="290" t="s">
        <v>2122</v>
      </c>
      <c r="B153" s="290" t="s">
        <v>2111</v>
      </c>
      <c r="C153" s="290">
        <v>3</v>
      </c>
      <c r="D153" s="281" t="str">
        <f t="shared" si="2"/>
        <v>L5-3</v>
      </c>
    </row>
    <row r="154" spans="1:4" x14ac:dyDescent="0.3">
      <c r="A154" s="290" t="s">
        <v>2123</v>
      </c>
      <c r="B154" s="290" t="s">
        <v>2111</v>
      </c>
      <c r="C154" s="290">
        <v>3</v>
      </c>
      <c r="D154" s="281" t="str">
        <f t="shared" si="2"/>
        <v>L5-3</v>
      </c>
    </row>
    <row r="155" spans="1:4" x14ac:dyDescent="0.3">
      <c r="A155" s="290" t="s">
        <v>2129</v>
      </c>
      <c r="B155" s="290" t="s">
        <v>2111</v>
      </c>
      <c r="C155" s="290">
        <v>3</v>
      </c>
      <c r="D155" s="281" t="str">
        <f t="shared" si="2"/>
        <v>L5-3</v>
      </c>
    </row>
    <row r="156" spans="1:4" x14ac:dyDescent="0.3">
      <c r="A156" s="290" t="s">
        <v>667</v>
      </c>
      <c r="B156" s="290" t="s">
        <v>2111</v>
      </c>
      <c r="C156" s="290">
        <v>3</v>
      </c>
      <c r="D156" s="281" t="str">
        <f t="shared" si="2"/>
        <v>L5-3</v>
      </c>
    </row>
    <row r="157" spans="1:4" x14ac:dyDescent="0.3">
      <c r="A157" s="290" t="s">
        <v>2124</v>
      </c>
      <c r="B157" s="290" t="s">
        <v>2111</v>
      </c>
      <c r="C157" s="290">
        <v>3</v>
      </c>
      <c r="D157" s="281" t="str">
        <f t="shared" si="2"/>
        <v>L5-3</v>
      </c>
    </row>
    <row r="158" spans="1:4" x14ac:dyDescent="0.3">
      <c r="A158" s="290" t="s">
        <v>2125</v>
      </c>
      <c r="B158" s="290" t="s">
        <v>2111</v>
      </c>
      <c r="C158" s="290">
        <v>3</v>
      </c>
      <c r="D158" s="281" t="str">
        <f t="shared" si="2"/>
        <v>L5-3</v>
      </c>
    </row>
    <row r="159" spans="1:4" x14ac:dyDescent="0.3">
      <c r="A159" s="290" t="s">
        <v>2128</v>
      </c>
      <c r="B159" s="290" t="s">
        <v>2111</v>
      </c>
      <c r="C159" s="290">
        <v>3</v>
      </c>
      <c r="D159" s="281" t="str">
        <f t="shared" si="2"/>
        <v>L5-3</v>
      </c>
    </row>
    <row r="160" spans="1:4" x14ac:dyDescent="0.3">
      <c r="A160" s="290" t="s">
        <v>658</v>
      </c>
      <c r="B160" s="290" t="s">
        <v>2111</v>
      </c>
      <c r="C160" s="290">
        <v>3</v>
      </c>
      <c r="D160" s="281" t="str">
        <f t="shared" si="2"/>
        <v>L5-3</v>
      </c>
    </row>
    <row r="161" spans="1:4" x14ac:dyDescent="0.3">
      <c r="A161" s="290" t="s">
        <v>661</v>
      </c>
      <c r="B161" s="290" t="s">
        <v>2111</v>
      </c>
      <c r="C161" s="290">
        <v>3</v>
      </c>
      <c r="D161" s="281" t="str">
        <f t="shared" si="2"/>
        <v>L5-3</v>
      </c>
    </row>
    <row r="162" spans="1:4" x14ac:dyDescent="0.3">
      <c r="A162" s="290" t="s">
        <v>2127</v>
      </c>
      <c r="B162" s="290" t="s">
        <v>2111</v>
      </c>
      <c r="C162" s="290">
        <v>3</v>
      </c>
      <c r="D162" s="281" t="str">
        <f t="shared" si="2"/>
        <v>L5-3</v>
      </c>
    </row>
    <row r="163" spans="1:4" x14ac:dyDescent="0.3">
      <c r="A163" s="290" t="s">
        <v>2126</v>
      </c>
      <c r="B163" s="290" t="s">
        <v>2111</v>
      </c>
      <c r="C163" s="290">
        <v>3</v>
      </c>
      <c r="D163" s="281" t="str">
        <f t="shared" si="2"/>
        <v>L5-3</v>
      </c>
    </row>
    <row r="164" spans="1:4" x14ac:dyDescent="0.3">
      <c r="A164" s="290" t="s">
        <v>509</v>
      </c>
      <c r="B164" s="290" t="s">
        <v>2111</v>
      </c>
      <c r="C164" s="290">
        <v>4</v>
      </c>
      <c r="D164" s="281" t="str">
        <f t="shared" si="2"/>
        <v>L5-4</v>
      </c>
    </row>
    <row r="165" spans="1:4" x14ac:dyDescent="0.3">
      <c r="A165" s="290" t="s">
        <v>2130</v>
      </c>
      <c r="B165" s="290" t="s">
        <v>2111</v>
      </c>
      <c r="C165" s="290">
        <v>4</v>
      </c>
      <c r="D165" s="281" t="str">
        <f t="shared" si="2"/>
        <v>L5-4</v>
      </c>
    </row>
    <row r="166" spans="1:4" x14ac:dyDescent="0.3">
      <c r="A166" s="290" t="s">
        <v>2131</v>
      </c>
      <c r="B166" s="290" t="s">
        <v>2111</v>
      </c>
      <c r="C166" s="290">
        <v>5</v>
      </c>
      <c r="D166" s="281" t="str">
        <f t="shared" si="2"/>
        <v>L5-5</v>
      </c>
    </row>
    <row r="167" spans="1:4" x14ac:dyDescent="0.3">
      <c r="A167" s="290" t="s">
        <v>2135</v>
      </c>
      <c r="B167" s="290" t="s">
        <v>2111</v>
      </c>
      <c r="C167" s="290">
        <v>5</v>
      </c>
      <c r="D167" s="281" t="str">
        <f t="shared" si="2"/>
        <v>L5-5</v>
      </c>
    </row>
    <row r="168" spans="1:4" x14ac:dyDescent="0.3">
      <c r="A168" s="290" t="s">
        <v>593</v>
      </c>
      <c r="B168" s="290" t="s">
        <v>2111</v>
      </c>
      <c r="C168" s="290">
        <v>5</v>
      </c>
      <c r="D168" s="281" t="str">
        <f t="shared" si="2"/>
        <v>L5-5</v>
      </c>
    </row>
    <row r="169" spans="1:4" x14ac:dyDescent="0.3">
      <c r="A169" s="290" t="s">
        <v>2132</v>
      </c>
      <c r="B169" s="290" t="s">
        <v>2111</v>
      </c>
      <c r="C169" s="290">
        <v>5</v>
      </c>
      <c r="D169" s="281" t="str">
        <f t="shared" si="2"/>
        <v>L5-5</v>
      </c>
    </row>
    <row r="170" spans="1:4" x14ac:dyDescent="0.3">
      <c r="A170" s="290" t="s">
        <v>548</v>
      </c>
      <c r="B170" s="290" t="s">
        <v>2111</v>
      </c>
      <c r="C170" s="290">
        <v>5</v>
      </c>
      <c r="D170" s="281" t="str">
        <f t="shared" si="2"/>
        <v>L5-5</v>
      </c>
    </row>
    <row r="171" spans="1:4" x14ac:dyDescent="0.3">
      <c r="A171" s="290" t="s">
        <v>551</v>
      </c>
      <c r="B171" s="290" t="s">
        <v>2111</v>
      </c>
      <c r="C171" s="290">
        <v>5</v>
      </c>
      <c r="D171" s="281" t="str">
        <f t="shared" si="2"/>
        <v>L5-5</v>
      </c>
    </row>
    <row r="172" spans="1:4" x14ac:dyDescent="0.3">
      <c r="A172" s="290" t="s">
        <v>566</v>
      </c>
      <c r="B172" s="290" t="s">
        <v>2111</v>
      </c>
      <c r="C172" s="290">
        <v>5</v>
      </c>
      <c r="D172" s="281" t="str">
        <f t="shared" si="2"/>
        <v>L5-5</v>
      </c>
    </row>
    <row r="173" spans="1:4" x14ac:dyDescent="0.3">
      <c r="A173" s="290" t="s">
        <v>569</v>
      </c>
      <c r="B173" s="290" t="s">
        <v>2111</v>
      </c>
      <c r="C173" s="290">
        <v>5</v>
      </c>
      <c r="D173" s="281" t="str">
        <f t="shared" si="2"/>
        <v>L5-5</v>
      </c>
    </row>
    <row r="174" spans="1:4" x14ac:dyDescent="0.3">
      <c r="A174" s="290" t="s">
        <v>2133</v>
      </c>
      <c r="B174" s="290" t="s">
        <v>2111</v>
      </c>
      <c r="C174" s="290">
        <v>5</v>
      </c>
      <c r="D174" s="281" t="str">
        <f t="shared" si="2"/>
        <v>L5-5</v>
      </c>
    </row>
    <row r="175" spans="1:4" x14ac:dyDescent="0.3">
      <c r="A175" s="290" t="s">
        <v>2134</v>
      </c>
      <c r="B175" s="290" t="s">
        <v>2111</v>
      </c>
      <c r="C175" s="290">
        <v>5</v>
      </c>
      <c r="D175" s="281" t="str">
        <f t="shared" si="2"/>
        <v>L5-5</v>
      </c>
    </row>
    <row r="176" spans="1:4" x14ac:dyDescent="0.3">
      <c r="A176" s="290" t="s">
        <v>587</v>
      </c>
      <c r="B176" s="290" t="s">
        <v>2111</v>
      </c>
      <c r="C176" s="290">
        <v>5</v>
      </c>
      <c r="D176" s="281" t="str">
        <f t="shared" si="2"/>
        <v>L5-5</v>
      </c>
    </row>
    <row r="177" spans="1:4" x14ac:dyDescent="0.3">
      <c r="A177" s="290" t="s">
        <v>557</v>
      </c>
      <c r="B177" s="290" t="s">
        <v>2111</v>
      </c>
      <c r="C177" s="290">
        <v>5</v>
      </c>
      <c r="D177" s="281" t="str">
        <f t="shared" si="2"/>
        <v>L5-5</v>
      </c>
    </row>
    <row r="178" spans="1:4" x14ac:dyDescent="0.3">
      <c r="A178" s="290" t="s">
        <v>560</v>
      </c>
      <c r="B178" s="290" t="s">
        <v>2111</v>
      </c>
      <c r="C178" s="290">
        <v>5</v>
      </c>
      <c r="D178" s="281" t="str">
        <f t="shared" si="2"/>
        <v>L5-5</v>
      </c>
    </row>
    <row r="179" spans="1:4" x14ac:dyDescent="0.3">
      <c r="A179" s="290" t="s">
        <v>563</v>
      </c>
      <c r="B179" s="290" t="s">
        <v>2111</v>
      </c>
      <c r="C179" s="290">
        <v>5</v>
      </c>
      <c r="D179" s="281" t="str">
        <f t="shared" si="2"/>
        <v>L5-5</v>
      </c>
    </row>
    <row r="180" spans="1:4" x14ac:dyDescent="0.3">
      <c r="A180" s="290" t="s">
        <v>581</v>
      </c>
      <c r="B180" s="290" t="s">
        <v>2111</v>
      </c>
      <c r="C180" s="290">
        <v>5</v>
      </c>
      <c r="D180" s="281" t="str">
        <f t="shared" si="2"/>
        <v>L5-5</v>
      </c>
    </row>
    <row r="181" spans="1:4" x14ac:dyDescent="0.3">
      <c r="A181" s="290" t="s">
        <v>1005</v>
      </c>
      <c r="B181" s="290" t="s">
        <v>2111</v>
      </c>
      <c r="C181" s="290">
        <v>5</v>
      </c>
      <c r="D181" s="281" t="str">
        <f t="shared" si="2"/>
        <v>L5-5</v>
      </c>
    </row>
    <row r="182" spans="1:4" x14ac:dyDescent="0.3">
      <c r="A182" s="290" t="s">
        <v>2136</v>
      </c>
      <c r="B182" s="290" t="s">
        <v>2111</v>
      </c>
      <c r="C182" s="290">
        <v>5</v>
      </c>
      <c r="D182" s="281" t="str">
        <f t="shared" si="2"/>
        <v>L5-5</v>
      </c>
    </row>
    <row r="183" spans="1:4" x14ac:dyDescent="0.3">
      <c r="A183" s="290" t="s">
        <v>736</v>
      </c>
      <c r="B183" s="290" t="s">
        <v>2137</v>
      </c>
      <c r="C183" s="290">
        <v>1</v>
      </c>
      <c r="D183" s="281" t="str">
        <f t="shared" si="2"/>
        <v>L6-1</v>
      </c>
    </row>
    <row r="184" spans="1:4" x14ac:dyDescent="0.3">
      <c r="A184" s="290" t="s">
        <v>2138</v>
      </c>
      <c r="B184" s="290" t="s">
        <v>2137</v>
      </c>
      <c r="C184" s="290">
        <v>1</v>
      </c>
      <c r="D184" s="281" t="str">
        <f t="shared" si="2"/>
        <v>L6-1</v>
      </c>
    </row>
    <row r="185" spans="1:4" x14ac:dyDescent="0.3">
      <c r="A185" s="290" t="s">
        <v>2139</v>
      </c>
      <c r="B185" s="290" t="s">
        <v>2137</v>
      </c>
      <c r="C185" s="290">
        <v>1</v>
      </c>
      <c r="D185" s="281" t="str">
        <f t="shared" si="2"/>
        <v>L6-1</v>
      </c>
    </row>
    <row r="186" spans="1:4" x14ac:dyDescent="0.3">
      <c r="A186" s="290" t="s">
        <v>733</v>
      </c>
      <c r="B186" s="290" t="s">
        <v>2137</v>
      </c>
      <c r="C186" s="290">
        <v>2</v>
      </c>
      <c r="D186" s="281" t="str">
        <f t="shared" si="2"/>
        <v>L6-2</v>
      </c>
    </row>
    <row r="187" spans="1:4" x14ac:dyDescent="0.3">
      <c r="A187" s="290" t="s">
        <v>738</v>
      </c>
      <c r="B187" s="290" t="s">
        <v>2137</v>
      </c>
      <c r="C187" s="290">
        <v>2</v>
      </c>
      <c r="D187" s="281" t="str">
        <f t="shared" si="2"/>
        <v>L6-2</v>
      </c>
    </row>
    <row r="188" spans="1:4" x14ac:dyDescent="0.3">
      <c r="A188" s="290" t="s">
        <v>741</v>
      </c>
      <c r="B188" s="290" t="s">
        <v>2137</v>
      </c>
      <c r="C188" s="290">
        <v>2</v>
      </c>
      <c r="D188" s="281" t="str">
        <f t="shared" si="2"/>
        <v>L6-2</v>
      </c>
    </row>
    <row r="189" spans="1:4" x14ac:dyDescent="0.3">
      <c r="A189" s="290" t="s">
        <v>744</v>
      </c>
      <c r="B189" s="290" t="s">
        <v>2137</v>
      </c>
      <c r="C189" s="290">
        <v>2</v>
      </c>
      <c r="D189" s="281" t="str">
        <f t="shared" si="2"/>
        <v>L6-2</v>
      </c>
    </row>
    <row r="190" spans="1:4" x14ac:dyDescent="0.3">
      <c r="A190" s="290" t="s">
        <v>2140</v>
      </c>
      <c r="B190" s="290" t="s">
        <v>2137</v>
      </c>
      <c r="C190" s="290">
        <v>2</v>
      </c>
      <c r="D190" s="281" t="str">
        <f t="shared" si="2"/>
        <v>L6-2</v>
      </c>
    </row>
    <row r="191" spans="1:4" x14ac:dyDescent="0.3">
      <c r="A191" s="290" t="s">
        <v>748</v>
      </c>
      <c r="B191" s="290" t="s">
        <v>2137</v>
      </c>
      <c r="C191" s="290">
        <v>2</v>
      </c>
      <c r="D191" s="281" t="str">
        <f t="shared" si="2"/>
        <v>L6-2</v>
      </c>
    </row>
    <row r="192" spans="1:4" x14ac:dyDescent="0.3">
      <c r="A192" s="290" t="s">
        <v>750</v>
      </c>
      <c r="B192" s="290" t="s">
        <v>2137</v>
      </c>
      <c r="C192" s="290">
        <v>2</v>
      </c>
      <c r="D192" s="281" t="str">
        <f t="shared" si="2"/>
        <v>L6-2</v>
      </c>
    </row>
    <row r="193" spans="1:4" x14ac:dyDescent="0.3">
      <c r="A193" s="290" t="s">
        <v>752</v>
      </c>
      <c r="B193" s="290" t="s">
        <v>2137</v>
      </c>
      <c r="C193" s="290">
        <v>2</v>
      </c>
      <c r="D193" s="281" t="str">
        <f t="shared" si="2"/>
        <v>L6-2</v>
      </c>
    </row>
    <row r="194" spans="1:4" x14ac:dyDescent="0.3">
      <c r="A194" s="290" t="s">
        <v>754</v>
      </c>
      <c r="B194" s="290" t="s">
        <v>2137</v>
      </c>
      <c r="C194" s="290">
        <v>2</v>
      </c>
      <c r="D194" s="281" t="str">
        <f t="shared" si="2"/>
        <v>L6-2</v>
      </c>
    </row>
    <row r="195" spans="1:4" x14ac:dyDescent="0.3">
      <c r="A195" s="290" t="s">
        <v>2143</v>
      </c>
      <c r="B195" s="290" t="s">
        <v>2137</v>
      </c>
      <c r="C195" s="290">
        <v>3</v>
      </c>
      <c r="D195" s="281" t="str">
        <f t="shared" ref="D195:D258" si="3">B195&amp;"-"&amp;C195</f>
        <v>L6-3</v>
      </c>
    </row>
    <row r="196" spans="1:4" x14ac:dyDescent="0.3">
      <c r="A196" s="290" t="s">
        <v>2142</v>
      </c>
      <c r="B196" s="290" t="s">
        <v>2137</v>
      </c>
      <c r="C196" s="290">
        <v>3</v>
      </c>
      <c r="D196" s="281" t="str">
        <f t="shared" si="3"/>
        <v>L6-3</v>
      </c>
    </row>
    <row r="197" spans="1:4" x14ac:dyDescent="0.3">
      <c r="A197" s="290" t="s">
        <v>2141</v>
      </c>
      <c r="B197" s="290" t="s">
        <v>2137</v>
      </c>
      <c r="C197" s="290">
        <v>3</v>
      </c>
      <c r="D197" s="281" t="str">
        <f t="shared" si="3"/>
        <v>L6-3</v>
      </c>
    </row>
    <row r="198" spans="1:4" x14ac:dyDescent="0.3">
      <c r="A198" s="290" t="s">
        <v>787</v>
      </c>
      <c r="B198" s="290" t="s">
        <v>2137</v>
      </c>
      <c r="C198" s="290">
        <v>3</v>
      </c>
      <c r="D198" s="281" t="str">
        <f t="shared" si="3"/>
        <v>L6-3</v>
      </c>
    </row>
    <row r="199" spans="1:4" x14ac:dyDescent="0.3">
      <c r="A199" s="290" t="s">
        <v>808</v>
      </c>
      <c r="B199" s="290" t="s">
        <v>2137</v>
      </c>
      <c r="C199" s="290">
        <v>4</v>
      </c>
      <c r="D199" s="281" t="str">
        <f t="shared" si="3"/>
        <v>L6-4</v>
      </c>
    </row>
    <row r="200" spans="1:4" x14ac:dyDescent="0.3">
      <c r="A200" s="290" t="s">
        <v>813</v>
      </c>
      <c r="B200" s="290" t="s">
        <v>2137</v>
      </c>
      <c r="C200" s="290">
        <v>4</v>
      </c>
      <c r="D200" s="281" t="str">
        <f t="shared" si="3"/>
        <v>L6-4</v>
      </c>
    </row>
    <row r="201" spans="1:4" x14ac:dyDescent="0.3">
      <c r="A201" s="290" t="s">
        <v>818</v>
      </c>
      <c r="B201" s="290" t="s">
        <v>2137</v>
      </c>
      <c r="C201" s="290">
        <v>4</v>
      </c>
      <c r="D201" s="281" t="str">
        <f t="shared" si="3"/>
        <v>L6-4</v>
      </c>
    </row>
    <row r="202" spans="1:4" x14ac:dyDescent="0.3">
      <c r="A202" s="290" t="s">
        <v>823</v>
      </c>
      <c r="B202" s="290" t="s">
        <v>2137</v>
      </c>
      <c r="C202" s="290">
        <v>4</v>
      </c>
      <c r="D202" s="281" t="str">
        <f t="shared" si="3"/>
        <v>L6-4</v>
      </c>
    </row>
    <row r="203" spans="1:4" x14ac:dyDescent="0.3">
      <c r="A203" s="290" t="s">
        <v>2145</v>
      </c>
      <c r="B203" s="290" t="s">
        <v>2137</v>
      </c>
      <c r="C203" s="290">
        <v>5</v>
      </c>
      <c r="D203" s="281" t="str">
        <f t="shared" si="3"/>
        <v>L6-5</v>
      </c>
    </row>
    <row r="204" spans="1:4" x14ac:dyDescent="0.3">
      <c r="A204" s="290" t="s">
        <v>1383</v>
      </c>
      <c r="B204" s="290" t="s">
        <v>2137</v>
      </c>
      <c r="C204" s="290">
        <v>5</v>
      </c>
      <c r="D204" s="281" t="str">
        <f t="shared" si="3"/>
        <v>L6-5</v>
      </c>
    </row>
    <row r="205" spans="1:4" x14ac:dyDescent="0.3">
      <c r="A205" s="290" t="s">
        <v>2144</v>
      </c>
      <c r="B205" s="290" t="s">
        <v>2137</v>
      </c>
      <c r="C205" s="290">
        <v>5</v>
      </c>
      <c r="D205" s="281" t="str">
        <f t="shared" si="3"/>
        <v>L6-5</v>
      </c>
    </row>
    <row r="206" spans="1:4" x14ac:dyDescent="0.3">
      <c r="A206" s="291" t="s">
        <v>2278</v>
      </c>
      <c r="B206" s="290" t="s">
        <v>2137</v>
      </c>
      <c r="C206" s="290">
        <v>5</v>
      </c>
      <c r="D206" s="281" t="str">
        <f t="shared" si="3"/>
        <v>L6-5</v>
      </c>
    </row>
    <row r="207" spans="1:4" x14ac:dyDescent="0.3">
      <c r="A207" s="291" t="s">
        <v>2279</v>
      </c>
      <c r="B207" s="290" t="s">
        <v>2137</v>
      </c>
      <c r="C207" s="290">
        <v>5</v>
      </c>
      <c r="D207" s="281" t="str">
        <f t="shared" si="3"/>
        <v>L6-5</v>
      </c>
    </row>
    <row r="208" spans="1:4" x14ac:dyDescent="0.3">
      <c r="A208" s="291" t="s">
        <v>2280</v>
      </c>
      <c r="B208" s="290" t="s">
        <v>2137</v>
      </c>
      <c r="C208" s="290">
        <v>5</v>
      </c>
      <c r="D208" s="281" t="str">
        <f t="shared" si="3"/>
        <v>L6-5</v>
      </c>
    </row>
    <row r="209" spans="1:4" x14ac:dyDescent="0.3">
      <c r="A209" s="291" t="s">
        <v>2281</v>
      </c>
      <c r="B209" s="290" t="s">
        <v>2137</v>
      </c>
      <c r="C209" s="290">
        <v>5</v>
      </c>
      <c r="D209" s="281" t="str">
        <f t="shared" si="3"/>
        <v>L6-5</v>
      </c>
    </row>
    <row r="210" spans="1:4" x14ac:dyDescent="0.3">
      <c r="A210" s="290" t="s">
        <v>2146</v>
      </c>
      <c r="B210" s="290" t="s">
        <v>2137</v>
      </c>
      <c r="C210" s="290">
        <v>6</v>
      </c>
      <c r="D210" s="281" t="str">
        <f t="shared" si="3"/>
        <v>L6-6</v>
      </c>
    </row>
    <row r="211" spans="1:4" x14ac:dyDescent="0.3">
      <c r="A211" s="290" t="s">
        <v>2147</v>
      </c>
      <c r="B211" s="290" t="s">
        <v>2137</v>
      </c>
      <c r="C211" s="290">
        <v>6</v>
      </c>
      <c r="D211" s="281" t="str">
        <f t="shared" si="3"/>
        <v>L6-6</v>
      </c>
    </row>
    <row r="212" spans="1:4" x14ac:dyDescent="0.3">
      <c r="A212" s="290" t="s">
        <v>2148</v>
      </c>
      <c r="B212" s="290" t="s">
        <v>2137</v>
      </c>
      <c r="C212" s="290">
        <v>6</v>
      </c>
      <c r="D212" s="281" t="str">
        <f t="shared" si="3"/>
        <v>L6-6</v>
      </c>
    </row>
    <row r="213" spans="1:4" x14ac:dyDescent="0.3">
      <c r="A213" s="290" t="s">
        <v>2149</v>
      </c>
      <c r="B213" s="290" t="s">
        <v>2137</v>
      </c>
      <c r="C213" s="290">
        <v>6</v>
      </c>
      <c r="D213" s="281" t="str">
        <f t="shared" si="3"/>
        <v>L6-6</v>
      </c>
    </row>
    <row r="214" spans="1:4" x14ac:dyDescent="0.3">
      <c r="A214" s="290" t="s">
        <v>2150</v>
      </c>
      <c r="B214" s="290" t="s">
        <v>2137</v>
      </c>
      <c r="C214" s="290">
        <v>6</v>
      </c>
      <c r="D214" s="281" t="str">
        <f t="shared" si="3"/>
        <v>L6-6</v>
      </c>
    </row>
    <row r="215" spans="1:4" x14ac:dyDescent="0.3">
      <c r="A215" s="290" t="s">
        <v>848</v>
      </c>
      <c r="B215" s="290" t="s">
        <v>2137</v>
      </c>
      <c r="C215" s="290">
        <v>6</v>
      </c>
      <c r="D215" s="281" t="str">
        <f t="shared" si="3"/>
        <v>L6-6</v>
      </c>
    </row>
    <row r="216" spans="1:4" x14ac:dyDescent="0.3">
      <c r="A216" s="290" t="s">
        <v>2151</v>
      </c>
      <c r="B216" s="290" t="s">
        <v>2137</v>
      </c>
      <c r="C216" s="290">
        <v>6</v>
      </c>
      <c r="D216" s="281" t="str">
        <f t="shared" si="3"/>
        <v>L6-6</v>
      </c>
    </row>
    <row r="217" spans="1:4" x14ac:dyDescent="0.3">
      <c r="A217" s="290" t="s">
        <v>895</v>
      </c>
      <c r="B217" s="290" t="s">
        <v>2137</v>
      </c>
      <c r="C217" s="290">
        <v>6</v>
      </c>
      <c r="D217" s="281" t="str">
        <f t="shared" si="3"/>
        <v>L6-6</v>
      </c>
    </row>
    <row r="218" spans="1:4" x14ac:dyDescent="0.3">
      <c r="A218" s="290" t="s">
        <v>2152</v>
      </c>
      <c r="B218" s="290" t="s">
        <v>2137</v>
      </c>
      <c r="C218" s="290">
        <v>6</v>
      </c>
      <c r="D218" s="281" t="str">
        <f t="shared" si="3"/>
        <v>L6-6</v>
      </c>
    </row>
    <row r="219" spans="1:4" x14ac:dyDescent="0.3">
      <c r="A219" s="290" t="s">
        <v>2153</v>
      </c>
      <c r="B219" s="290" t="s">
        <v>2137</v>
      </c>
      <c r="C219" s="290">
        <v>7</v>
      </c>
      <c r="D219" s="281" t="str">
        <f t="shared" si="3"/>
        <v>L6-7</v>
      </c>
    </row>
    <row r="220" spans="1:4" x14ac:dyDescent="0.3">
      <c r="A220" s="290" t="s">
        <v>2154</v>
      </c>
      <c r="B220" s="290" t="s">
        <v>2137</v>
      </c>
      <c r="C220" s="290">
        <v>7</v>
      </c>
      <c r="D220" s="281" t="str">
        <f t="shared" si="3"/>
        <v>L6-7</v>
      </c>
    </row>
    <row r="221" spans="1:4" x14ac:dyDescent="0.3">
      <c r="A221" s="290" t="s">
        <v>2155</v>
      </c>
      <c r="B221" s="290" t="s">
        <v>2137</v>
      </c>
      <c r="C221" s="290">
        <v>7</v>
      </c>
      <c r="D221" s="281" t="str">
        <f t="shared" si="3"/>
        <v>L6-7</v>
      </c>
    </row>
    <row r="222" spans="1:4" x14ac:dyDescent="0.3">
      <c r="A222" s="290" t="s">
        <v>2156</v>
      </c>
      <c r="B222" s="290" t="s">
        <v>2137</v>
      </c>
      <c r="C222" s="290">
        <v>7</v>
      </c>
      <c r="D222" s="281" t="str">
        <f t="shared" si="3"/>
        <v>L6-7</v>
      </c>
    </row>
    <row r="223" spans="1:4" x14ac:dyDescent="0.3">
      <c r="A223" s="290" t="s">
        <v>2157</v>
      </c>
      <c r="B223" s="290" t="s">
        <v>2137</v>
      </c>
      <c r="C223" s="290">
        <v>7</v>
      </c>
      <c r="D223" s="281" t="str">
        <f t="shared" si="3"/>
        <v>L6-7</v>
      </c>
    </row>
    <row r="224" spans="1:4" x14ac:dyDescent="0.3">
      <c r="A224" s="290" t="s">
        <v>797</v>
      </c>
      <c r="B224" s="290" t="s">
        <v>2137</v>
      </c>
      <c r="C224" s="290">
        <v>7</v>
      </c>
      <c r="D224" s="281" t="str">
        <f t="shared" si="3"/>
        <v>L6-7</v>
      </c>
    </row>
    <row r="225" spans="1:4" x14ac:dyDescent="0.3">
      <c r="A225" s="290" t="s">
        <v>883</v>
      </c>
      <c r="B225" s="290" t="s">
        <v>2137</v>
      </c>
      <c r="C225" s="290">
        <v>7</v>
      </c>
      <c r="D225" s="281" t="str">
        <f t="shared" si="3"/>
        <v>L6-7</v>
      </c>
    </row>
    <row r="226" spans="1:4" x14ac:dyDescent="0.3">
      <c r="A226" s="290" t="s">
        <v>2158</v>
      </c>
      <c r="B226" s="290" t="s">
        <v>2137</v>
      </c>
      <c r="C226" s="290">
        <v>7</v>
      </c>
      <c r="D226" s="281" t="str">
        <f t="shared" si="3"/>
        <v>L6-7</v>
      </c>
    </row>
    <row r="227" spans="1:4" x14ac:dyDescent="0.3">
      <c r="A227" s="290" t="s">
        <v>778</v>
      </c>
      <c r="B227" s="290" t="s">
        <v>2137</v>
      </c>
      <c r="C227" s="290">
        <v>7</v>
      </c>
      <c r="D227" s="281" t="str">
        <f t="shared" si="3"/>
        <v>L6-7</v>
      </c>
    </row>
    <row r="228" spans="1:4" x14ac:dyDescent="0.3">
      <c r="A228" s="290" t="s">
        <v>1382</v>
      </c>
      <c r="B228" s="290" t="s">
        <v>2137</v>
      </c>
      <c r="C228" s="290">
        <v>7</v>
      </c>
      <c r="D228" s="281" t="str">
        <f t="shared" si="3"/>
        <v>L6-7</v>
      </c>
    </row>
    <row r="229" spans="1:4" x14ac:dyDescent="0.3">
      <c r="A229" s="290" t="s">
        <v>2159</v>
      </c>
      <c r="B229" s="290" t="s">
        <v>2137</v>
      </c>
      <c r="C229" s="290">
        <v>7</v>
      </c>
      <c r="D229" s="281" t="str">
        <f t="shared" si="3"/>
        <v>L6-7</v>
      </c>
    </row>
    <row r="230" spans="1:4" x14ac:dyDescent="0.3">
      <c r="A230" s="290" t="s">
        <v>2160</v>
      </c>
      <c r="B230" s="290" t="s">
        <v>2137</v>
      </c>
      <c r="C230" s="290">
        <v>7</v>
      </c>
      <c r="D230" s="281" t="str">
        <f t="shared" si="3"/>
        <v>L6-7</v>
      </c>
    </row>
    <row r="231" spans="1:4" x14ac:dyDescent="0.3">
      <c r="A231" s="290" t="s">
        <v>2161</v>
      </c>
      <c r="B231" s="290" t="s">
        <v>2137</v>
      </c>
      <c r="C231" s="290">
        <v>7</v>
      </c>
      <c r="D231" s="281" t="str">
        <f t="shared" si="3"/>
        <v>L6-7</v>
      </c>
    </row>
    <row r="232" spans="1:4" x14ac:dyDescent="0.3">
      <c r="A232" s="290" t="s">
        <v>2162</v>
      </c>
      <c r="B232" s="290" t="s">
        <v>2137</v>
      </c>
      <c r="C232" s="290">
        <v>7</v>
      </c>
      <c r="D232" s="281" t="str">
        <f t="shared" si="3"/>
        <v>L6-7</v>
      </c>
    </row>
    <row r="233" spans="1:4" x14ac:dyDescent="0.3">
      <c r="A233" s="290" t="s">
        <v>2163</v>
      </c>
      <c r="B233" s="290" t="s">
        <v>2137</v>
      </c>
      <c r="C233" s="290">
        <v>7</v>
      </c>
      <c r="D233" s="281" t="str">
        <f t="shared" si="3"/>
        <v>L6-7</v>
      </c>
    </row>
    <row r="234" spans="1:4" x14ac:dyDescent="0.3">
      <c r="A234" s="290" t="s">
        <v>759</v>
      </c>
      <c r="B234" s="290" t="s">
        <v>2137</v>
      </c>
      <c r="C234" s="290">
        <v>8</v>
      </c>
      <c r="D234" s="281" t="str">
        <f t="shared" si="3"/>
        <v>L6-8</v>
      </c>
    </row>
    <row r="235" spans="1:4" x14ac:dyDescent="0.3">
      <c r="A235" s="290" t="s">
        <v>762</v>
      </c>
      <c r="B235" s="290" t="s">
        <v>2137</v>
      </c>
      <c r="C235" s="290">
        <v>8</v>
      </c>
      <c r="D235" s="281" t="str">
        <f t="shared" si="3"/>
        <v>L6-8</v>
      </c>
    </row>
    <row r="236" spans="1:4" x14ac:dyDescent="0.3">
      <c r="A236" s="290" t="s">
        <v>2164</v>
      </c>
      <c r="B236" s="290" t="s">
        <v>2165</v>
      </c>
      <c r="C236" s="290">
        <v>1</v>
      </c>
      <c r="D236" s="281" t="str">
        <f t="shared" si="3"/>
        <v>L7-1</v>
      </c>
    </row>
    <row r="237" spans="1:4" x14ac:dyDescent="0.3">
      <c r="A237" s="290" t="s">
        <v>2168</v>
      </c>
      <c r="B237" s="290" t="s">
        <v>2165</v>
      </c>
      <c r="C237" s="290">
        <v>2</v>
      </c>
      <c r="D237" s="281" t="str">
        <f t="shared" si="3"/>
        <v>L7-2</v>
      </c>
    </row>
    <row r="238" spans="1:4" x14ac:dyDescent="0.3">
      <c r="A238" s="290" t="s">
        <v>2166</v>
      </c>
      <c r="B238" s="290" t="s">
        <v>2165</v>
      </c>
      <c r="C238" s="290">
        <v>2</v>
      </c>
      <c r="D238" s="281" t="str">
        <f t="shared" si="3"/>
        <v>L7-2</v>
      </c>
    </row>
    <row r="239" spans="1:4" x14ac:dyDescent="0.3">
      <c r="A239" s="290" t="s">
        <v>2171</v>
      </c>
      <c r="B239" s="290" t="s">
        <v>2165</v>
      </c>
      <c r="C239" s="290">
        <v>2</v>
      </c>
      <c r="D239" s="281" t="str">
        <f t="shared" si="3"/>
        <v>L7-2</v>
      </c>
    </row>
    <row r="240" spans="1:4" x14ac:dyDescent="0.3">
      <c r="A240" s="290" t="s">
        <v>2167</v>
      </c>
      <c r="B240" s="290" t="s">
        <v>2165</v>
      </c>
      <c r="C240" s="290">
        <v>2</v>
      </c>
      <c r="D240" s="281" t="str">
        <f t="shared" si="3"/>
        <v>L7-2</v>
      </c>
    </row>
    <row r="241" spans="1:4" x14ac:dyDescent="0.3">
      <c r="A241" s="290" t="s">
        <v>2170</v>
      </c>
      <c r="B241" s="290" t="s">
        <v>2165</v>
      </c>
      <c r="C241" s="290">
        <v>2</v>
      </c>
      <c r="D241" s="281" t="str">
        <f t="shared" si="3"/>
        <v>L7-2</v>
      </c>
    </row>
    <row r="242" spans="1:4" x14ac:dyDescent="0.3">
      <c r="A242" s="290" t="s">
        <v>2172</v>
      </c>
      <c r="B242" s="290" t="s">
        <v>2165</v>
      </c>
      <c r="C242" s="290">
        <v>2</v>
      </c>
      <c r="D242" s="281" t="str">
        <f t="shared" si="3"/>
        <v>L7-2</v>
      </c>
    </row>
    <row r="243" spans="1:4" x14ac:dyDescent="0.3">
      <c r="A243" s="290" t="s">
        <v>2169</v>
      </c>
      <c r="B243" s="290" t="s">
        <v>2165</v>
      </c>
      <c r="C243" s="290">
        <v>2</v>
      </c>
      <c r="D243" s="281" t="str">
        <f t="shared" si="3"/>
        <v>L7-2</v>
      </c>
    </row>
    <row r="244" spans="1:4" x14ac:dyDescent="0.3">
      <c r="A244" s="290" t="s">
        <v>2173</v>
      </c>
      <c r="B244" s="290" t="s">
        <v>2174</v>
      </c>
      <c r="C244" s="290">
        <v>1</v>
      </c>
      <c r="D244" s="281" t="str">
        <f t="shared" si="3"/>
        <v>L8-1</v>
      </c>
    </row>
    <row r="245" spans="1:4" x14ac:dyDescent="0.3">
      <c r="A245" s="290" t="s">
        <v>2175</v>
      </c>
      <c r="B245" s="290" t="s">
        <v>2174</v>
      </c>
      <c r="C245" s="290">
        <v>1</v>
      </c>
      <c r="D245" s="281" t="str">
        <f t="shared" si="3"/>
        <v>L8-1</v>
      </c>
    </row>
    <row r="246" spans="1:4" x14ac:dyDescent="0.3">
      <c r="A246" s="290" t="s">
        <v>2176</v>
      </c>
      <c r="B246" s="290" t="s">
        <v>2174</v>
      </c>
      <c r="C246" s="290">
        <v>1</v>
      </c>
      <c r="D246" s="281" t="str">
        <f t="shared" si="3"/>
        <v>L8-1</v>
      </c>
    </row>
    <row r="247" spans="1:4" x14ac:dyDescent="0.3">
      <c r="A247" s="290" t="s">
        <v>2177</v>
      </c>
      <c r="B247" s="290" t="s">
        <v>2174</v>
      </c>
      <c r="C247" s="290">
        <v>2</v>
      </c>
      <c r="D247" s="281" t="str">
        <f t="shared" si="3"/>
        <v>L8-2</v>
      </c>
    </row>
    <row r="248" spans="1:4" x14ac:dyDescent="0.3">
      <c r="A248" s="290" t="s">
        <v>2178</v>
      </c>
      <c r="B248" s="290" t="s">
        <v>2174</v>
      </c>
      <c r="C248" s="290">
        <v>2</v>
      </c>
      <c r="D248" s="281" t="str">
        <f t="shared" si="3"/>
        <v>L8-2</v>
      </c>
    </row>
    <row r="249" spans="1:4" x14ac:dyDescent="0.3">
      <c r="A249" s="290" t="s">
        <v>2179</v>
      </c>
      <c r="B249" s="290" t="s">
        <v>2174</v>
      </c>
      <c r="C249" s="290">
        <v>2</v>
      </c>
      <c r="D249" s="281" t="str">
        <f t="shared" si="3"/>
        <v>L8-2</v>
      </c>
    </row>
    <row r="250" spans="1:4" x14ac:dyDescent="0.3">
      <c r="A250" s="290" t="s">
        <v>2180</v>
      </c>
      <c r="B250" s="290" t="s">
        <v>2174</v>
      </c>
      <c r="C250" s="290">
        <v>2</v>
      </c>
      <c r="D250" s="281" t="str">
        <f t="shared" si="3"/>
        <v>L8-2</v>
      </c>
    </row>
    <row r="251" spans="1:4" x14ac:dyDescent="0.3">
      <c r="A251" s="290" t="s">
        <v>2181</v>
      </c>
      <c r="B251" s="290" t="s">
        <v>2174</v>
      </c>
      <c r="C251" s="290">
        <v>2</v>
      </c>
      <c r="D251" s="281" t="str">
        <f t="shared" si="3"/>
        <v>L8-2</v>
      </c>
    </row>
    <row r="252" spans="1:4" x14ac:dyDescent="0.3">
      <c r="A252" s="290" t="s">
        <v>2182</v>
      </c>
      <c r="B252" s="290" t="s">
        <v>2174</v>
      </c>
      <c r="C252" s="290">
        <v>2</v>
      </c>
      <c r="D252" s="281" t="str">
        <f t="shared" si="3"/>
        <v>L8-2</v>
      </c>
    </row>
    <row r="253" spans="1:4" x14ac:dyDescent="0.3">
      <c r="A253" s="290" t="s">
        <v>2185</v>
      </c>
      <c r="B253" s="290" t="s">
        <v>2174</v>
      </c>
      <c r="C253" s="290">
        <v>3</v>
      </c>
      <c r="D253" s="281" t="str">
        <f t="shared" si="3"/>
        <v>L8-3</v>
      </c>
    </row>
    <row r="254" spans="1:4" x14ac:dyDescent="0.3">
      <c r="A254" s="290" t="s">
        <v>2184</v>
      </c>
      <c r="B254" s="290" t="s">
        <v>2174</v>
      </c>
      <c r="C254" s="290">
        <v>3</v>
      </c>
      <c r="D254" s="281" t="str">
        <f t="shared" si="3"/>
        <v>L8-3</v>
      </c>
    </row>
    <row r="255" spans="1:4" x14ac:dyDescent="0.3">
      <c r="A255" s="290" t="s">
        <v>2186</v>
      </c>
      <c r="B255" s="290" t="s">
        <v>2174</v>
      </c>
      <c r="C255" s="290">
        <v>3</v>
      </c>
      <c r="D255" s="281" t="str">
        <f t="shared" si="3"/>
        <v>L8-3</v>
      </c>
    </row>
    <row r="256" spans="1:4" x14ac:dyDescent="0.3">
      <c r="A256" s="290" t="s">
        <v>2187</v>
      </c>
      <c r="B256" s="290" t="s">
        <v>2174</v>
      </c>
      <c r="C256" s="290">
        <v>3</v>
      </c>
      <c r="D256" s="281" t="str">
        <f t="shared" si="3"/>
        <v>L8-3</v>
      </c>
    </row>
    <row r="257" spans="1:4" x14ac:dyDescent="0.3">
      <c r="A257" s="290" t="s">
        <v>2188</v>
      </c>
      <c r="B257" s="290" t="s">
        <v>2174</v>
      </c>
      <c r="C257" s="290">
        <v>3</v>
      </c>
      <c r="D257" s="281" t="str">
        <f t="shared" si="3"/>
        <v>L8-3</v>
      </c>
    </row>
    <row r="258" spans="1:4" x14ac:dyDescent="0.3">
      <c r="A258" s="290" t="s">
        <v>2189</v>
      </c>
      <c r="B258" s="290" t="s">
        <v>2174</v>
      </c>
      <c r="C258" s="290">
        <v>3</v>
      </c>
      <c r="D258" s="281" t="str">
        <f t="shared" si="3"/>
        <v>L8-3</v>
      </c>
    </row>
    <row r="259" spans="1:4" x14ac:dyDescent="0.3">
      <c r="A259" s="290" t="s">
        <v>2190</v>
      </c>
      <c r="B259" s="290" t="s">
        <v>2174</v>
      </c>
      <c r="C259" s="290">
        <v>3</v>
      </c>
      <c r="D259" s="281" t="str">
        <f t="shared" ref="D259:D322" si="4">B259&amp;"-"&amp;C259</f>
        <v>L8-3</v>
      </c>
    </row>
    <row r="260" spans="1:4" x14ac:dyDescent="0.3">
      <c r="A260" s="290" t="s">
        <v>2212</v>
      </c>
      <c r="B260" s="290" t="s">
        <v>2174</v>
      </c>
      <c r="C260" s="290">
        <v>3</v>
      </c>
      <c r="D260" s="281" t="str">
        <f t="shared" si="4"/>
        <v>L8-3</v>
      </c>
    </row>
    <row r="261" spans="1:4" x14ac:dyDescent="0.3">
      <c r="A261" s="290" t="s">
        <v>2213</v>
      </c>
      <c r="B261" s="290" t="s">
        <v>2174</v>
      </c>
      <c r="C261" s="290">
        <v>3</v>
      </c>
      <c r="D261" s="281" t="str">
        <f t="shared" si="4"/>
        <v>L8-3</v>
      </c>
    </row>
    <row r="262" spans="1:4" x14ac:dyDescent="0.3">
      <c r="A262" s="290" t="s">
        <v>2211</v>
      </c>
      <c r="B262" s="290" t="s">
        <v>2174</v>
      </c>
      <c r="C262" s="290">
        <v>3</v>
      </c>
      <c r="D262" s="281" t="str">
        <f t="shared" si="4"/>
        <v>L8-3</v>
      </c>
    </row>
    <row r="263" spans="1:4" x14ac:dyDescent="0.3">
      <c r="A263" s="290" t="s">
        <v>2214</v>
      </c>
      <c r="B263" s="290" t="s">
        <v>2174</v>
      </c>
      <c r="C263" s="290">
        <v>3</v>
      </c>
      <c r="D263" s="281" t="str">
        <f t="shared" si="4"/>
        <v>L8-3</v>
      </c>
    </row>
    <row r="264" spans="1:4" x14ac:dyDescent="0.3">
      <c r="A264" s="290" t="s">
        <v>2215</v>
      </c>
      <c r="B264" s="290" t="s">
        <v>2174</v>
      </c>
      <c r="C264" s="290">
        <v>3</v>
      </c>
      <c r="D264" s="281" t="str">
        <f t="shared" si="4"/>
        <v>L8-3</v>
      </c>
    </row>
    <row r="265" spans="1:4" x14ac:dyDescent="0.3">
      <c r="A265" s="290" t="s">
        <v>2216</v>
      </c>
      <c r="B265" s="290" t="s">
        <v>2174</v>
      </c>
      <c r="C265" s="290">
        <v>3</v>
      </c>
      <c r="D265" s="281" t="str">
        <f t="shared" si="4"/>
        <v>L8-3</v>
      </c>
    </row>
    <row r="266" spans="1:4" x14ac:dyDescent="0.3">
      <c r="A266" s="290" t="s">
        <v>2217</v>
      </c>
      <c r="B266" s="290" t="s">
        <v>2174</v>
      </c>
      <c r="C266" s="290">
        <v>3</v>
      </c>
      <c r="D266" s="281" t="str">
        <f t="shared" si="4"/>
        <v>L8-3</v>
      </c>
    </row>
    <row r="267" spans="1:4" x14ac:dyDescent="0.3">
      <c r="A267" s="290" t="s">
        <v>2218</v>
      </c>
      <c r="B267" s="290" t="s">
        <v>2174</v>
      </c>
      <c r="C267" s="290">
        <v>3</v>
      </c>
      <c r="D267" s="281" t="str">
        <f t="shared" si="4"/>
        <v>L8-3</v>
      </c>
    </row>
    <row r="268" spans="1:4" x14ac:dyDescent="0.3">
      <c r="A268" s="290" t="s">
        <v>2219</v>
      </c>
      <c r="B268" s="290" t="s">
        <v>2174</v>
      </c>
      <c r="C268" s="290">
        <v>3</v>
      </c>
      <c r="D268" s="281" t="str">
        <f t="shared" si="4"/>
        <v>L8-3</v>
      </c>
    </row>
    <row r="269" spans="1:4" x14ac:dyDescent="0.3">
      <c r="A269" s="290" t="s">
        <v>2193</v>
      </c>
      <c r="B269" s="290" t="s">
        <v>2174</v>
      </c>
      <c r="C269" s="290">
        <v>3</v>
      </c>
      <c r="D269" s="281" t="str">
        <f t="shared" si="4"/>
        <v>L8-3</v>
      </c>
    </row>
    <row r="270" spans="1:4" x14ac:dyDescent="0.3">
      <c r="A270" s="290" t="s">
        <v>2194</v>
      </c>
      <c r="B270" s="290" t="s">
        <v>2174</v>
      </c>
      <c r="C270" s="290">
        <v>3</v>
      </c>
      <c r="D270" s="281" t="str">
        <f t="shared" si="4"/>
        <v>L8-3</v>
      </c>
    </row>
    <row r="271" spans="1:4" x14ac:dyDescent="0.3">
      <c r="A271" s="290" t="s">
        <v>2195</v>
      </c>
      <c r="B271" s="290" t="s">
        <v>2174</v>
      </c>
      <c r="C271" s="290">
        <v>3</v>
      </c>
      <c r="D271" s="281" t="str">
        <f t="shared" si="4"/>
        <v>L8-3</v>
      </c>
    </row>
    <row r="272" spans="1:4" x14ac:dyDescent="0.3">
      <c r="A272" s="290" t="s">
        <v>2196</v>
      </c>
      <c r="B272" s="290" t="s">
        <v>2174</v>
      </c>
      <c r="C272" s="290">
        <v>3</v>
      </c>
      <c r="D272" s="281" t="str">
        <f t="shared" si="4"/>
        <v>L8-3</v>
      </c>
    </row>
    <row r="273" spans="1:4" x14ac:dyDescent="0.3">
      <c r="A273" s="290" t="s">
        <v>2197</v>
      </c>
      <c r="B273" s="290" t="s">
        <v>2174</v>
      </c>
      <c r="C273" s="290">
        <v>3</v>
      </c>
      <c r="D273" s="281" t="str">
        <f t="shared" si="4"/>
        <v>L8-3</v>
      </c>
    </row>
    <row r="274" spans="1:4" x14ac:dyDescent="0.3">
      <c r="A274" s="290" t="s">
        <v>2198</v>
      </c>
      <c r="B274" s="290" t="s">
        <v>2174</v>
      </c>
      <c r="C274" s="290">
        <v>3</v>
      </c>
      <c r="D274" s="281" t="str">
        <f t="shared" si="4"/>
        <v>L8-3</v>
      </c>
    </row>
    <row r="275" spans="1:4" x14ac:dyDescent="0.3">
      <c r="A275" s="290" t="s">
        <v>2199</v>
      </c>
      <c r="B275" s="290" t="s">
        <v>2174</v>
      </c>
      <c r="C275" s="290">
        <v>3</v>
      </c>
      <c r="D275" s="281" t="str">
        <f t="shared" si="4"/>
        <v>L8-3</v>
      </c>
    </row>
    <row r="276" spans="1:4" x14ac:dyDescent="0.3">
      <c r="A276" s="290" t="s">
        <v>2200</v>
      </c>
      <c r="B276" s="290" t="s">
        <v>2174</v>
      </c>
      <c r="C276" s="290">
        <v>3</v>
      </c>
      <c r="D276" s="281" t="str">
        <f t="shared" si="4"/>
        <v>L8-3</v>
      </c>
    </row>
    <row r="277" spans="1:4" x14ac:dyDescent="0.3">
      <c r="A277" s="290" t="s">
        <v>2201</v>
      </c>
      <c r="B277" s="290" t="s">
        <v>2174</v>
      </c>
      <c r="C277" s="290">
        <v>3</v>
      </c>
      <c r="D277" s="281" t="str">
        <f t="shared" si="4"/>
        <v>L8-3</v>
      </c>
    </row>
    <row r="278" spans="1:4" x14ac:dyDescent="0.3">
      <c r="A278" s="290" t="s">
        <v>2202</v>
      </c>
      <c r="B278" s="290" t="s">
        <v>2174</v>
      </c>
      <c r="C278" s="290">
        <v>3</v>
      </c>
      <c r="D278" s="281" t="str">
        <f t="shared" si="4"/>
        <v>L8-3</v>
      </c>
    </row>
    <row r="279" spans="1:4" x14ac:dyDescent="0.3">
      <c r="A279" s="290" t="s">
        <v>2203</v>
      </c>
      <c r="B279" s="290" t="s">
        <v>2174</v>
      </c>
      <c r="C279" s="290">
        <v>3</v>
      </c>
      <c r="D279" s="281" t="str">
        <f t="shared" si="4"/>
        <v>L8-3</v>
      </c>
    </row>
    <row r="280" spans="1:4" x14ac:dyDescent="0.3">
      <c r="A280" s="290" t="s">
        <v>2204</v>
      </c>
      <c r="B280" s="290" t="s">
        <v>2174</v>
      </c>
      <c r="C280" s="290">
        <v>3</v>
      </c>
      <c r="D280" s="281" t="str">
        <f t="shared" si="4"/>
        <v>L8-3</v>
      </c>
    </row>
    <row r="281" spans="1:4" x14ac:dyDescent="0.3">
      <c r="A281" s="290" t="s">
        <v>2205</v>
      </c>
      <c r="B281" s="290" t="s">
        <v>2174</v>
      </c>
      <c r="C281" s="290">
        <v>3</v>
      </c>
      <c r="D281" s="281" t="str">
        <f t="shared" si="4"/>
        <v>L8-3</v>
      </c>
    </row>
    <row r="282" spans="1:4" x14ac:dyDescent="0.3">
      <c r="A282" s="290" t="s">
        <v>2206</v>
      </c>
      <c r="B282" s="290" t="s">
        <v>2174</v>
      </c>
      <c r="C282" s="290">
        <v>3</v>
      </c>
      <c r="D282" s="281" t="str">
        <f t="shared" si="4"/>
        <v>L8-3</v>
      </c>
    </row>
    <row r="283" spans="1:4" x14ac:dyDescent="0.3">
      <c r="A283" s="290" t="s">
        <v>2207</v>
      </c>
      <c r="B283" s="290" t="s">
        <v>2174</v>
      </c>
      <c r="C283" s="290">
        <v>3</v>
      </c>
      <c r="D283" s="281" t="str">
        <f t="shared" si="4"/>
        <v>L8-3</v>
      </c>
    </row>
    <row r="284" spans="1:4" x14ac:dyDescent="0.3">
      <c r="A284" s="290" t="s">
        <v>2208</v>
      </c>
      <c r="B284" s="290" t="s">
        <v>2174</v>
      </c>
      <c r="C284" s="290">
        <v>3</v>
      </c>
      <c r="D284" s="281" t="str">
        <f t="shared" si="4"/>
        <v>L8-3</v>
      </c>
    </row>
    <row r="285" spans="1:4" x14ac:dyDescent="0.3">
      <c r="A285" s="290" t="s">
        <v>2209</v>
      </c>
      <c r="B285" s="290" t="s">
        <v>2174</v>
      </c>
      <c r="C285" s="290">
        <v>3</v>
      </c>
      <c r="D285" s="281" t="str">
        <f t="shared" si="4"/>
        <v>L8-3</v>
      </c>
    </row>
    <row r="286" spans="1:4" x14ac:dyDescent="0.3">
      <c r="A286" s="290" t="s">
        <v>2210</v>
      </c>
      <c r="B286" s="290" t="s">
        <v>2174</v>
      </c>
      <c r="C286" s="290">
        <v>3</v>
      </c>
      <c r="D286" s="281" t="str">
        <f t="shared" si="4"/>
        <v>L8-3</v>
      </c>
    </row>
    <row r="287" spans="1:4" x14ac:dyDescent="0.3">
      <c r="A287" s="290" t="s">
        <v>2183</v>
      </c>
      <c r="B287" s="290" t="s">
        <v>2174</v>
      </c>
      <c r="C287" s="290">
        <v>3</v>
      </c>
      <c r="D287" s="281" t="str">
        <f t="shared" si="4"/>
        <v>L8-3</v>
      </c>
    </row>
    <row r="288" spans="1:4" x14ac:dyDescent="0.3">
      <c r="A288" s="290" t="s">
        <v>2192</v>
      </c>
      <c r="B288" s="290" t="s">
        <v>2174</v>
      </c>
      <c r="C288" s="290">
        <v>3</v>
      </c>
      <c r="D288" s="281" t="str">
        <f t="shared" si="4"/>
        <v>L8-3</v>
      </c>
    </row>
    <row r="289" spans="1:4" x14ac:dyDescent="0.3">
      <c r="A289" s="290" t="s">
        <v>2191</v>
      </c>
      <c r="B289" s="290" t="s">
        <v>2174</v>
      </c>
      <c r="C289" s="290">
        <v>3</v>
      </c>
      <c r="D289" s="281" t="str">
        <f t="shared" si="4"/>
        <v>L8-3</v>
      </c>
    </row>
    <row r="290" spans="1:4" x14ac:dyDescent="0.3">
      <c r="A290" s="291" t="s">
        <v>2282</v>
      </c>
      <c r="B290" s="290" t="s">
        <v>2174</v>
      </c>
      <c r="C290" s="290">
        <v>4</v>
      </c>
      <c r="D290" s="281" t="str">
        <f>B290&amp;"-"&amp;C290</f>
        <v>L8-4</v>
      </c>
    </row>
    <row r="291" spans="1:4" x14ac:dyDescent="0.3">
      <c r="A291" s="290" t="s">
        <v>2220</v>
      </c>
      <c r="B291" s="290" t="s">
        <v>2174</v>
      </c>
      <c r="C291" s="290">
        <v>4</v>
      </c>
      <c r="D291" s="281" t="str">
        <f t="shared" si="4"/>
        <v>L8-4</v>
      </c>
    </row>
    <row r="292" spans="1:4" x14ac:dyDescent="0.3">
      <c r="A292" s="290" t="s">
        <v>2221</v>
      </c>
      <c r="B292" s="290" t="s">
        <v>2174</v>
      </c>
      <c r="C292" s="290">
        <v>4</v>
      </c>
      <c r="D292" s="281" t="str">
        <f t="shared" si="4"/>
        <v>L8-4</v>
      </c>
    </row>
    <row r="293" spans="1:4" x14ac:dyDescent="0.3">
      <c r="A293" s="290" t="s">
        <v>2222</v>
      </c>
      <c r="B293" s="290" t="s">
        <v>2174</v>
      </c>
      <c r="C293" s="290">
        <v>5</v>
      </c>
      <c r="D293" s="281" t="str">
        <f t="shared" si="4"/>
        <v>L8-5</v>
      </c>
    </row>
    <row r="294" spans="1:4" x14ac:dyDescent="0.3">
      <c r="A294" s="290" t="s">
        <v>2223</v>
      </c>
      <c r="B294" s="290" t="s">
        <v>2174</v>
      </c>
      <c r="C294" s="290">
        <v>5</v>
      </c>
      <c r="D294" s="281" t="str">
        <f t="shared" si="4"/>
        <v>L8-5</v>
      </c>
    </row>
    <row r="295" spans="1:4" x14ac:dyDescent="0.3">
      <c r="A295" s="290" t="s">
        <v>2224</v>
      </c>
      <c r="B295" s="290" t="s">
        <v>2174</v>
      </c>
      <c r="C295" s="290">
        <v>5</v>
      </c>
      <c r="D295" s="281" t="str">
        <f t="shared" si="4"/>
        <v>L8-5</v>
      </c>
    </row>
    <row r="296" spans="1:4" x14ac:dyDescent="0.3">
      <c r="A296" s="290" t="s">
        <v>2225</v>
      </c>
      <c r="B296" s="290" t="s">
        <v>2174</v>
      </c>
      <c r="C296" s="290">
        <v>7</v>
      </c>
      <c r="D296" s="281" t="str">
        <f t="shared" si="4"/>
        <v>L8-7</v>
      </c>
    </row>
    <row r="297" spans="1:4" x14ac:dyDescent="0.3">
      <c r="A297" s="290" t="s">
        <v>2226</v>
      </c>
      <c r="B297" s="290" t="s">
        <v>2227</v>
      </c>
      <c r="C297" s="290">
        <v>1</v>
      </c>
      <c r="D297" s="281" t="str">
        <f t="shared" si="4"/>
        <v>L9-1</v>
      </c>
    </row>
    <row r="298" spans="1:4" x14ac:dyDescent="0.3">
      <c r="A298" s="290" t="s">
        <v>2228</v>
      </c>
      <c r="B298" s="290" t="s">
        <v>2227</v>
      </c>
      <c r="C298" s="290">
        <v>1</v>
      </c>
      <c r="D298" s="281" t="str">
        <f t="shared" si="4"/>
        <v>L9-1</v>
      </c>
    </row>
    <row r="299" spans="1:4" x14ac:dyDescent="0.3">
      <c r="A299" s="290" t="s">
        <v>2229</v>
      </c>
      <c r="B299" s="290" t="s">
        <v>2227</v>
      </c>
      <c r="C299" s="290">
        <v>1</v>
      </c>
      <c r="D299" s="281" t="str">
        <f t="shared" si="4"/>
        <v>L9-1</v>
      </c>
    </row>
    <row r="300" spans="1:4" x14ac:dyDescent="0.3">
      <c r="A300" s="290" t="s">
        <v>2230</v>
      </c>
      <c r="B300" s="290" t="s">
        <v>2227</v>
      </c>
      <c r="C300" s="290">
        <v>1</v>
      </c>
      <c r="D300" s="281" t="str">
        <f t="shared" si="4"/>
        <v>L9-1</v>
      </c>
    </row>
    <row r="301" spans="1:4" x14ac:dyDescent="0.3">
      <c r="A301" s="290" t="s">
        <v>2231</v>
      </c>
      <c r="B301" s="290" t="s">
        <v>2227</v>
      </c>
      <c r="C301" s="290">
        <v>2</v>
      </c>
      <c r="D301" s="281" t="str">
        <f t="shared" si="4"/>
        <v>L9-2</v>
      </c>
    </row>
    <row r="302" spans="1:4" x14ac:dyDescent="0.3">
      <c r="A302" s="290" t="s">
        <v>2232</v>
      </c>
      <c r="B302" s="290" t="s">
        <v>2227</v>
      </c>
      <c r="C302" s="290">
        <v>2</v>
      </c>
      <c r="D302" s="281" t="str">
        <f t="shared" si="4"/>
        <v>L9-2</v>
      </c>
    </row>
    <row r="303" spans="1:4" x14ac:dyDescent="0.3">
      <c r="A303" s="290" t="s">
        <v>2233</v>
      </c>
      <c r="B303" s="290" t="s">
        <v>2227</v>
      </c>
      <c r="C303" s="290">
        <v>2</v>
      </c>
      <c r="D303" s="281" t="str">
        <f t="shared" si="4"/>
        <v>L9-2</v>
      </c>
    </row>
    <row r="304" spans="1:4" x14ac:dyDescent="0.3">
      <c r="A304" s="290" t="s">
        <v>2234</v>
      </c>
      <c r="B304" s="290" t="s">
        <v>2227</v>
      </c>
      <c r="C304" s="290">
        <v>2</v>
      </c>
      <c r="D304" s="281" t="str">
        <f t="shared" si="4"/>
        <v>L9-2</v>
      </c>
    </row>
    <row r="305" spans="1:4" x14ac:dyDescent="0.3">
      <c r="A305" s="290" t="s">
        <v>2235</v>
      </c>
      <c r="B305" s="290" t="s">
        <v>2227</v>
      </c>
      <c r="C305" s="290">
        <v>2</v>
      </c>
      <c r="D305" s="281" t="str">
        <f t="shared" si="4"/>
        <v>L9-2</v>
      </c>
    </row>
    <row r="306" spans="1:4" x14ac:dyDescent="0.3">
      <c r="A306" s="290" t="s">
        <v>2236</v>
      </c>
      <c r="B306" s="290" t="s">
        <v>2227</v>
      </c>
      <c r="C306" s="290">
        <v>2</v>
      </c>
      <c r="D306" s="281" t="str">
        <f t="shared" si="4"/>
        <v>L9-2</v>
      </c>
    </row>
    <row r="307" spans="1:4" x14ac:dyDescent="0.3">
      <c r="A307" s="290" t="s">
        <v>2237</v>
      </c>
      <c r="B307" s="290" t="s">
        <v>2227</v>
      </c>
      <c r="C307" s="290">
        <v>2</v>
      </c>
      <c r="D307" s="281" t="str">
        <f t="shared" si="4"/>
        <v>L9-2</v>
      </c>
    </row>
    <row r="308" spans="1:4" x14ac:dyDescent="0.3">
      <c r="A308" s="290" t="s">
        <v>2238</v>
      </c>
      <c r="B308" s="290" t="s">
        <v>2227</v>
      </c>
      <c r="C308" s="290">
        <v>2</v>
      </c>
      <c r="D308" s="281" t="str">
        <f t="shared" si="4"/>
        <v>L9-2</v>
      </c>
    </row>
    <row r="309" spans="1:4" x14ac:dyDescent="0.3">
      <c r="A309" s="290" t="s">
        <v>2239</v>
      </c>
      <c r="B309" s="290" t="s">
        <v>2227</v>
      </c>
      <c r="C309" s="290">
        <v>2</v>
      </c>
      <c r="D309" s="281" t="str">
        <f t="shared" si="4"/>
        <v>L9-2</v>
      </c>
    </row>
    <row r="310" spans="1:4" x14ac:dyDescent="0.3">
      <c r="A310" s="290" t="s">
        <v>2241</v>
      </c>
      <c r="B310" s="290" t="s">
        <v>2227</v>
      </c>
      <c r="C310" s="290">
        <v>2</v>
      </c>
      <c r="D310" s="281" t="str">
        <f t="shared" si="4"/>
        <v>L9-2</v>
      </c>
    </row>
    <row r="311" spans="1:4" x14ac:dyDescent="0.3">
      <c r="A311" s="290" t="s">
        <v>2242</v>
      </c>
      <c r="B311" s="290" t="s">
        <v>2227</v>
      </c>
      <c r="C311" s="290">
        <v>2</v>
      </c>
      <c r="D311" s="281" t="str">
        <f t="shared" si="4"/>
        <v>L9-2</v>
      </c>
    </row>
    <row r="312" spans="1:4" x14ac:dyDescent="0.3">
      <c r="A312" s="290" t="s">
        <v>2240</v>
      </c>
      <c r="B312" s="290" t="s">
        <v>2227</v>
      </c>
      <c r="C312" s="290">
        <v>2</v>
      </c>
      <c r="D312" s="281" t="str">
        <f t="shared" si="4"/>
        <v>L9-2</v>
      </c>
    </row>
    <row r="313" spans="1:4" x14ac:dyDescent="0.3">
      <c r="A313" s="290" t="s">
        <v>2245</v>
      </c>
      <c r="B313" s="290" t="s">
        <v>2227</v>
      </c>
      <c r="C313" s="290">
        <v>2</v>
      </c>
      <c r="D313" s="281" t="str">
        <f t="shared" si="4"/>
        <v>L9-2</v>
      </c>
    </row>
    <row r="314" spans="1:4" x14ac:dyDescent="0.3">
      <c r="A314" s="290" t="s">
        <v>2244</v>
      </c>
      <c r="B314" s="290" t="s">
        <v>2227</v>
      </c>
      <c r="C314" s="290">
        <v>2</v>
      </c>
      <c r="D314" s="281" t="str">
        <f t="shared" si="4"/>
        <v>L9-2</v>
      </c>
    </row>
    <row r="315" spans="1:4" x14ac:dyDescent="0.3">
      <c r="A315" s="290" t="s">
        <v>2243</v>
      </c>
      <c r="B315" s="290" t="s">
        <v>2227</v>
      </c>
      <c r="C315" s="290">
        <v>2</v>
      </c>
      <c r="D315" s="281" t="str">
        <f t="shared" si="4"/>
        <v>L9-2</v>
      </c>
    </row>
    <row r="316" spans="1:4" x14ac:dyDescent="0.3">
      <c r="A316" s="290" t="s">
        <v>2252</v>
      </c>
      <c r="B316" s="290" t="s">
        <v>2227</v>
      </c>
      <c r="C316" s="290">
        <v>2</v>
      </c>
      <c r="D316" s="281" t="str">
        <f t="shared" si="4"/>
        <v>L9-2</v>
      </c>
    </row>
    <row r="317" spans="1:4" x14ac:dyDescent="0.3">
      <c r="A317" s="290" t="s">
        <v>2246</v>
      </c>
      <c r="B317" s="290" t="s">
        <v>2227</v>
      </c>
      <c r="C317" s="290">
        <v>2</v>
      </c>
      <c r="D317" s="281" t="str">
        <f t="shared" si="4"/>
        <v>L9-2</v>
      </c>
    </row>
    <row r="318" spans="1:4" x14ac:dyDescent="0.3">
      <c r="A318" s="290" t="s">
        <v>2249</v>
      </c>
      <c r="B318" s="290" t="s">
        <v>2227</v>
      </c>
      <c r="C318" s="290">
        <v>2</v>
      </c>
      <c r="D318" s="281" t="str">
        <f t="shared" si="4"/>
        <v>L9-2</v>
      </c>
    </row>
    <row r="319" spans="1:4" x14ac:dyDescent="0.3">
      <c r="A319" s="290" t="s">
        <v>2253</v>
      </c>
      <c r="B319" s="290" t="s">
        <v>2227</v>
      </c>
      <c r="C319" s="290">
        <v>2</v>
      </c>
      <c r="D319" s="281" t="str">
        <f t="shared" si="4"/>
        <v>L9-2</v>
      </c>
    </row>
    <row r="320" spans="1:4" x14ac:dyDescent="0.3">
      <c r="A320" s="290" t="s">
        <v>2254</v>
      </c>
      <c r="B320" s="290" t="s">
        <v>2227</v>
      </c>
      <c r="C320" s="290">
        <v>2</v>
      </c>
      <c r="D320" s="281" t="str">
        <f t="shared" si="4"/>
        <v>L9-2</v>
      </c>
    </row>
    <row r="321" spans="1:4" x14ac:dyDescent="0.3">
      <c r="A321" s="290" t="s">
        <v>2255</v>
      </c>
      <c r="B321" s="290" t="s">
        <v>2227</v>
      </c>
      <c r="C321" s="290">
        <v>2</v>
      </c>
      <c r="D321" s="281" t="str">
        <f t="shared" si="4"/>
        <v>L9-2</v>
      </c>
    </row>
    <row r="322" spans="1:4" x14ac:dyDescent="0.3">
      <c r="A322" s="290" t="s">
        <v>2248</v>
      </c>
      <c r="B322" s="290" t="s">
        <v>2227</v>
      </c>
      <c r="C322" s="290">
        <v>2</v>
      </c>
      <c r="D322" s="281" t="str">
        <f t="shared" si="4"/>
        <v>L9-2</v>
      </c>
    </row>
    <row r="323" spans="1:4" x14ac:dyDescent="0.3">
      <c r="A323" s="290" t="s">
        <v>2251</v>
      </c>
      <c r="B323" s="290" t="s">
        <v>2227</v>
      </c>
      <c r="C323" s="290">
        <v>2</v>
      </c>
      <c r="D323" s="281" t="str">
        <f t="shared" ref="D323:D333" si="5">B323&amp;"-"&amp;C323</f>
        <v>L9-2</v>
      </c>
    </row>
    <row r="324" spans="1:4" x14ac:dyDescent="0.3">
      <c r="A324" s="290" t="s">
        <v>2250</v>
      </c>
      <c r="B324" s="290" t="s">
        <v>2227</v>
      </c>
      <c r="C324" s="290">
        <v>2</v>
      </c>
      <c r="D324" s="281" t="str">
        <f t="shared" si="5"/>
        <v>L9-2</v>
      </c>
    </row>
    <row r="325" spans="1:4" x14ac:dyDescent="0.3">
      <c r="A325" s="290" t="s">
        <v>2247</v>
      </c>
      <c r="B325" s="290" t="s">
        <v>2227</v>
      </c>
      <c r="C325" s="290">
        <v>2</v>
      </c>
      <c r="D325" s="281" t="str">
        <f t="shared" si="5"/>
        <v>L9-2</v>
      </c>
    </row>
    <row r="326" spans="1:4" x14ac:dyDescent="0.3">
      <c r="A326" s="291" t="s">
        <v>1623</v>
      </c>
      <c r="B326" s="290" t="s">
        <v>2227</v>
      </c>
      <c r="C326" s="290">
        <v>2</v>
      </c>
      <c r="D326" s="281" t="str">
        <f t="shared" si="5"/>
        <v>L9-2</v>
      </c>
    </row>
    <row r="327" spans="1:4" x14ac:dyDescent="0.3">
      <c r="A327" s="290" t="s">
        <v>2256</v>
      </c>
      <c r="B327" s="290" t="s">
        <v>2227</v>
      </c>
      <c r="C327" s="290">
        <v>3</v>
      </c>
      <c r="D327" s="281" t="str">
        <f t="shared" si="5"/>
        <v>L9-3</v>
      </c>
    </row>
    <row r="328" spans="1:4" x14ac:dyDescent="0.3">
      <c r="A328" s="290" t="s">
        <v>2257</v>
      </c>
      <c r="B328" s="290" t="s">
        <v>2227</v>
      </c>
      <c r="C328" s="290">
        <v>3</v>
      </c>
      <c r="D328" s="281" t="str">
        <f t="shared" si="5"/>
        <v>L9-3</v>
      </c>
    </row>
    <row r="329" spans="1:4" x14ac:dyDescent="0.3">
      <c r="A329" s="290" t="s">
        <v>2258</v>
      </c>
      <c r="B329" s="290" t="s">
        <v>2227</v>
      </c>
      <c r="C329" s="290">
        <v>3</v>
      </c>
      <c r="D329" s="281" t="str">
        <f t="shared" si="5"/>
        <v>L9-3</v>
      </c>
    </row>
    <row r="330" spans="1:4" x14ac:dyDescent="0.3">
      <c r="A330" s="290" t="s">
        <v>2259</v>
      </c>
      <c r="B330" s="290" t="s">
        <v>2227</v>
      </c>
      <c r="C330" s="290">
        <v>3</v>
      </c>
      <c r="D330" s="281" t="str">
        <f t="shared" si="5"/>
        <v>L9-3</v>
      </c>
    </row>
    <row r="331" spans="1:4" x14ac:dyDescent="0.3">
      <c r="A331" s="290" t="s">
        <v>2260</v>
      </c>
      <c r="B331" s="290" t="s">
        <v>2227</v>
      </c>
      <c r="C331" s="290">
        <v>3</v>
      </c>
      <c r="D331" s="281" t="str">
        <f t="shared" si="5"/>
        <v>L9-3</v>
      </c>
    </row>
    <row r="332" spans="1:4" x14ac:dyDescent="0.3">
      <c r="A332" s="290" t="s">
        <v>2261</v>
      </c>
      <c r="B332" s="290" t="s">
        <v>2227</v>
      </c>
      <c r="C332" s="290">
        <v>3</v>
      </c>
      <c r="D332" s="281" t="str">
        <f t="shared" si="5"/>
        <v>L9-3</v>
      </c>
    </row>
    <row r="333" spans="1:4" x14ac:dyDescent="0.3">
      <c r="A333" s="290" t="s">
        <v>948</v>
      </c>
      <c r="B333" s="290" t="s">
        <v>2227</v>
      </c>
      <c r="C333" s="290">
        <v>9</v>
      </c>
      <c r="D333" s="281" t="str">
        <f t="shared" si="5"/>
        <v>L9-9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71" bestFit="1" customWidth="1"/>
    <col min="2" max="2" width="10.09765625" style="171" bestFit="1" customWidth="1"/>
    <col min="3" max="3" width="17" style="172" bestFit="1" customWidth="1"/>
    <col min="4" max="4" width="9.59765625" style="178" bestFit="1" customWidth="1"/>
    <col min="5" max="5" width="9.69921875" style="178" bestFit="1" customWidth="1"/>
    <col min="6" max="6" width="9.3984375" style="178" bestFit="1" customWidth="1"/>
    <col min="7" max="7" width="9.59765625" style="178" bestFit="1" customWidth="1"/>
    <col min="8" max="9" width="9.69921875" style="178" bestFit="1" customWidth="1"/>
    <col min="10" max="10" width="9.59765625" style="178" bestFit="1" customWidth="1"/>
    <col min="11" max="11" width="9.69921875" style="178" bestFit="1" customWidth="1"/>
    <col min="12" max="12" width="11.3984375" style="178" bestFit="1" customWidth="1"/>
    <col min="13" max="13" width="8.69921875" style="178" bestFit="1" customWidth="1"/>
    <col min="14" max="16384" width="8.69921875" style="171"/>
  </cols>
  <sheetData>
    <row r="1" spans="1:13" s="170" customFormat="1" x14ac:dyDescent="0.35">
      <c r="A1" s="170" t="s">
        <v>1813</v>
      </c>
      <c r="C1" s="213" t="s">
        <v>1746</v>
      </c>
      <c r="D1" s="177">
        <v>44396</v>
      </c>
      <c r="E1" s="177">
        <v>44397</v>
      </c>
      <c r="F1" s="177">
        <v>44398</v>
      </c>
      <c r="G1" s="177">
        <v>44399</v>
      </c>
      <c r="H1" s="177">
        <v>44400</v>
      </c>
      <c r="I1" s="177">
        <v>44403</v>
      </c>
      <c r="J1" s="177">
        <v>44404</v>
      </c>
      <c r="K1" s="177">
        <v>44405</v>
      </c>
      <c r="L1" s="177" t="s">
        <v>1747</v>
      </c>
      <c r="M1" s="177">
        <v>44410</v>
      </c>
    </row>
    <row r="2" spans="1:13" x14ac:dyDescent="0.35">
      <c r="A2" s="171" t="s">
        <v>1814</v>
      </c>
      <c r="C2" s="172" t="s">
        <v>1815</v>
      </c>
      <c r="D2" s="178">
        <v>2</v>
      </c>
      <c r="E2" s="178">
        <v>2</v>
      </c>
      <c r="F2" s="178">
        <v>2</v>
      </c>
      <c r="G2" s="178">
        <v>2</v>
      </c>
      <c r="H2" s="178">
        <v>2</v>
      </c>
      <c r="I2" s="178">
        <v>2</v>
      </c>
      <c r="J2" s="178">
        <v>2</v>
      </c>
      <c r="K2" s="178">
        <v>2</v>
      </c>
      <c r="L2" s="178">
        <v>2</v>
      </c>
      <c r="M2" s="178">
        <v>2</v>
      </c>
    </row>
    <row r="3" spans="1:13" x14ac:dyDescent="0.35">
      <c r="A3" s="171" t="s">
        <v>1814</v>
      </c>
      <c r="C3" s="180" t="s">
        <v>1816</v>
      </c>
      <c r="D3" s="179">
        <v>3</v>
      </c>
      <c r="E3" s="179">
        <v>3</v>
      </c>
      <c r="F3" s="179">
        <v>3</v>
      </c>
      <c r="G3" s="179">
        <v>3</v>
      </c>
      <c r="H3" s="179">
        <v>3</v>
      </c>
      <c r="I3" s="179">
        <v>3</v>
      </c>
      <c r="J3" s="178">
        <v>1</v>
      </c>
      <c r="K3" s="178">
        <v>1</v>
      </c>
      <c r="L3" s="178">
        <v>1</v>
      </c>
      <c r="M3" s="178">
        <v>2</v>
      </c>
    </row>
    <row r="4" spans="1:13" x14ac:dyDescent="0.35">
      <c r="A4" s="171" t="s">
        <v>1814</v>
      </c>
      <c r="C4" s="180" t="s">
        <v>1817</v>
      </c>
      <c r="D4" s="179">
        <v>3</v>
      </c>
      <c r="E4" s="179">
        <v>3</v>
      </c>
      <c r="F4" s="179">
        <v>3</v>
      </c>
      <c r="G4" s="179">
        <v>3</v>
      </c>
      <c r="H4" s="179">
        <v>3</v>
      </c>
      <c r="I4" s="179">
        <v>3</v>
      </c>
      <c r="J4" s="179">
        <v>3</v>
      </c>
      <c r="K4" s="179">
        <v>3</v>
      </c>
      <c r="L4" s="179">
        <v>2</v>
      </c>
      <c r="M4" s="178">
        <v>2</v>
      </c>
    </row>
    <row r="5" spans="1:13" x14ac:dyDescent="0.35">
      <c r="A5" s="171" t="s">
        <v>1818</v>
      </c>
      <c r="C5" s="172" t="s">
        <v>1819</v>
      </c>
      <c r="D5" s="179">
        <v>3</v>
      </c>
      <c r="E5" s="179" t="s">
        <v>1755</v>
      </c>
      <c r="F5" s="179">
        <v>3</v>
      </c>
      <c r="G5" s="179">
        <v>3</v>
      </c>
      <c r="H5" s="179">
        <v>3</v>
      </c>
      <c r="I5" s="179">
        <v>3</v>
      </c>
      <c r="J5" s="178">
        <v>2</v>
      </c>
      <c r="K5" s="178">
        <v>2</v>
      </c>
      <c r="L5" s="178">
        <v>2</v>
      </c>
      <c r="M5" s="178">
        <v>2</v>
      </c>
    </row>
    <row r="6" spans="1:13" x14ac:dyDescent="0.35">
      <c r="A6" s="171" t="s">
        <v>1818</v>
      </c>
      <c r="B6" s="171" t="s">
        <v>987</v>
      </c>
      <c r="C6" s="180" t="s">
        <v>1820</v>
      </c>
      <c r="D6" s="178">
        <v>2</v>
      </c>
      <c r="E6" s="178">
        <v>2</v>
      </c>
      <c r="F6" s="178">
        <v>2</v>
      </c>
      <c r="G6" s="178">
        <v>2</v>
      </c>
      <c r="H6" s="178">
        <v>2</v>
      </c>
      <c r="I6" s="178">
        <v>2</v>
      </c>
      <c r="J6" s="178">
        <v>2</v>
      </c>
      <c r="K6" s="178">
        <v>2</v>
      </c>
      <c r="L6" s="178">
        <v>2</v>
      </c>
      <c r="M6" s="178">
        <v>2</v>
      </c>
    </row>
    <row r="7" spans="1:13" x14ac:dyDescent="0.35">
      <c r="A7" s="171" t="s">
        <v>1818</v>
      </c>
      <c r="B7" s="171" t="s">
        <v>987</v>
      </c>
      <c r="C7" s="180" t="s">
        <v>1821</v>
      </c>
      <c r="D7" s="179">
        <v>4</v>
      </c>
      <c r="E7" s="178">
        <v>2</v>
      </c>
      <c r="F7" s="178">
        <v>2</v>
      </c>
      <c r="G7" s="178">
        <v>2</v>
      </c>
      <c r="H7" s="178">
        <v>2</v>
      </c>
      <c r="I7" s="178">
        <v>2</v>
      </c>
      <c r="J7" s="178" t="s">
        <v>1756</v>
      </c>
      <c r="K7" s="178">
        <v>2</v>
      </c>
      <c r="L7" s="178">
        <v>2</v>
      </c>
      <c r="M7" s="178">
        <v>2</v>
      </c>
    </row>
    <row r="8" spans="1:13" x14ac:dyDescent="0.35">
      <c r="A8" s="171" t="s">
        <v>1818</v>
      </c>
      <c r="B8" s="171" t="s">
        <v>987</v>
      </c>
      <c r="C8" s="180" t="s">
        <v>1822</v>
      </c>
      <c r="D8" s="178">
        <v>2</v>
      </c>
      <c r="E8" s="178">
        <v>2</v>
      </c>
      <c r="F8" s="178">
        <v>2</v>
      </c>
      <c r="G8" s="178">
        <v>2</v>
      </c>
      <c r="H8" s="178">
        <v>2</v>
      </c>
      <c r="I8" s="178">
        <v>2</v>
      </c>
      <c r="J8" s="178">
        <v>2</v>
      </c>
      <c r="K8" s="178">
        <v>2</v>
      </c>
      <c r="L8" s="178">
        <v>2</v>
      </c>
      <c r="M8" s="178">
        <v>2</v>
      </c>
    </row>
    <row r="9" spans="1:13" x14ac:dyDescent="0.35">
      <c r="A9" s="171" t="s">
        <v>1818</v>
      </c>
      <c r="B9" s="171" t="s">
        <v>987</v>
      </c>
      <c r="C9" s="180" t="s">
        <v>1823</v>
      </c>
      <c r="D9" s="179" t="s">
        <v>1760</v>
      </c>
      <c r="E9" s="178" t="s">
        <v>1756</v>
      </c>
      <c r="F9" s="178" t="s">
        <v>1756</v>
      </c>
      <c r="G9" s="178">
        <v>2</v>
      </c>
      <c r="H9" s="178" t="s">
        <v>1756</v>
      </c>
      <c r="I9" s="178">
        <v>2</v>
      </c>
      <c r="J9" s="178" t="s">
        <v>1756</v>
      </c>
      <c r="K9" s="178" t="s">
        <v>1756</v>
      </c>
      <c r="L9" s="178">
        <v>2</v>
      </c>
      <c r="M9" s="178">
        <v>2</v>
      </c>
    </row>
    <row r="10" spans="1:13" x14ac:dyDescent="0.35">
      <c r="A10" s="171" t="s">
        <v>1818</v>
      </c>
      <c r="B10" s="171" t="s">
        <v>987</v>
      </c>
      <c r="C10" s="180" t="s">
        <v>1824</v>
      </c>
      <c r="D10" s="178">
        <v>3</v>
      </c>
      <c r="E10" s="178">
        <v>3</v>
      </c>
      <c r="F10" s="178">
        <v>3</v>
      </c>
      <c r="G10" s="179" t="s">
        <v>1760</v>
      </c>
      <c r="H10" s="178" t="s">
        <v>1755</v>
      </c>
      <c r="I10" s="179" t="s">
        <v>1760</v>
      </c>
      <c r="J10" s="178" t="s">
        <v>1755</v>
      </c>
      <c r="K10" s="178" t="s">
        <v>1755</v>
      </c>
      <c r="L10" s="178">
        <v>2</v>
      </c>
      <c r="M10" s="178">
        <v>2</v>
      </c>
    </row>
    <row r="11" spans="1:13" x14ac:dyDescent="0.35">
      <c r="A11" s="171" t="s">
        <v>1862</v>
      </c>
      <c r="B11" s="171" t="s">
        <v>1748</v>
      </c>
      <c r="C11" s="180" t="s">
        <v>1825</v>
      </c>
      <c r="D11" s="178">
        <v>2</v>
      </c>
      <c r="E11" s="178" t="s">
        <v>1756</v>
      </c>
      <c r="F11" s="178">
        <v>2</v>
      </c>
      <c r="G11" s="179" t="s">
        <v>1760</v>
      </c>
      <c r="H11" s="179" t="s">
        <v>1757</v>
      </c>
      <c r="I11" s="178">
        <v>2</v>
      </c>
      <c r="J11" s="178" t="s">
        <v>1756</v>
      </c>
      <c r="K11" s="179">
        <v>4</v>
      </c>
      <c r="M11" s="178">
        <v>2</v>
      </c>
    </row>
    <row r="12" spans="1:13" x14ac:dyDescent="0.35">
      <c r="A12" s="171" t="s">
        <v>1862</v>
      </c>
      <c r="B12" s="171" t="s">
        <v>1748</v>
      </c>
      <c r="C12" s="180" t="s">
        <v>1826</v>
      </c>
      <c r="D12" s="178">
        <v>1</v>
      </c>
      <c r="E12" s="178">
        <v>1</v>
      </c>
      <c r="F12" s="178">
        <v>1</v>
      </c>
      <c r="G12" s="179" t="s">
        <v>1760</v>
      </c>
      <c r="H12" s="178" t="s">
        <v>1758</v>
      </c>
      <c r="I12" s="181" t="s">
        <v>1756</v>
      </c>
      <c r="J12" s="181">
        <v>2</v>
      </c>
      <c r="K12" s="178">
        <v>1</v>
      </c>
      <c r="L12" s="181">
        <v>2</v>
      </c>
      <c r="M12" s="181">
        <v>2</v>
      </c>
    </row>
    <row r="13" spans="1:13" x14ac:dyDescent="0.35">
      <c r="A13" s="171" t="s">
        <v>1862</v>
      </c>
      <c r="B13" s="171" t="s">
        <v>1748</v>
      </c>
      <c r="C13" s="172" t="s">
        <v>1827</v>
      </c>
      <c r="D13" s="178">
        <v>1</v>
      </c>
      <c r="E13" s="178">
        <v>1</v>
      </c>
      <c r="K13" s="178">
        <v>1</v>
      </c>
      <c r="M13" s="178">
        <v>1</v>
      </c>
    </row>
    <row r="14" spans="1:13" x14ac:dyDescent="0.35">
      <c r="A14" s="171" t="s">
        <v>1863</v>
      </c>
      <c r="B14" s="171" t="s">
        <v>1748</v>
      </c>
      <c r="C14" s="180" t="s">
        <v>1828</v>
      </c>
      <c r="D14" s="181" t="s">
        <v>1759</v>
      </c>
      <c r="E14" s="181" t="s">
        <v>1759</v>
      </c>
      <c r="F14" s="182" t="s">
        <v>1757</v>
      </c>
    </row>
    <row r="15" spans="1:13" x14ac:dyDescent="0.35">
      <c r="A15" s="171" t="s">
        <v>1863</v>
      </c>
      <c r="B15" s="171" t="s">
        <v>1748</v>
      </c>
      <c r="C15" s="180" t="s">
        <v>1829</v>
      </c>
      <c r="D15" s="181">
        <v>2</v>
      </c>
      <c r="E15" s="181" t="s">
        <v>1756</v>
      </c>
      <c r="F15" s="182" t="s">
        <v>1760</v>
      </c>
      <c r="G15" s="182" t="s">
        <v>1760</v>
      </c>
      <c r="H15" s="181">
        <v>2</v>
      </c>
      <c r="I15" s="181" t="s">
        <v>1756</v>
      </c>
      <c r="J15" s="181" t="s">
        <v>1756</v>
      </c>
      <c r="K15" s="182" t="s">
        <v>1760</v>
      </c>
      <c r="L15" s="181">
        <v>2</v>
      </c>
      <c r="M15" s="181">
        <v>2</v>
      </c>
    </row>
    <row r="16" spans="1:13" x14ac:dyDescent="0.35">
      <c r="A16" s="171" t="s">
        <v>1863</v>
      </c>
      <c r="B16" s="171" t="s">
        <v>1830</v>
      </c>
      <c r="C16" s="180" t="s">
        <v>1831</v>
      </c>
      <c r="I16" s="181">
        <v>2</v>
      </c>
      <c r="J16" s="178">
        <v>1</v>
      </c>
      <c r="K16" s="181" t="s">
        <v>1756</v>
      </c>
      <c r="L16" s="181"/>
      <c r="M16" s="181">
        <v>2</v>
      </c>
    </row>
    <row r="17" spans="1:13" x14ac:dyDescent="0.35">
      <c r="A17" s="171" t="s">
        <v>1863</v>
      </c>
      <c r="B17" s="171" t="s">
        <v>1830</v>
      </c>
      <c r="C17" s="180" t="s">
        <v>1832</v>
      </c>
      <c r="G17" s="178">
        <v>1</v>
      </c>
      <c r="I17" s="182" t="s">
        <v>1757</v>
      </c>
      <c r="J17" s="182">
        <v>4</v>
      </c>
      <c r="K17" s="181" t="s">
        <v>1756</v>
      </c>
      <c r="L17" s="181"/>
      <c r="M17" s="181">
        <v>2</v>
      </c>
    </row>
    <row r="18" spans="1:13" x14ac:dyDescent="0.35">
      <c r="A18" s="171" t="s">
        <v>1863</v>
      </c>
      <c r="B18" s="171" t="s">
        <v>1830</v>
      </c>
      <c r="C18" s="180" t="s">
        <v>1833</v>
      </c>
      <c r="I18" s="181" t="s">
        <v>1759</v>
      </c>
      <c r="J18" s="181">
        <v>2</v>
      </c>
      <c r="K18" s="178" t="s">
        <v>1758</v>
      </c>
      <c r="M18" s="181">
        <v>2</v>
      </c>
    </row>
    <row r="19" spans="1:13" x14ac:dyDescent="0.35">
      <c r="A19" s="171" t="s">
        <v>1864</v>
      </c>
      <c r="B19" s="171" t="s">
        <v>1748</v>
      </c>
      <c r="C19" s="180" t="s">
        <v>1834</v>
      </c>
      <c r="D19" s="179">
        <v>1</v>
      </c>
      <c r="E19" s="179">
        <v>1</v>
      </c>
      <c r="F19" s="179">
        <v>1</v>
      </c>
      <c r="G19" s="182">
        <v>3</v>
      </c>
      <c r="M19" s="181">
        <v>2</v>
      </c>
    </row>
    <row r="20" spans="1:13" x14ac:dyDescent="0.35">
      <c r="A20" s="171" t="s">
        <v>1864</v>
      </c>
      <c r="B20" s="171" t="s">
        <v>1748</v>
      </c>
      <c r="C20" s="172" t="s">
        <v>1835</v>
      </c>
      <c r="M20" s="181">
        <v>2</v>
      </c>
    </row>
    <row r="21" spans="1:13" x14ac:dyDescent="0.35">
      <c r="A21" s="171" t="s">
        <v>1864</v>
      </c>
      <c r="B21" s="171" t="s">
        <v>1748</v>
      </c>
      <c r="C21" s="172" t="s">
        <v>1836</v>
      </c>
      <c r="M21" s="181">
        <v>2</v>
      </c>
    </row>
    <row r="22" spans="1:13" x14ac:dyDescent="0.35">
      <c r="A22" s="171" t="s">
        <v>1865</v>
      </c>
      <c r="B22" s="171" t="s">
        <v>1748</v>
      </c>
      <c r="C22" s="180" t="s">
        <v>1837</v>
      </c>
      <c r="H22" s="178">
        <v>1</v>
      </c>
      <c r="J22" s="178" t="s">
        <v>1763</v>
      </c>
      <c r="K22" s="182" t="s">
        <v>1760</v>
      </c>
      <c r="M22" s="181">
        <v>2</v>
      </c>
    </row>
    <row r="23" spans="1:13" x14ac:dyDescent="0.35">
      <c r="A23" s="171" t="s">
        <v>1865</v>
      </c>
      <c r="B23" s="171" t="s">
        <v>1748</v>
      </c>
      <c r="C23" s="180" t="s">
        <v>1838</v>
      </c>
      <c r="H23" s="178">
        <v>1</v>
      </c>
      <c r="J23" s="178">
        <v>1</v>
      </c>
      <c r="K23" s="179" t="s">
        <v>1763</v>
      </c>
      <c r="M23" s="181">
        <v>2</v>
      </c>
    </row>
    <row r="24" spans="1:13" x14ac:dyDescent="0.35">
      <c r="A24" s="171" t="s">
        <v>1865</v>
      </c>
      <c r="B24" s="171" t="s">
        <v>1748</v>
      </c>
      <c r="C24" s="172" t="s">
        <v>1749</v>
      </c>
      <c r="M24" s="181">
        <v>2</v>
      </c>
    </row>
    <row r="25" spans="1:13" x14ac:dyDescent="0.35">
      <c r="A25" s="171" t="s">
        <v>1865</v>
      </c>
      <c r="B25" s="171" t="s">
        <v>1748</v>
      </c>
      <c r="C25" s="172" t="s">
        <v>1750</v>
      </c>
      <c r="M25" s="178">
        <v>1</v>
      </c>
    </row>
    <row r="26" spans="1:13" x14ac:dyDescent="0.35">
      <c r="A26" s="171" t="s">
        <v>1865</v>
      </c>
      <c r="B26" s="171" t="s">
        <v>1748</v>
      </c>
      <c r="C26" s="172" t="s">
        <v>1751</v>
      </c>
      <c r="M26" s="181">
        <v>2</v>
      </c>
    </row>
    <row r="29" spans="1:13" hidden="1" x14ac:dyDescent="0.35">
      <c r="A29" s="171" t="s">
        <v>1839</v>
      </c>
      <c r="C29" s="172" t="s">
        <v>1840</v>
      </c>
      <c r="D29" s="178">
        <v>2</v>
      </c>
      <c r="E29" s="178">
        <v>2</v>
      </c>
      <c r="F29" s="178">
        <v>2</v>
      </c>
      <c r="G29" s="178">
        <v>2</v>
      </c>
      <c r="H29" s="178">
        <v>2</v>
      </c>
      <c r="I29" s="178">
        <v>2</v>
      </c>
      <c r="J29" s="178">
        <v>2</v>
      </c>
      <c r="K29" s="178">
        <v>2</v>
      </c>
      <c r="M29" s="178">
        <v>2</v>
      </c>
    </row>
    <row r="30" spans="1:13" hidden="1" x14ac:dyDescent="0.35">
      <c r="A30" s="171" t="s">
        <v>1839</v>
      </c>
      <c r="C30" s="172" t="s">
        <v>1841</v>
      </c>
      <c r="D30" s="178">
        <v>2</v>
      </c>
      <c r="E30" s="178">
        <v>2</v>
      </c>
      <c r="F30" s="178">
        <v>2</v>
      </c>
      <c r="G30" s="178">
        <v>2</v>
      </c>
      <c r="H30" s="178">
        <v>2</v>
      </c>
      <c r="I30" s="178">
        <v>2</v>
      </c>
      <c r="J30" s="178">
        <v>2</v>
      </c>
      <c r="K30" s="178">
        <v>2</v>
      </c>
      <c r="M30" s="178">
        <v>2</v>
      </c>
    </row>
    <row r="31" spans="1:13" hidden="1" x14ac:dyDescent="0.35">
      <c r="A31" s="171" t="s">
        <v>1839</v>
      </c>
      <c r="C31" s="172" t="s">
        <v>1842</v>
      </c>
      <c r="D31" s="178">
        <v>2</v>
      </c>
      <c r="E31" s="178">
        <v>2</v>
      </c>
      <c r="F31" s="178">
        <v>2</v>
      </c>
      <c r="G31" s="178">
        <v>2</v>
      </c>
      <c r="H31" s="178">
        <v>2</v>
      </c>
      <c r="I31" s="178">
        <v>2</v>
      </c>
      <c r="J31" s="178">
        <v>2</v>
      </c>
      <c r="K31" s="178">
        <v>2</v>
      </c>
      <c r="M31" s="178">
        <v>2</v>
      </c>
    </row>
    <row r="32" spans="1:13" hidden="1" x14ac:dyDescent="0.35">
      <c r="A32" s="171" t="s">
        <v>1839</v>
      </c>
      <c r="C32" s="172" t="s">
        <v>1843</v>
      </c>
      <c r="D32" s="178">
        <v>2</v>
      </c>
      <c r="E32" s="178">
        <v>2</v>
      </c>
      <c r="F32" s="178">
        <v>2</v>
      </c>
      <c r="G32" s="178">
        <v>2</v>
      </c>
      <c r="H32" s="178">
        <v>2</v>
      </c>
    </row>
    <row r="33" spans="1:13" hidden="1" x14ac:dyDescent="0.35">
      <c r="A33" s="171" t="s">
        <v>1839</v>
      </c>
      <c r="C33" s="172" t="s">
        <v>1844</v>
      </c>
      <c r="D33" s="178">
        <v>2</v>
      </c>
      <c r="E33" s="178">
        <v>2</v>
      </c>
      <c r="F33" s="178">
        <v>2</v>
      </c>
      <c r="G33" s="178">
        <v>2</v>
      </c>
      <c r="H33" s="178">
        <v>2</v>
      </c>
    </row>
    <row r="34" spans="1:13" hidden="1" x14ac:dyDescent="0.35">
      <c r="A34" s="171" t="s">
        <v>1839</v>
      </c>
      <c r="C34" s="172" t="s">
        <v>1845</v>
      </c>
      <c r="I34" s="178">
        <v>2</v>
      </c>
      <c r="J34" s="178">
        <v>2</v>
      </c>
      <c r="K34" s="178">
        <v>2</v>
      </c>
      <c r="M34" s="178">
        <v>1</v>
      </c>
    </row>
    <row r="35" spans="1:13" hidden="1" x14ac:dyDescent="0.35">
      <c r="A35" s="171" t="s">
        <v>1839</v>
      </c>
      <c r="C35" s="172" t="s">
        <v>1846</v>
      </c>
      <c r="I35" s="178">
        <v>2</v>
      </c>
      <c r="J35" s="178">
        <v>2</v>
      </c>
      <c r="K35" s="178">
        <v>2</v>
      </c>
      <c r="M35" s="178">
        <v>2</v>
      </c>
    </row>
    <row r="37" spans="1:13" x14ac:dyDescent="0.35">
      <c r="B37" s="171">
        <v>1</v>
      </c>
      <c r="C37" s="171" t="s">
        <v>1847</v>
      </c>
    </row>
    <row r="38" spans="1:13" x14ac:dyDescent="0.35">
      <c r="B38" s="171">
        <v>2</v>
      </c>
      <c r="C38" s="171" t="s">
        <v>1848</v>
      </c>
    </row>
    <row r="39" spans="1:13" x14ac:dyDescent="0.35">
      <c r="B39" s="171">
        <v>3</v>
      </c>
      <c r="C39" s="171" t="s">
        <v>1849</v>
      </c>
    </row>
    <row r="40" spans="1:13" x14ac:dyDescent="0.35">
      <c r="B40" s="171">
        <v>4</v>
      </c>
      <c r="C40" s="214" t="s">
        <v>1770</v>
      </c>
    </row>
    <row r="41" spans="1:13" x14ac:dyDescent="0.35">
      <c r="B41" s="173"/>
      <c r="C41" s="171" t="s">
        <v>1761</v>
      </c>
    </row>
    <row r="42" spans="1:13" ht="15" x14ac:dyDescent="0.35">
      <c r="B42" s="171" t="s">
        <v>1762</v>
      </c>
      <c r="C42" s="191" t="s">
        <v>1771</v>
      </c>
    </row>
    <row r="43" spans="1:13" ht="15" x14ac:dyDescent="0.35">
      <c r="B43" s="171" t="s">
        <v>1061</v>
      </c>
      <c r="C43" s="191" t="s">
        <v>1772</v>
      </c>
    </row>
    <row r="45" spans="1:13" ht="15" x14ac:dyDescent="0.35">
      <c r="C45" s="192" t="s">
        <v>1773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82"/>
  <sheetViews>
    <sheetView tabSelected="1" zoomScale="70" zoomScaleNormal="70" workbookViewId="0">
      <pane xSplit="7" ySplit="1" topLeftCell="H138" activePane="bottomRight" state="frozen"/>
      <selection pane="topRight" activeCell="H1" sqref="H1"/>
      <selection pane="bottomLeft" activeCell="A2" sqref="A2"/>
      <selection pane="bottomRight" activeCell="M112" sqref="M112"/>
    </sheetView>
  </sheetViews>
  <sheetFormatPr defaultColWidth="8.69921875" defaultRowHeight="14.5" x14ac:dyDescent="0.3"/>
  <cols>
    <col min="1" max="1" width="2.59765625" style="288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69921875" customWidth="1"/>
    <col min="8" max="8" width="9" style="8" bestFit="1" customWidth="1"/>
    <col min="9" max="9" width="11.3984375" customWidth="1"/>
    <col min="10" max="10" width="14.8984375" style="14" hidden="1" customWidth="1"/>
    <col min="11" max="11" width="12.5" style="14" customWidth="1"/>
    <col min="12" max="12" width="14.8984375" style="14" hidden="1" customWidth="1"/>
    <col min="13" max="13" width="14.8984375" style="8" bestFit="1" customWidth="1"/>
    <col min="14" max="14" width="15.69921875" style="8" bestFit="1" customWidth="1"/>
    <col min="15" max="15" width="12.19921875" style="8" customWidth="1"/>
    <col min="16" max="16" width="11.5" style="8" customWidth="1"/>
    <col min="17" max="17" width="8.69921875" style="14"/>
    <col min="18" max="18" width="9.3984375" style="14" customWidth="1"/>
    <col min="19" max="19" width="5.5" style="14" bestFit="1" customWidth="1"/>
    <col min="20" max="20" width="9.5" style="14" bestFit="1" customWidth="1"/>
    <col min="21" max="21" width="5.5" style="36" bestFit="1" customWidth="1"/>
    <col min="22" max="22" width="5.5" style="14" bestFit="1" customWidth="1"/>
    <col min="23" max="25" width="5.5" style="8" bestFit="1" customWidth="1"/>
    <col min="26" max="26" width="11.59765625" style="8" bestFit="1" customWidth="1"/>
    <col min="27" max="28" width="11.59765625" style="8" customWidth="1"/>
    <col min="29" max="29" width="10.5" style="8" bestFit="1" customWidth="1"/>
    <col min="30" max="30" width="6.5" style="280" bestFit="1" customWidth="1"/>
    <col min="31" max="31" width="5.5" style="8" bestFit="1" customWidth="1"/>
    <col min="32" max="16384" width="8.69921875" style="8"/>
  </cols>
  <sheetData>
    <row r="1" spans="1:32" ht="21.5" customHeight="1" thickBot="1" x14ac:dyDescent="0.35">
      <c r="A1" s="28" t="s">
        <v>2267</v>
      </c>
      <c r="B1" s="5" t="s">
        <v>0</v>
      </c>
      <c r="C1" s="5" t="s">
        <v>988</v>
      </c>
      <c r="D1" s="5" t="s">
        <v>1676</v>
      </c>
      <c r="E1" s="5" t="s">
        <v>1</v>
      </c>
      <c r="F1" s="5" t="s">
        <v>2</v>
      </c>
      <c r="G1" s="5" t="s">
        <v>3</v>
      </c>
      <c r="H1" s="5" t="s">
        <v>951</v>
      </c>
      <c r="I1" s="6" t="s">
        <v>953</v>
      </c>
      <c r="J1" s="1" t="s">
        <v>1066</v>
      </c>
      <c r="K1" s="1" t="s">
        <v>1589</v>
      </c>
      <c r="L1" s="1" t="s">
        <v>1792</v>
      </c>
      <c r="M1" s="1" t="s">
        <v>1065</v>
      </c>
      <c r="N1" s="1" t="s">
        <v>1790</v>
      </c>
      <c r="O1" s="1" t="s">
        <v>1791</v>
      </c>
      <c r="P1" s="7" t="s">
        <v>987</v>
      </c>
      <c r="Q1" s="7" t="s">
        <v>1501</v>
      </c>
      <c r="R1" s="29" t="s">
        <v>1500</v>
      </c>
      <c r="S1" s="7" t="s">
        <v>1051</v>
      </c>
      <c r="T1" s="7" t="s">
        <v>1052</v>
      </c>
      <c r="U1" s="7" t="s">
        <v>1054</v>
      </c>
      <c r="V1" s="7" t="s">
        <v>1055</v>
      </c>
      <c r="W1" s="7" t="s">
        <v>1056</v>
      </c>
      <c r="X1" s="7" t="s">
        <v>1058</v>
      </c>
      <c r="Y1" s="7" t="s">
        <v>1059</v>
      </c>
      <c r="Z1" s="29" t="s">
        <v>1057</v>
      </c>
      <c r="AA1" s="29" t="s">
        <v>2336</v>
      </c>
      <c r="AB1" s="29" t="s">
        <v>2337</v>
      </c>
      <c r="AC1" s="7" t="s">
        <v>1427</v>
      </c>
      <c r="AD1" s="284" t="s">
        <v>2262</v>
      </c>
      <c r="AE1" s="29" t="s">
        <v>2268</v>
      </c>
      <c r="AF1" s="29" t="s">
        <v>2305</v>
      </c>
    </row>
    <row r="2" spans="1:32" s="50" customFormat="1" ht="13.5" x14ac:dyDescent="0.3">
      <c r="A2" s="287">
        <v>1</v>
      </c>
      <c r="B2" s="46" t="str">
        <f>LEFT(功能_33[[#This Row],[功能代號]],2)</f>
        <v>L1</v>
      </c>
      <c r="C2" s="46" t="s">
        <v>989</v>
      </c>
      <c r="D2" s="18" t="s">
        <v>1657</v>
      </c>
      <c r="E2" s="21" t="s">
        <v>11</v>
      </c>
      <c r="F2" s="84" t="s">
        <v>12</v>
      </c>
      <c r="G2" s="18" t="s">
        <v>13</v>
      </c>
      <c r="H2" s="47" t="s">
        <v>952</v>
      </c>
      <c r="I2" s="47" t="s">
        <v>6</v>
      </c>
      <c r="J2" s="49">
        <v>44399</v>
      </c>
      <c r="K2" s="49"/>
      <c r="L2" s="49"/>
      <c r="M2" s="49">
        <v>44399</v>
      </c>
      <c r="N2" s="49" t="str">
        <f>IFERROR(IF(VLOOKUP(功能_33[[#This Row],[功能代號]],討論項目!A:H,8,FALSE)=0,"",VLOOKUP(功能_33[[#This Row],[功能代號]],討論項目!A:H,8,FALSE)),"")</f>
        <v/>
      </c>
      <c r="O2" s="49"/>
      <c r="P2" s="47" t="s">
        <v>956</v>
      </c>
      <c r="Q2" s="47" t="s">
        <v>960</v>
      </c>
      <c r="R2" s="46"/>
      <c r="S2" s="47"/>
      <c r="T2" s="47"/>
      <c r="U2" s="47"/>
      <c r="V2" s="47"/>
      <c r="W2" s="47"/>
      <c r="X2" s="47"/>
      <c r="Y2" s="47"/>
      <c r="Z2" s="46" t="str">
        <f>VLOOKUP(功能_33[[#This Row],[User]],SKL放款!A:G,7,FALSE)</f>
        <v>放款推展課</v>
      </c>
      <c r="AA2" s="283">
        <f>IF(功能_33[[#This Row],[實際展示]]="","",功能_33[[#This Row],[實際展示]]+14)</f>
        <v>44413</v>
      </c>
      <c r="AB2" s="283">
        <f>IF(功能_33[[#This Row],[實際展示]]="","",功能_33[[#This Row],[實際展示]]+21)</f>
        <v>44420</v>
      </c>
      <c r="AC2" s="49">
        <v>44403</v>
      </c>
      <c r="AD2" s="283" t="str">
        <f>IFERROR(IF(VLOOKUP(功能_33[[#This Row],[功能代號]],Menu!A:D,4,FALSE)=0,"",VLOOKUP(功能_33[[#This Row],[功能代號]],Menu!A:D,4,FALSE)),"")</f>
        <v>L1-1</v>
      </c>
      <c r="AE2" s="46">
        <v>1</v>
      </c>
      <c r="AF2" s="46" t="str">
        <f>VLOOKUP(功能_33[[#This Row],[功能代號]],[2]交易清單!$E:$E,1,FALSE)</f>
        <v>L1001</v>
      </c>
    </row>
    <row r="3" spans="1:32" s="50" customFormat="1" ht="13.5" x14ac:dyDescent="0.3">
      <c r="A3" s="287">
        <v>2</v>
      </c>
      <c r="B3" s="46" t="str">
        <f>LEFT(功能_33[[#This Row],[功能代號]],2)</f>
        <v>L1</v>
      </c>
      <c r="C3" s="46" t="s">
        <v>989</v>
      </c>
      <c r="D3" s="18" t="s">
        <v>1657</v>
      </c>
      <c r="E3" s="21" t="s">
        <v>14</v>
      </c>
      <c r="F3" s="84" t="s">
        <v>15</v>
      </c>
      <c r="G3" s="18" t="s">
        <v>1360</v>
      </c>
      <c r="H3" s="47" t="s">
        <v>952</v>
      </c>
      <c r="I3" s="47" t="s">
        <v>6</v>
      </c>
      <c r="J3" s="49">
        <v>44399</v>
      </c>
      <c r="K3" s="49"/>
      <c r="L3" s="49"/>
      <c r="M3" s="49">
        <v>44399</v>
      </c>
      <c r="N3" s="49" t="str">
        <f>IFERROR(IF(VLOOKUP(功能_33[[#This Row],[功能代號]],討論項目!A:H,8,FALSE)=0,"",VLOOKUP(功能_33[[#This Row],[功能代號]],討論項目!A:H,8,FALSE)),"")</f>
        <v/>
      </c>
      <c r="O3" s="49"/>
      <c r="P3" s="47" t="s">
        <v>956</v>
      </c>
      <c r="Q3" s="47" t="s">
        <v>960</v>
      </c>
      <c r="R3" s="46"/>
      <c r="S3" s="47"/>
      <c r="T3" s="47"/>
      <c r="U3" s="47"/>
      <c r="V3" s="47"/>
      <c r="W3" s="47"/>
      <c r="X3" s="47"/>
      <c r="Y3" s="47"/>
      <c r="Z3" s="46" t="str">
        <f>VLOOKUP(功能_33[[#This Row],[User]],SKL放款!A:G,7,FALSE)</f>
        <v>放款推展課</v>
      </c>
      <c r="AA3" s="283">
        <f>IF(功能_33[[#This Row],[實際展示]]="","",功能_33[[#This Row],[實際展示]]+14)</f>
        <v>44413</v>
      </c>
      <c r="AB3" s="283">
        <f>IF(功能_33[[#This Row],[實際展示]]="","",功能_33[[#This Row],[實際展示]]+21)</f>
        <v>44420</v>
      </c>
      <c r="AC3" s="49">
        <v>44403</v>
      </c>
      <c r="AD3" s="285" t="str">
        <f>AD2</f>
        <v>L1-1</v>
      </c>
      <c r="AE3" s="46">
        <v>2</v>
      </c>
      <c r="AF3" s="46" t="str">
        <f>VLOOKUP(功能_33[[#This Row],[功能代號]],[2]交易清單!$E:$E,1,FALSE)</f>
        <v>L1101</v>
      </c>
    </row>
    <row r="4" spans="1:32" ht="13.5" x14ac:dyDescent="0.3">
      <c r="A4" s="287">
        <v>3</v>
      </c>
      <c r="B4" s="9" t="str">
        <f>LEFT(功能_33[[#This Row],[功能代號]],2)</f>
        <v>L1</v>
      </c>
      <c r="C4" s="9" t="s">
        <v>989</v>
      </c>
      <c r="D4" s="9" t="s">
        <v>1657</v>
      </c>
      <c r="E4" s="11" t="s">
        <v>16</v>
      </c>
      <c r="F4" s="10" t="s">
        <v>17</v>
      </c>
      <c r="G4" s="9" t="s">
        <v>18</v>
      </c>
      <c r="H4" s="11" t="s">
        <v>952</v>
      </c>
      <c r="I4" s="11" t="s">
        <v>6</v>
      </c>
      <c r="J4" s="1">
        <v>44403</v>
      </c>
      <c r="K4" s="1"/>
      <c r="L4" s="1"/>
      <c r="M4" s="1">
        <v>44403</v>
      </c>
      <c r="N4" s="1" t="str">
        <f>IFERROR(IF(VLOOKUP(功能_33[[#This Row],[功能代號]],討論項目!A:H,8,FALSE)=0,"",VLOOKUP(功能_33[[#This Row],[功能代號]],討論項目!A:H,8,FALSE)),"")</f>
        <v/>
      </c>
      <c r="O4" s="1"/>
      <c r="P4" s="11" t="s">
        <v>956</v>
      </c>
      <c r="Q4" s="11" t="s">
        <v>958</v>
      </c>
      <c r="R4" s="9"/>
      <c r="S4" s="11"/>
      <c r="T4" s="11"/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282">
        <f>IF(功能_33[[#This Row],[實際展示]]="","",功能_33[[#This Row],[實際展示]]+14)</f>
        <v>44417</v>
      </c>
      <c r="AB4" s="282">
        <f>IF(功能_33[[#This Row],[實際展示]]="","",功能_33[[#This Row],[實際展示]]+21)</f>
        <v>44424</v>
      </c>
      <c r="AC4" s="9"/>
      <c r="AD4" s="286" t="str">
        <f>AD2</f>
        <v>L1-1</v>
      </c>
      <c r="AE4" s="9">
        <v>3</v>
      </c>
      <c r="AF4" s="9" t="str">
        <f>VLOOKUP(功能_33[[#This Row],[功能代號]],[2]交易清單!$E:$E,1,FALSE)</f>
        <v>L1102</v>
      </c>
    </row>
    <row r="5" spans="1:32" s="50" customFormat="1" ht="13.5" x14ac:dyDescent="0.3">
      <c r="A5" s="287">
        <v>4</v>
      </c>
      <c r="B5" s="46" t="str">
        <f>LEFT(功能_33[[#This Row],[功能代號]],2)</f>
        <v>L1</v>
      </c>
      <c r="C5" s="46" t="s">
        <v>989</v>
      </c>
      <c r="D5" s="18" t="s">
        <v>1657</v>
      </c>
      <c r="E5" s="21" t="s">
        <v>22</v>
      </c>
      <c r="F5" s="84" t="s">
        <v>23</v>
      </c>
      <c r="G5" s="18" t="s">
        <v>24</v>
      </c>
      <c r="H5" s="47" t="s">
        <v>952</v>
      </c>
      <c r="I5" s="47" t="s">
        <v>6</v>
      </c>
      <c r="J5" s="49">
        <v>44399</v>
      </c>
      <c r="K5" s="49"/>
      <c r="L5" s="49"/>
      <c r="M5" s="49">
        <v>44399</v>
      </c>
      <c r="N5" s="49" t="str">
        <f>IFERROR(IF(VLOOKUP(功能_33[[#This Row],[功能代號]],討論項目!A:H,8,FALSE)=0,"",VLOOKUP(功能_33[[#This Row],[功能代號]],討論項目!A:H,8,FALSE)),"")</f>
        <v/>
      </c>
      <c r="O5" s="49"/>
      <c r="P5" s="47" t="s">
        <v>956</v>
      </c>
      <c r="Q5" s="47" t="s">
        <v>960</v>
      </c>
      <c r="R5" s="46"/>
      <c r="S5" s="47"/>
      <c r="T5" s="47"/>
      <c r="U5" s="47"/>
      <c r="V5" s="47"/>
      <c r="W5" s="47"/>
      <c r="X5" s="47"/>
      <c r="Y5" s="47"/>
      <c r="Z5" s="46" t="str">
        <f>VLOOKUP(功能_33[[#This Row],[User]],SKL放款!A:G,7,FALSE)</f>
        <v>放款推展課</v>
      </c>
      <c r="AA5" s="283">
        <f>IF(功能_33[[#This Row],[實際展示]]="","",功能_33[[#This Row],[實際展示]]+14)</f>
        <v>44413</v>
      </c>
      <c r="AB5" s="283">
        <f>IF(功能_33[[#This Row],[實際展示]]="","",功能_33[[#This Row],[實際展示]]+21)</f>
        <v>44420</v>
      </c>
      <c r="AC5" s="46"/>
      <c r="AD5" s="285" t="str">
        <f>AD2</f>
        <v>L1-1</v>
      </c>
      <c r="AE5" s="46">
        <v>4</v>
      </c>
      <c r="AF5" s="46" t="str">
        <f>VLOOKUP(功能_33[[#This Row],[功能代號]],[2]交易清單!$E:$E,1,FALSE)</f>
        <v>L1103</v>
      </c>
    </row>
    <row r="6" spans="1:32" ht="13.5" x14ac:dyDescent="0.3">
      <c r="A6" s="287">
        <v>5</v>
      </c>
      <c r="B6" s="9" t="str">
        <f>LEFT(功能_33[[#This Row],[功能代號]],2)</f>
        <v>L1</v>
      </c>
      <c r="C6" s="9" t="s">
        <v>989</v>
      </c>
      <c r="D6" s="9" t="s">
        <v>1657</v>
      </c>
      <c r="E6" s="11" t="s">
        <v>25</v>
      </c>
      <c r="F6" s="10" t="s">
        <v>26</v>
      </c>
      <c r="G6" s="9" t="s">
        <v>27</v>
      </c>
      <c r="H6" s="11" t="s">
        <v>952</v>
      </c>
      <c r="I6" s="11" t="s">
        <v>6</v>
      </c>
      <c r="J6" s="1">
        <v>44403</v>
      </c>
      <c r="K6" s="1"/>
      <c r="L6" s="1"/>
      <c r="M6" s="1">
        <v>44403</v>
      </c>
      <c r="N6" s="1" t="str">
        <f>IFERROR(IF(VLOOKUP(功能_33[[#This Row],[功能代號]],討論項目!A:H,8,FALSE)=0,"",VLOOKUP(功能_33[[#This Row],[功能代號]],討論項目!A:H,8,FALSE)),"")</f>
        <v/>
      </c>
      <c r="O6" s="1"/>
      <c r="P6" s="11" t="s">
        <v>956</v>
      </c>
      <c r="Q6" s="11" t="s">
        <v>958</v>
      </c>
      <c r="R6" s="9"/>
      <c r="S6" s="11"/>
      <c r="T6" s="11"/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282">
        <f>IF(功能_33[[#This Row],[實際展示]]="","",功能_33[[#This Row],[實際展示]]+14)</f>
        <v>44417</v>
      </c>
      <c r="AB6" s="282">
        <f>IF(功能_33[[#This Row],[實際展示]]="","",功能_33[[#This Row],[實際展示]]+21)</f>
        <v>44424</v>
      </c>
      <c r="AC6" s="9"/>
      <c r="AD6" s="286" t="str">
        <f>AD2</f>
        <v>L1-1</v>
      </c>
      <c r="AE6" s="9">
        <v>5</v>
      </c>
      <c r="AF6" s="9" t="str">
        <f>VLOOKUP(功能_33[[#This Row],[功能代號]],[2]交易清單!$E:$E,1,FALSE)</f>
        <v>L1104</v>
      </c>
    </row>
    <row r="7" spans="1:32" s="50" customFormat="1" ht="13.5" x14ac:dyDescent="0.3">
      <c r="A7" s="287">
        <v>6</v>
      </c>
      <c r="B7" s="46" t="str">
        <f>LEFT(功能_33[[#This Row],[功能代號]],2)</f>
        <v>L1</v>
      </c>
      <c r="C7" s="46" t="s">
        <v>989</v>
      </c>
      <c r="D7" s="18" t="s">
        <v>1657</v>
      </c>
      <c r="E7" s="21" t="s">
        <v>28</v>
      </c>
      <c r="F7" s="84" t="s">
        <v>29</v>
      </c>
      <c r="G7" s="18" t="s">
        <v>1303</v>
      </c>
      <c r="H7" s="47" t="s">
        <v>952</v>
      </c>
      <c r="I7" s="47" t="s">
        <v>6</v>
      </c>
      <c r="J7" s="49">
        <v>44399</v>
      </c>
      <c r="K7" s="49"/>
      <c r="L7" s="49"/>
      <c r="M7" s="49">
        <v>44399</v>
      </c>
      <c r="N7" s="49" t="str">
        <f>IFERROR(IF(VLOOKUP(功能_33[[#This Row],[功能代號]],討論項目!A:H,8,FALSE)=0,"",VLOOKUP(功能_33[[#This Row],[功能代號]],討論項目!A:H,8,FALSE)),"")</f>
        <v/>
      </c>
      <c r="O7" s="49"/>
      <c r="P7" s="47" t="s">
        <v>956</v>
      </c>
      <c r="Q7" s="47" t="s">
        <v>958</v>
      </c>
      <c r="R7" s="46"/>
      <c r="S7" s="47"/>
      <c r="T7" s="47"/>
      <c r="U7" s="47"/>
      <c r="V7" s="47"/>
      <c r="W7" s="47"/>
      <c r="X7" s="47"/>
      <c r="Y7" s="47"/>
      <c r="Z7" s="46" t="str">
        <f>VLOOKUP(功能_33[[#This Row],[User]],SKL放款!A:G,7,FALSE)</f>
        <v>放款推展課</v>
      </c>
      <c r="AA7" s="283">
        <f>IF(功能_33[[#This Row],[實際展示]]="","",功能_33[[#This Row],[實際展示]]+14)</f>
        <v>44413</v>
      </c>
      <c r="AB7" s="283">
        <f>IF(功能_33[[#This Row],[實際展示]]="","",功能_33[[#This Row],[實際展示]]+21)</f>
        <v>44420</v>
      </c>
      <c r="AC7" s="46"/>
      <c r="AD7" s="283" t="str">
        <f>IFERROR(IF(VLOOKUP(功能_33[[#This Row],[功能代號]],Menu!A:D,4,FALSE)=0,"",VLOOKUP(功能_33[[#This Row],[功能代號]],Menu!A:D,4,FALSE)),"")</f>
        <v>L1-1</v>
      </c>
      <c r="AE7" s="46">
        <v>6</v>
      </c>
      <c r="AF7" s="46" t="str">
        <f>VLOOKUP(功能_33[[#This Row],[功能代號]],[2]交易清單!$E:$E,1,FALSE)</f>
        <v>L1905</v>
      </c>
    </row>
    <row r="8" spans="1:32" s="50" customFormat="1" ht="13.5" x14ac:dyDescent="0.3">
      <c r="A8" s="287">
        <v>7</v>
      </c>
      <c r="B8" s="46" t="str">
        <f>LEFT(功能_33[[#This Row],[功能代號]],2)</f>
        <v>L1</v>
      </c>
      <c r="C8" s="46" t="s">
        <v>989</v>
      </c>
      <c r="D8" s="18" t="s">
        <v>1657</v>
      </c>
      <c r="E8" s="21" t="s">
        <v>30</v>
      </c>
      <c r="F8" s="84" t="s">
        <v>31</v>
      </c>
      <c r="G8" s="18" t="s">
        <v>32</v>
      </c>
      <c r="H8" s="47" t="s">
        <v>952</v>
      </c>
      <c r="I8" s="47" t="s">
        <v>6</v>
      </c>
      <c r="J8" s="49">
        <v>44399</v>
      </c>
      <c r="K8" s="49"/>
      <c r="L8" s="49"/>
      <c r="M8" s="49">
        <v>44399</v>
      </c>
      <c r="N8" s="49" t="str">
        <f>IFERROR(IF(VLOOKUP(功能_33[[#This Row],[功能代號]],討論項目!A:H,8,FALSE)=0,"",VLOOKUP(功能_33[[#This Row],[功能代號]],討論項目!A:H,8,FALSE)),"")</f>
        <v/>
      </c>
      <c r="O8" s="49"/>
      <c r="P8" s="47" t="s">
        <v>956</v>
      </c>
      <c r="Q8" s="47" t="s">
        <v>958</v>
      </c>
      <c r="R8" s="46"/>
      <c r="S8" s="47"/>
      <c r="T8" s="47"/>
      <c r="U8" s="47"/>
      <c r="V8" s="47"/>
      <c r="W8" s="47"/>
      <c r="X8" s="47"/>
      <c r="Y8" s="47"/>
      <c r="Z8" s="46" t="str">
        <f>VLOOKUP(功能_33[[#This Row],[User]],SKL放款!A:G,7,FALSE)</f>
        <v>放款推展課</v>
      </c>
      <c r="AA8" s="283">
        <f>IF(功能_33[[#This Row],[實際展示]]="","",功能_33[[#This Row],[實際展示]]+14)</f>
        <v>44413</v>
      </c>
      <c r="AB8" s="283">
        <f>IF(功能_33[[#This Row],[實際展示]]="","",功能_33[[#This Row],[實際展示]]+21)</f>
        <v>44420</v>
      </c>
      <c r="AC8" s="46"/>
      <c r="AD8" s="285" t="str">
        <f>AD7</f>
        <v>L1-1</v>
      </c>
      <c r="AE8" s="46">
        <v>7</v>
      </c>
      <c r="AF8" s="46" t="str">
        <f>VLOOKUP(功能_33[[#This Row],[功能代號]],[2]交易清單!$E:$E,1,FALSE)</f>
        <v>L1105</v>
      </c>
    </row>
    <row r="9" spans="1:32" s="50" customFormat="1" ht="13.5" x14ac:dyDescent="0.3">
      <c r="A9" s="287">
        <v>8</v>
      </c>
      <c r="B9" s="46" t="str">
        <f>LEFT(功能_33[[#This Row],[功能代號]],2)</f>
        <v>L1</v>
      </c>
      <c r="C9" s="46" t="s">
        <v>989</v>
      </c>
      <c r="D9" s="46"/>
      <c r="E9" s="47" t="s">
        <v>33</v>
      </c>
      <c r="F9" s="48" t="s">
        <v>34</v>
      </c>
      <c r="G9" s="46" t="s">
        <v>35</v>
      </c>
      <c r="H9" s="47" t="s">
        <v>952</v>
      </c>
      <c r="I9" s="47" t="s">
        <v>6</v>
      </c>
      <c r="J9" s="49">
        <v>44399</v>
      </c>
      <c r="K9" s="49"/>
      <c r="L9" s="49"/>
      <c r="M9" s="49">
        <v>44400</v>
      </c>
      <c r="N9" s="49" t="str">
        <f>IFERROR(IF(VLOOKUP(功能_33[[#This Row],[功能代號]],討論項目!A:H,8,FALSE)=0,"",VLOOKUP(功能_33[[#This Row],[功能代號]],討論項目!A:H,8,FALSE)),"")</f>
        <v/>
      </c>
      <c r="O9" s="49"/>
      <c r="P9" s="47" t="s">
        <v>956</v>
      </c>
      <c r="Q9" s="47" t="s">
        <v>955</v>
      </c>
      <c r="R9" s="46"/>
      <c r="S9" s="47"/>
      <c r="T9" s="47"/>
      <c r="U9" s="47"/>
      <c r="V9" s="47"/>
      <c r="W9" s="47"/>
      <c r="X9" s="47"/>
      <c r="Y9" s="47"/>
      <c r="Z9" s="46" t="str">
        <f>VLOOKUP(功能_33[[#This Row],[User]],SKL放款!A:G,7,FALSE)</f>
        <v>放款服務課</v>
      </c>
      <c r="AA9" s="283">
        <f>IF(功能_33[[#This Row],[實際展示]]="","",功能_33[[#This Row],[實際展示]]+14)</f>
        <v>44414</v>
      </c>
      <c r="AB9" s="283">
        <f>IF(功能_33[[#This Row],[實際展示]]="","",功能_33[[#This Row],[實際展示]]+21)</f>
        <v>44421</v>
      </c>
      <c r="AC9" s="46"/>
      <c r="AD9" s="285" t="s">
        <v>2266</v>
      </c>
      <c r="AE9" s="46">
        <v>8</v>
      </c>
      <c r="AF9" s="46" t="str">
        <f>VLOOKUP(功能_33[[#This Row],[功能代號]],[2]交易清單!$E:$E,1,FALSE)</f>
        <v>L190A</v>
      </c>
    </row>
    <row r="10" spans="1:32" s="50" customFormat="1" ht="13.5" x14ac:dyDescent="0.3">
      <c r="A10" s="287">
        <v>9</v>
      </c>
      <c r="B10" s="46" t="str">
        <f>LEFT(功能_33[[#This Row],[功能代號]],2)</f>
        <v>L1</v>
      </c>
      <c r="C10" s="46" t="s">
        <v>989</v>
      </c>
      <c r="D10" s="46"/>
      <c r="E10" s="47" t="s">
        <v>36</v>
      </c>
      <c r="F10" s="51" t="s">
        <v>37</v>
      </c>
      <c r="G10" s="46" t="s">
        <v>38</v>
      </c>
      <c r="H10" s="47" t="s">
        <v>952</v>
      </c>
      <c r="I10" s="47" t="s">
        <v>6</v>
      </c>
      <c r="J10" s="49">
        <v>44399</v>
      </c>
      <c r="K10" s="49"/>
      <c r="L10" s="49"/>
      <c r="M10" s="49">
        <v>44400</v>
      </c>
      <c r="N10" s="49" t="str">
        <f>IFERROR(IF(VLOOKUP(功能_33[[#This Row],[功能代號]],討論項目!A:H,8,FALSE)=0,"",VLOOKUP(功能_33[[#This Row],[功能代號]],討論項目!A:H,8,FALSE)),"")</f>
        <v/>
      </c>
      <c r="O10" s="49"/>
      <c r="P10" s="47" t="s">
        <v>961</v>
      </c>
      <c r="Q10" s="47" t="s">
        <v>959</v>
      </c>
      <c r="R10" s="46"/>
      <c r="S10" s="47"/>
      <c r="T10" s="47"/>
      <c r="U10" s="47"/>
      <c r="V10" s="47"/>
      <c r="W10" s="47"/>
      <c r="X10" s="47"/>
      <c r="Y10" s="47"/>
      <c r="Z10" s="46" t="str">
        <f>VLOOKUP(功能_33[[#This Row],[User]],SKL放款!A:G,7,FALSE)</f>
        <v>放款服務課</v>
      </c>
      <c r="AA10" s="283">
        <f>IF(功能_33[[#This Row],[實際展示]]="","",功能_33[[#This Row],[實際展示]]+14)</f>
        <v>44414</v>
      </c>
      <c r="AB10" s="283">
        <f>IF(功能_33[[#This Row],[實際展示]]="","",功能_33[[#This Row],[實際展示]]+21)</f>
        <v>44421</v>
      </c>
      <c r="AC10" s="46"/>
      <c r="AD10" s="283" t="str">
        <f>IFERROR(IF(VLOOKUP(功能_33[[#This Row],[功能代號]],Menu!A:D,4,FALSE)=0,"",VLOOKUP(功能_33[[#This Row],[功能代號]],Menu!A:D,4,FALSE)),"")</f>
        <v>L1-4</v>
      </c>
      <c r="AE10" s="46">
        <v>9</v>
      </c>
      <c r="AF10" s="46" t="str">
        <f>VLOOKUP(功能_33[[#This Row],[功能代號]],[2]交易清單!$E:$E,1,FALSE)</f>
        <v>L1908</v>
      </c>
    </row>
    <row r="11" spans="1:32" s="50" customFormat="1" ht="13.5" x14ac:dyDescent="0.3">
      <c r="A11" s="287">
        <v>10</v>
      </c>
      <c r="B11" s="46" t="str">
        <f>LEFT(功能_33[[#This Row],[功能代號]],2)</f>
        <v>L1</v>
      </c>
      <c r="C11" s="46" t="s">
        <v>989</v>
      </c>
      <c r="D11" s="46"/>
      <c r="E11" s="47" t="s">
        <v>39</v>
      </c>
      <c r="F11" s="51" t="s">
        <v>40</v>
      </c>
      <c r="G11" s="46" t="s">
        <v>41</v>
      </c>
      <c r="H11" s="47" t="s">
        <v>952</v>
      </c>
      <c r="I11" s="47" t="s">
        <v>6</v>
      </c>
      <c r="J11" s="49">
        <v>44399</v>
      </c>
      <c r="K11" s="49"/>
      <c r="L11" s="49"/>
      <c r="M11" s="49">
        <v>44400</v>
      </c>
      <c r="N11" s="49" t="str">
        <f>IFERROR(IF(VLOOKUP(功能_33[[#This Row],[功能代號]],討論項目!A:H,8,FALSE)=0,"",VLOOKUP(功能_33[[#This Row],[功能代號]],討論項目!A:H,8,FALSE)),"")</f>
        <v/>
      </c>
      <c r="O11" s="49"/>
      <c r="P11" s="47" t="s">
        <v>961</v>
      </c>
      <c r="Q11" s="47" t="s">
        <v>959</v>
      </c>
      <c r="R11" s="46"/>
      <c r="S11" s="47"/>
      <c r="T11" s="47"/>
      <c r="U11" s="47"/>
      <c r="V11" s="47"/>
      <c r="W11" s="47"/>
      <c r="X11" s="47"/>
      <c r="Y11" s="47"/>
      <c r="Z11" s="46" t="str">
        <f>VLOOKUP(功能_33[[#This Row],[User]],SKL放款!A:G,7,FALSE)</f>
        <v>放款服務課</v>
      </c>
      <c r="AA11" s="283">
        <f>IF(功能_33[[#This Row],[實際展示]]="","",功能_33[[#This Row],[實際展示]]+14)</f>
        <v>44414</v>
      </c>
      <c r="AB11" s="283">
        <f>IF(功能_33[[#This Row],[實際展示]]="","",功能_33[[#This Row],[實際展示]]+21)</f>
        <v>44421</v>
      </c>
      <c r="AC11" s="46"/>
      <c r="AD11" s="285" t="str">
        <f>AD10</f>
        <v>L1-4</v>
      </c>
      <c r="AE11" s="46">
        <v>10</v>
      </c>
      <c r="AF11" s="46" t="str">
        <f>VLOOKUP(功能_33[[#This Row],[功能代號]],[2]交易清單!$E:$E,1,FALSE)</f>
        <v>L1108</v>
      </c>
    </row>
    <row r="12" spans="1:32" s="50" customFormat="1" ht="13.5" x14ac:dyDescent="0.3">
      <c r="A12" s="287">
        <v>11</v>
      </c>
      <c r="B12" s="46" t="str">
        <f>LEFT(功能_33[[#This Row],[功能代號]],2)</f>
        <v>L1</v>
      </c>
      <c r="C12" s="46" t="s">
        <v>989</v>
      </c>
      <c r="D12" s="46" t="s">
        <v>1658</v>
      </c>
      <c r="E12" s="47" t="s">
        <v>7</v>
      </c>
      <c r="F12" s="48" t="s">
        <v>5</v>
      </c>
      <c r="G12" s="46" t="s">
        <v>8</v>
      </c>
      <c r="H12" s="47" t="s">
        <v>952</v>
      </c>
      <c r="I12" s="47" t="s">
        <v>6</v>
      </c>
      <c r="J12" s="49">
        <v>44403</v>
      </c>
      <c r="K12" s="49"/>
      <c r="L12" s="49"/>
      <c r="M12" s="49">
        <v>44403</v>
      </c>
      <c r="N12" s="49" t="str">
        <f>IFERROR(IF(VLOOKUP(功能_33[[#This Row],[功能代號]],討論項目!A:H,8,FALSE)=0,"",VLOOKUP(功能_33[[#This Row],[功能代號]],討論項目!A:H,8,FALSE)),"")</f>
        <v/>
      </c>
      <c r="O12" s="49"/>
      <c r="P12" s="47" t="s">
        <v>956</v>
      </c>
      <c r="Q12" s="47" t="s">
        <v>959</v>
      </c>
      <c r="R12" s="46"/>
      <c r="S12" s="47"/>
      <c r="T12" s="47"/>
      <c r="U12" s="47"/>
      <c r="V12" s="47"/>
      <c r="W12" s="47"/>
      <c r="X12" s="47"/>
      <c r="Y12" s="47"/>
      <c r="Z12" s="46" t="str">
        <f>VLOOKUP(功能_33[[#This Row],[User]],SKL放款!A:G,7,FALSE)</f>
        <v>放款服務課</v>
      </c>
      <c r="AA12" s="283">
        <f>IF(功能_33[[#This Row],[實際展示]]="","",功能_33[[#This Row],[實際展示]]+14)</f>
        <v>44417</v>
      </c>
      <c r="AB12" s="283">
        <f>IF(功能_33[[#This Row],[實際展示]]="","",功能_33[[#This Row],[實際展示]]+21)</f>
        <v>44424</v>
      </c>
      <c r="AC12" s="46"/>
      <c r="AD12" s="283" t="str">
        <f>IFERROR(IF(VLOOKUP(功能_33[[#This Row],[功能代號]],Menu!A:D,4,FALSE)=0,"",VLOOKUP(功能_33[[#This Row],[功能代號]],Menu!A:D,4,FALSE)),"")</f>
        <v/>
      </c>
      <c r="AE12" s="46">
        <v>11</v>
      </c>
      <c r="AF12" s="46" t="str">
        <f>VLOOKUP(功能_33[[#This Row],[功能代號]],[2]交易清單!$E:$E,1,FALSE)</f>
        <v>L1906</v>
      </c>
    </row>
    <row r="13" spans="1:32" s="50" customFormat="1" ht="13.5" x14ac:dyDescent="0.3">
      <c r="A13" s="287">
        <v>12</v>
      </c>
      <c r="B13" s="46" t="str">
        <f>LEFT(功能_33[[#This Row],[功能代號]],2)</f>
        <v>L1</v>
      </c>
      <c r="C13" s="46" t="s">
        <v>989</v>
      </c>
      <c r="D13" s="46" t="s">
        <v>1658</v>
      </c>
      <c r="E13" s="47" t="s">
        <v>9</v>
      </c>
      <c r="F13" s="48" t="s">
        <v>5</v>
      </c>
      <c r="G13" s="46" t="s">
        <v>10</v>
      </c>
      <c r="H13" s="47" t="s">
        <v>952</v>
      </c>
      <c r="I13" s="47" t="s">
        <v>6</v>
      </c>
      <c r="J13" s="49">
        <v>44403</v>
      </c>
      <c r="K13" s="49"/>
      <c r="L13" s="49"/>
      <c r="M13" s="49">
        <v>44403</v>
      </c>
      <c r="N13" s="49" t="str">
        <f>IFERROR(IF(VLOOKUP(功能_33[[#This Row],[功能代號]],討論項目!A:H,8,FALSE)=0,"",VLOOKUP(功能_33[[#This Row],[功能代號]],討論項目!A:H,8,FALSE)),"")</f>
        <v/>
      </c>
      <c r="O13" s="49"/>
      <c r="P13" s="47" t="s">
        <v>956</v>
      </c>
      <c r="Q13" s="47" t="s">
        <v>959</v>
      </c>
      <c r="R13" s="46"/>
      <c r="S13" s="47"/>
      <c r="T13" s="47"/>
      <c r="U13" s="47"/>
      <c r="V13" s="47"/>
      <c r="W13" s="47"/>
      <c r="X13" s="47"/>
      <c r="Y13" s="47"/>
      <c r="Z13" s="46" t="str">
        <f>VLOOKUP(功能_33[[#This Row],[User]],SKL放款!A:G,7,FALSE)</f>
        <v>放款服務課</v>
      </c>
      <c r="AA13" s="283">
        <f>IF(功能_33[[#This Row],[實際展示]]="","",功能_33[[#This Row],[實際展示]]+14)</f>
        <v>44417</v>
      </c>
      <c r="AB13" s="283">
        <f>IF(功能_33[[#This Row],[實際展示]]="","",功能_33[[#This Row],[實際展示]]+21)</f>
        <v>44424</v>
      </c>
      <c r="AC13" s="46"/>
      <c r="AD13" s="285" t="str">
        <f>AD12</f>
        <v/>
      </c>
      <c r="AE13" s="46">
        <v>12</v>
      </c>
      <c r="AF13" s="46" t="str">
        <f>VLOOKUP(功能_33[[#This Row],[功能代號]],[2]交易清單!$E:$E,1,FALSE)</f>
        <v>L1106</v>
      </c>
    </row>
    <row r="14" spans="1:32" ht="13.5" x14ac:dyDescent="0.3">
      <c r="A14" s="287">
        <v>13</v>
      </c>
      <c r="B14" s="9" t="str">
        <f>LEFT(功能_33[[#This Row],[功能代號]],2)</f>
        <v>L2</v>
      </c>
      <c r="C14" s="9" t="s">
        <v>1050</v>
      </c>
      <c r="D14" s="29" t="s">
        <v>1659</v>
      </c>
      <c r="E14" s="7" t="s">
        <v>42</v>
      </c>
      <c r="F14" s="94" t="s">
        <v>43</v>
      </c>
      <c r="G14" s="29" t="s">
        <v>44</v>
      </c>
      <c r="H14" s="11" t="s">
        <v>952</v>
      </c>
      <c r="I14" s="13" t="s">
        <v>57</v>
      </c>
      <c r="J14" s="1">
        <v>44403</v>
      </c>
      <c r="K14" s="1"/>
      <c r="L14" s="1"/>
      <c r="M14" s="2">
        <v>44403</v>
      </c>
      <c r="N14" s="2" t="str">
        <f>IFERROR(IF(VLOOKUP(功能_33[[#This Row],[功能代號]],討論項目!A:H,8,FALSE)=0,"",VLOOKUP(功能_33[[#This Row],[功能代號]],討論項目!A:H,8,FALSE)),"")</f>
        <v/>
      </c>
      <c r="O14" s="2"/>
      <c r="P14" s="11" t="s">
        <v>956</v>
      </c>
      <c r="Q14" s="11" t="s">
        <v>955</v>
      </c>
      <c r="R14" s="9"/>
      <c r="S14" s="11"/>
      <c r="T14" s="11"/>
      <c r="U14" s="11"/>
      <c r="V14" s="11"/>
      <c r="W14" s="11"/>
      <c r="X14" s="11"/>
      <c r="Y14" s="11"/>
      <c r="Z14" s="9" t="str">
        <f>VLOOKUP(功能_33[[#This Row],[User]],SKL放款!A:G,7,FALSE)</f>
        <v>放款服務課</v>
      </c>
      <c r="AA14" s="282">
        <f>IF(功能_33[[#This Row],[實際展示]]="","",功能_33[[#This Row],[實際展示]]+14)</f>
        <v>44417</v>
      </c>
      <c r="AB14" s="282">
        <f>IF(功能_33[[#This Row],[實際展示]]="","",功能_33[[#This Row],[實際展示]]+21)</f>
        <v>44424</v>
      </c>
      <c r="AC14" s="9"/>
      <c r="AD14" s="282" t="str">
        <f>IFERROR(IF(VLOOKUP(功能_33[[#This Row],[功能代號]],Menu!A:D,4,FALSE)=0,"",VLOOKUP(功能_33[[#This Row],[功能代號]],Menu!A:D,4,FALSE)),"")</f>
        <v>L2-1</v>
      </c>
      <c r="AE14" s="9">
        <v>13</v>
      </c>
      <c r="AF14" s="9" t="str">
        <f>VLOOKUP(功能_33[[#This Row],[功能代號]],[2]交易清單!$E:$E,1,FALSE)</f>
        <v>L2001</v>
      </c>
    </row>
    <row r="15" spans="1:32" ht="13.5" x14ac:dyDescent="0.3">
      <c r="A15" s="287">
        <v>14</v>
      </c>
      <c r="B15" s="9" t="str">
        <f>LEFT(功能_33[[#This Row],[功能代號]],2)</f>
        <v>L2</v>
      </c>
      <c r="C15" s="9" t="s">
        <v>990</v>
      </c>
      <c r="D15" s="29" t="s">
        <v>1659</v>
      </c>
      <c r="E15" s="7" t="s">
        <v>45</v>
      </c>
      <c r="F15" s="94" t="s">
        <v>46</v>
      </c>
      <c r="G15" s="29" t="s">
        <v>47</v>
      </c>
      <c r="H15" s="11" t="s">
        <v>952</v>
      </c>
      <c r="I15" s="13" t="s">
        <v>57</v>
      </c>
      <c r="J15" s="1">
        <v>44403</v>
      </c>
      <c r="K15" s="1"/>
      <c r="L15" s="1"/>
      <c r="M15" s="2">
        <v>44403</v>
      </c>
      <c r="N15" s="2">
        <f>IFERROR(IF(VLOOKUP(功能_33[[#This Row],[功能代號]],討論項目!A:H,8,FALSE)=0,"",VLOOKUP(功能_33[[#This Row],[功能代號]],討論項目!A:H,8,FALSE)),"")</f>
        <v>44432</v>
      </c>
      <c r="O15" s="2"/>
      <c r="P15" s="11" t="s">
        <v>956</v>
      </c>
      <c r="Q15" s="11" t="s">
        <v>955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放款服務課</v>
      </c>
      <c r="AA15" s="282">
        <f>IF(功能_33[[#This Row],[實際展示]]="","",功能_33[[#This Row],[實際展示]]+14)</f>
        <v>44417</v>
      </c>
      <c r="AB15" s="282">
        <f>IF(功能_33[[#This Row],[實際展示]]="","",功能_33[[#This Row],[實際展示]]+21)</f>
        <v>44424</v>
      </c>
      <c r="AC15" s="9"/>
      <c r="AD15" s="286" t="str">
        <f>AD14</f>
        <v>L2-1</v>
      </c>
      <c r="AE15" s="9">
        <v>14</v>
      </c>
      <c r="AF15" s="9" t="str">
        <f>VLOOKUP(功能_33[[#This Row],[功能代號]],[2]交易清單!$E:$E,1,FALSE)</f>
        <v>L2101</v>
      </c>
    </row>
    <row r="16" spans="1:32" ht="13.5" x14ac:dyDescent="0.3">
      <c r="A16" s="287">
        <v>15</v>
      </c>
      <c r="B16" s="9" t="str">
        <f>LEFT(功能_33[[#This Row],[功能代號]],2)</f>
        <v>L2</v>
      </c>
      <c r="C16" s="9" t="s">
        <v>990</v>
      </c>
      <c r="D16" s="29" t="s">
        <v>1660</v>
      </c>
      <c r="E16" s="7" t="s">
        <v>61</v>
      </c>
      <c r="F16" s="94" t="s">
        <v>62</v>
      </c>
      <c r="G16" s="29" t="s">
        <v>63</v>
      </c>
      <c r="H16" s="11" t="s">
        <v>952</v>
      </c>
      <c r="I16" s="13" t="s">
        <v>57</v>
      </c>
      <c r="J16" s="2">
        <v>44403</v>
      </c>
      <c r="K16" s="2"/>
      <c r="L16" s="2"/>
      <c r="M16" s="2">
        <v>44403</v>
      </c>
      <c r="N16" s="2">
        <f>IFERROR(IF(VLOOKUP(功能_33[[#This Row],[功能代號]],討論項目!A:H,8,FALSE)=0,"",VLOOKUP(功能_33[[#This Row],[功能代號]],討論項目!A:H,8,FALSE)),"")</f>
        <v>44431</v>
      </c>
      <c r="O16" s="2"/>
      <c r="P16" s="11" t="s">
        <v>956</v>
      </c>
      <c r="Q16" s="11" t="s">
        <v>960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282">
        <f>IF(功能_33[[#This Row],[實際展示]]="","",功能_33[[#This Row],[實際展示]]+14)</f>
        <v>44417</v>
      </c>
      <c r="AB16" s="282">
        <f>IF(功能_33[[#This Row],[實際展示]]="","",功能_33[[#This Row],[實際展示]]+21)</f>
        <v>44424</v>
      </c>
      <c r="AC16" s="9"/>
      <c r="AD16" s="282" t="str">
        <f>IFERROR(IF(VLOOKUP(功能_33[[#This Row],[功能代號]],Menu!A:D,4,FALSE)=0,"",VLOOKUP(功能_33[[#This Row],[功能代號]],Menu!A:D,4,FALSE)),"")</f>
        <v>L2-2</v>
      </c>
      <c r="AE16" s="9">
        <v>15</v>
      </c>
      <c r="AF16" s="9" t="str">
        <f>VLOOKUP(功能_33[[#This Row],[功能代號]],[2]交易清單!$E:$E,1,FALSE)</f>
        <v>L2010</v>
      </c>
    </row>
    <row r="17" spans="1:32" ht="13.5" x14ac:dyDescent="0.3">
      <c r="A17" s="287">
        <v>16</v>
      </c>
      <c r="B17" s="9" t="str">
        <f>LEFT(功能_33[[#This Row],[功能代號]],2)</f>
        <v>L2</v>
      </c>
      <c r="C17" s="9" t="s">
        <v>990</v>
      </c>
      <c r="D17" s="29" t="s">
        <v>1660</v>
      </c>
      <c r="E17" s="7" t="s">
        <v>64</v>
      </c>
      <c r="F17" s="94" t="s">
        <v>65</v>
      </c>
      <c r="G17" s="29" t="s">
        <v>66</v>
      </c>
      <c r="H17" s="11" t="s">
        <v>952</v>
      </c>
      <c r="I17" s="13" t="s">
        <v>57</v>
      </c>
      <c r="J17" s="2">
        <v>44403</v>
      </c>
      <c r="K17" s="2"/>
      <c r="L17" s="2"/>
      <c r="M17" s="2">
        <v>44403</v>
      </c>
      <c r="N17" s="2" t="str">
        <f>IFERROR(IF(VLOOKUP(功能_33[[#This Row],[功能代號]],討論項目!A:H,8,FALSE)=0,"",VLOOKUP(功能_33[[#This Row],[功能代號]],討論項目!A:H,8,FALSE)),"")</f>
        <v/>
      </c>
      <c r="O17" s="2"/>
      <c r="P17" s="11" t="s">
        <v>956</v>
      </c>
      <c r="Q17" s="11" t="s">
        <v>960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放款推展課</v>
      </c>
      <c r="AA17" s="282">
        <f>IF(功能_33[[#This Row],[實際展示]]="","",功能_33[[#This Row],[實際展示]]+14)</f>
        <v>44417</v>
      </c>
      <c r="AB17" s="282">
        <f>IF(功能_33[[#This Row],[實際展示]]="","",功能_33[[#This Row],[實際展示]]+21)</f>
        <v>44424</v>
      </c>
      <c r="AC17" s="9"/>
      <c r="AD17" s="286" t="str">
        <f>AD16</f>
        <v>L2-2</v>
      </c>
      <c r="AE17" s="9">
        <v>16</v>
      </c>
      <c r="AF17" s="9" t="str">
        <f>VLOOKUP(功能_33[[#This Row],[功能代號]],[2]交易清單!$E:$E,1,FALSE)</f>
        <v>L2111</v>
      </c>
    </row>
    <row r="18" spans="1:32" ht="13.5" x14ac:dyDescent="0.3">
      <c r="A18" s="287">
        <v>19</v>
      </c>
      <c r="B18" s="9" t="str">
        <f>LEFT(功能_33[[#This Row],[功能代號]],2)</f>
        <v>L2</v>
      </c>
      <c r="C18" s="9" t="s">
        <v>990</v>
      </c>
      <c r="D18" s="29" t="s">
        <v>1662</v>
      </c>
      <c r="E18" s="7" t="s">
        <v>67</v>
      </c>
      <c r="F18" s="94" t="s">
        <v>68</v>
      </c>
      <c r="G18" s="29" t="s">
        <v>69</v>
      </c>
      <c r="H18" s="11" t="s">
        <v>952</v>
      </c>
      <c r="I18" s="13" t="s">
        <v>57</v>
      </c>
      <c r="J18" s="2">
        <v>44404</v>
      </c>
      <c r="K18" s="2"/>
      <c r="L18" s="2"/>
      <c r="M18" s="2">
        <v>44403</v>
      </c>
      <c r="N18" s="2">
        <f>IFERROR(IF(VLOOKUP(功能_33[[#This Row],[功能代號]],討論項目!A:H,8,FALSE)=0,"",VLOOKUP(功能_33[[#This Row],[功能代號]],討論項目!A:H,8,FALSE)),"")</f>
        <v>44428</v>
      </c>
      <c r="O18" s="2"/>
      <c r="P18" s="11" t="s">
        <v>956</v>
      </c>
      <c r="Q18" s="11" t="s">
        <v>960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282">
        <f>IF(功能_33[[#This Row],[實際展示]]="","",功能_33[[#This Row],[實際展示]]+14)</f>
        <v>44417</v>
      </c>
      <c r="AB18" s="282">
        <f>IF(功能_33[[#This Row],[實際展示]]="","",功能_33[[#This Row],[實際展示]]+21)</f>
        <v>44424</v>
      </c>
      <c r="AC18" s="9"/>
      <c r="AD18" s="286" t="str">
        <f>AD16</f>
        <v>L2-2</v>
      </c>
      <c r="AE18" s="9">
        <v>19</v>
      </c>
      <c r="AF18" s="9" t="str">
        <f>VLOOKUP(功能_33[[#This Row],[功能代號]],[2]交易清單!$E:$E,1,FALSE)</f>
        <v>L2153</v>
      </c>
    </row>
    <row r="19" spans="1:32" ht="13.5" x14ac:dyDescent="0.3">
      <c r="A19" s="287">
        <v>18</v>
      </c>
      <c r="B19" s="9" t="str">
        <f>LEFT(功能_33[[#This Row],[功能代號]],2)</f>
        <v>L2</v>
      </c>
      <c r="C19" s="9" t="s">
        <v>990</v>
      </c>
      <c r="D19" s="29" t="s">
        <v>1662</v>
      </c>
      <c r="E19" s="7" t="s">
        <v>70</v>
      </c>
      <c r="F19" s="94" t="s">
        <v>71</v>
      </c>
      <c r="G19" s="29" t="s">
        <v>72</v>
      </c>
      <c r="H19" s="11" t="s">
        <v>952</v>
      </c>
      <c r="I19" s="13" t="s">
        <v>57</v>
      </c>
      <c r="J19" s="2">
        <v>44404</v>
      </c>
      <c r="K19" s="2"/>
      <c r="L19" s="2"/>
      <c r="M19" s="2">
        <v>44403</v>
      </c>
      <c r="N19" s="2" t="str">
        <f>IFERROR(IF(VLOOKUP(功能_33[[#This Row],[功能代號]],討論項目!A:H,8,FALSE)=0,"",VLOOKUP(功能_33[[#This Row],[功能代號]],討論項目!A:H,8,FALSE)),"")</f>
        <v/>
      </c>
      <c r="O19" s="2"/>
      <c r="P19" s="11" t="s">
        <v>956</v>
      </c>
      <c r="Q19" s="11" t="s">
        <v>960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282">
        <f>IF(功能_33[[#This Row],[實際展示]]="","",功能_33[[#This Row],[實際展示]]+14)</f>
        <v>44417</v>
      </c>
      <c r="AB19" s="282">
        <f>IF(功能_33[[#This Row],[實際展示]]="","",功能_33[[#This Row],[實際展示]]+21)</f>
        <v>44424</v>
      </c>
      <c r="AC19" s="9"/>
      <c r="AD19" s="286" t="str">
        <f>AD16</f>
        <v>L2-2</v>
      </c>
      <c r="AE19" s="9">
        <v>18</v>
      </c>
      <c r="AF19" s="9" t="str">
        <f>VLOOKUP(功能_33[[#This Row],[功能代號]],[2]交易清單!$E:$E,1,FALSE)</f>
        <v>L2151</v>
      </c>
    </row>
    <row r="20" spans="1:32" ht="13.5" x14ac:dyDescent="0.3">
      <c r="A20" s="287">
        <v>17</v>
      </c>
      <c r="B20" s="9" t="str">
        <f>LEFT(功能_33[[#This Row],[功能代號]],2)</f>
        <v>L2</v>
      </c>
      <c r="C20" s="9" t="s">
        <v>990</v>
      </c>
      <c r="D20" s="29" t="s">
        <v>1661</v>
      </c>
      <c r="E20" s="7" t="s">
        <v>73</v>
      </c>
      <c r="F20" s="94" t="s">
        <v>74</v>
      </c>
      <c r="G20" s="29" t="s">
        <v>75</v>
      </c>
      <c r="H20" s="11" t="s">
        <v>952</v>
      </c>
      <c r="I20" s="13" t="s">
        <v>57</v>
      </c>
      <c r="J20" s="2">
        <v>44403</v>
      </c>
      <c r="K20" s="2"/>
      <c r="L20" s="2"/>
      <c r="M20" s="2">
        <v>44403</v>
      </c>
      <c r="N20" s="2">
        <f>IFERROR(IF(VLOOKUP(功能_33[[#This Row],[功能代號]],討論項目!A:H,8,FALSE)=0,"",VLOOKUP(功能_33[[#This Row],[功能代號]],討論項目!A:H,8,FALSE)),"")</f>
        <v>44431</v>
      </c>
      <c r="O20" s="2"/>
      <c r="P20" s="11" t="s">
        <v>956</v>
      </c>
      <c r="Q20" s="11" t="s">
        <v>960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282">
        <f>IF(功能_33[[#This Row],[實際展示]]="","",功能_33[[#This Row],[實際展示]]+14)</f>
        <v>44417</v>
      </c>
      <c r="AB20" s="282">
        <f>IF(功能_33[[#This Row],[實際展示]]="","",功能_33[[#This Row],[實際展示]]+21)</f>
        <v>44424</v>
      </c>
      <c r="AC20" s="9"/>
      <c r="AD20" s="282" t="str">
        <f>IFERROR(IF(VLOOKUP(功能_33[[#This Row],[功能代號]],Menu!A:D,4,FALSE)=0,"",VLOOKUP(功能_33[[#This Row],[功能代號]],Menu!A:D,4,FALSE)),"")</f>
        <v>L2-2</v>
      </c>
      <c r="AE20" s="9">
        <v>17</v>
      </c>
      <c r="AF20" s="9" t="str">
        <f>VLOOKUP(功能_33[[#This Row],[功能代號]],[2]交易清單!$E:$E,1,FALSE)</f>
        <v>L2112</v>
      </c>
    </row>
    <row r="21" spans="1:32" ht="13.5" x14ac:dyDescent="0.3">
      <c r="A21" s="287">
        <v>20</v>
      </c>
      <c r="B21" s="9" t="str">
        <f>LEFT(功能_33[[#This Row],[功能代號]],2)</f>
        <v>L2</v>
      </c>
      <c r="C21" s="9" t="s">
        <v>990</v>
      </c>
      <c r="D21" s="29"/>
      <c r="E21" s="7" t="s">
        <v>1359</v>
      </c>
      <c r="F21" s="94" t="s">
        <v>76</v>
      </c>
      <c r="G21" s="29" t="s">
        <v>77</v>
      </c>
      <c r="H21" s="11" t="s">
        <v>952</v>
      </c>
      <c r="I21" s="13" t="s">
        <v>57</v>
      </c>
      <c r="J21" s="2">
        <v>44404</v>
      </c>
      <c r="K21" s="2"/>
      <c r="L21" s="2"/>
      <c r="M21" s="2">
        <v>44404</v>
      </c>
      <c r="N21" s="2">
        <f>IFERROR(IF(VLOOKUP(功能_33[[#This Row],[功能代號]],討論項目!A:H,8,FALSE)=0,"",VLOOKUP(功能_33[[#This Row],[功能代號]],討論項目!A:H,8,FALSE)),"")</f>
        <v>44431</v>
      </c>
      <c r="O21" s="2"/>
      <c r="P21" s="11" t="s">
        <v>956</v>
      </c>
      <c r="Q21" s="11" t="s">
        <v>960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282">
        <f>IF(功能_33[[#This Row],[實際展示]]="","",功能_33[[#This Row],[實際展示]]+14)</f>
        <v>44418</v>
      </c>
      <c r="AB21" s="282">
        <f>IF(功能_33[[#This Row],[實際展示]]="","",功能_33[[#This Row],[實際展示]]+21)</f>
        <v>44425</v>
      </c>
      <c r="AC21" s="9"/>
      <c r="AD21" s="282" t="str">
        <f>IFERROR(IF(VLOOKUP(功能_33[[#This Row],[功能代號]],Menu!A:D,4,FALSE)=0,"",VLOOKUP(功能_33[[#This Row],[功能代號]],Menu!A:D,4,FALSE)),"")</f>
        <v>L2-2</v>
      </c>
      <c r="AE21" s="9">
        <v>20</v>
      </c>
      <c r="AF21" s="9" t="str">
        <f>VLOOKUP(功能_33[[#This Row],[功能代號]],[2]交易清單!$E:$E,1,FALSE)</f>
        <v>L2015</v>
      </c>
    </row>
    <row r="22" spans="1:32" ht="13.5" x14ac:dyDescent="0.3">
      <c r="A22" s="287">
        <v>21</v>
      </c>
      <c r="B22" s="9" t="str">
        <f>LEFT(功能_33[[#This Row],[功能代號]],2)</f>
        <v>L2</v>
      </c>
      <c r="C22" s="9" t="s">
        <v>990</v>
      </c>
      <c r="D22" s="29"/>
      <c r="E22" s="7" t="s">
        <v>78</v>
      </c>
      <c r="F22" s="94" t="s">
        <v>79</v>
      </c>
      <c r="G22" s="29" t="s">
        <v>80</v>
      </c>
      <c r="H22" s="11" t="s">
        <v>952</v>
      </c>
      <c r="I22" s="13" t="s">
        <v>57</v>
      </c>
      <c r="J22" s="2">
        <v>44404</v>
      </c>
      <c r="K22" s="2"/>
      <c r="L22" s="2"/>
      <c r="M22" s="2">
        <v>44404</v>
      </c>
      <c r="N22" s="2" t="str">
        <f>IFERROR(IF(VLOOKUP(功能_33[[#This Row],[功能代號]],討論項目!A:H,8,FALSE)=0,"",VLOOKUP(功能_33[[#This Row],[功能代號]],討論項目!A:H,8,FALSE)),"")</f>
        <v/>
      </c>
      <c r="O22" s="2"/>
      <c r="P22" s="11" t="s">
        <v>956</v>
      </c>
      <c r="Q22" s="11" t="s">
        <v>960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282">
        <f>IF(功能_33[[#This Row],[實際展示]]="","",功能_33[[#This Row],[實際展示]]+14)</f>
        <v>44418</v>
      </c>
      <c r="AB22" s="282">
        <f>IF(功能_33[[#This Row],[實際展示]]="","",功能_33[[#This Row],[實際展示]]+21)</f>
        <v>44425</v>
      </c>
      <c r="AC22" s="9"/>
      <c r="AD22" s="286" t="str">
        <f>AD21</f>
        <v>L2-2</v>
      </c>
      <c r="AE22" s="9">
        <v>21</v>
      </c>
      <c r="AF22" s="9" t="str">
        <f>VLOOKUP(功能_33[[#This Row],[功能代號]],[2]交易清單!$E:$E,1,FALSE)</f>
        <v>L2154</v>
      </c>
    </row>
    <row r="23" spans="1:32" ht="13.5" x14ac:dyDescent="0.3">
      <c r="A23" s="287">
        <v>22</v>
      </c>
      <c r="B23" s="9" t="str">
        <f>LEFT(功能_33[[#This Row],[功能代號]],2)</f>
        <v>L2</v>
      </c>
      <c r="C23" s="9" t="s">
        <v>990</v>
      </c>
      <c r="D23" s="29"/>
      <c r="E23" s="7" t="s">
        <v>81</v>
      </c>
      <c r="F23" s="94" t="s">
        <v>82</v>
      </c>
      <c r="G23" s="29" t="s">
        <v>83</v>
      </c>
      <c r="H23" s="11" t="s">
        <v>952</v>
      </c>
      <c r="I23" s="13" t="s">
        <v>57</v>
      </c>
      <c r="J23" s="2">
        <v>44404</v>
      </c>
      <c r="K23" s="2"/>
      <c r="L23" s="2"/>
      <c r="M23" s="2">
        <v>44404</v>
      </c>
      <c r="N23" s="2">
        <f>IFERROR(IF(VLOOKUP(功能_33[[#This Row],[功能代號]],討論項目!A:H,8,FALSE)=0,"",VLOOKUP(功能_33[[#This Row],[功能代號]],討論項目!A:H,8,FALSE)),"")</f>
        <v>44431</v>
      </c>
      <c r="O23" s="2"/>
      <c r="P23" s="11" t="s">
        <v>956</v>
      </c>
      <c r="Q23" s="11" t="s">
        <v>960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放款推展課</v>
      </c>
      <c r="AA23" s="282">
        <f>IF(功能_33[[#This Row],[實際展示]]="","",功能_33[[#This Row],[實際展示]]+14)</f>
        <v>44418</v>
      </c>
      <c r="AB23" s="282">
        <f>IF(功能_33[[#This Row],[實際展示]]="","",功能_33[[#This Row],[實際展示]]+21)</f>
        <v>44425</v>
      </c>
      <c r="AC23" s="9"/>
      <c r="AD23" s="282" t="str">
        <f>IFERROR(IF(VLOOKUP(功能_33[[#This Row],[功能代號]],Menu!A:D,4,FALSE)=0,"",VLOOKUP(功能_33[[#This Row],[功能代號]],Menu!A:D,4,FALSE)),"")</f>
        <v/>
      </c>
      <c r="AE23" s="9">
        <v>22</v>
      </c>
      <c r="AF23" s="9" t="str">
        <f>VLOOKUP(功能_33[[#This Row],[功能代號]],[2]交易清單!$E:$E,1,FALSE)</f>
        <v>L2016</v>
      </c>
    </row>
    <row r="24" spans="1:32" ht="13.5" x14ac:dyDescent="0.3">
      <c r="A24" s="287">
        <v>27</v>
      </c>
      <c r="B24" s="9" t="str">
        <f>LEFT(功能_33[[#This Row],[功能代號]],2)</f>
        <v>L2</v>
      </c>
      <c r="C24" s="9" t="s">
        <v>990</v>
      </c>
      <c r="D24" s="29" t="s">
        <v>1663</v>
      </c>
      <c r="E24" s="7" t="s">
        <v>1392</v>
      </c>
      <c r="F24" s="94" t="s">
        <v>48</v>
      </c>
      <c r="G24" s="29" t="s">
        <v>49</v>
      </c>
      <c r="H24" s="11" t="s">
        <v>952</v>
      </c>
      <c r="I24" s="14" t="s">
        <v>702</v>
      </c>
      <c r="J24" s="2">
        <v>44404</v>
      </c>
      <c r="K24" s="2"/>
      <c r="L24" s="2"/>
      <c r="M24" s="2">
        <v>44405</v>
      </c>
      <c r="N24" s="2">
        <f>IFERROR(IF(VLOOKUP(功能_33[[#This Row],[功能代號]],討論項目!A:H,8,FALSE)=0,"",VLOOKUP(功能_33[[#This Row],[功能代號]],討論項目!A:H,8,FALSE)),"")</f>
        <v>44428</v>
      </c>
      <c r="O24" s="2"/>
      <c r="P24" s="11" t="s">
        <v>956</v>
      </c>
      <c r="Q24" s="11" t="s">
        <v>960</v>
      </c>
      <c r="R24" s="9" t="s">
        <v>1504</v>
      </c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282">
        <f>IF(功能_33[[#This Row],[實際展示]]="","",功能_33[[#This Row],[實際展示]]+14)</f>
        <v>44419</v>
      </c>
      <c r="AB24" s="282">
        <f>IF(功能_33[[#This Row],[實際展示]]="","",功能_33[[#This Row],[實際展示]]+21)</f>
        <v>44426</v>
      </c>
      <c r="AC24" s="9"/>
      <c r="AD24" s="282" t="str">
        <f>IFERROR(IF(VLOOKUP(功能_33[[#This Row],[功能代號]],Menu!A:D,4,FALSE)=0,"",VLOOKUP(功能_33[[#This Row],[功能代號]],Menu!A:D,4,FALSE)),"")</f>
        <v>L2-3</v>
      </c>
      <c r="AE24" s="9">
        <v>27</v>
      </c>
      <c r="AF24" s="9" t="str">
        <f>VLOOKUP(功能_33[[#This Row],[功能代號]],[2]交易清單!$E:$E,1,FALSE)</f>
        <v>L2020</v>
      </c>
    </row>
    <row r="25" spans="1:32" ht="13.5" x14ac:dyDescent="0.3">
      <c r="A25" s="287">
        <v>28</v>
      </c>
      <c r="B25" s="9" t="str">
        <f>LEFT(功能_33[[#This Row],[功能代號]],2)</f>
        <v>L2</v>
      </c>
      <c r="C25" s="9" t="s">
        <v>990</v>
      </c>
      <c r="D25" s="29" t="s">
        <v>1663</v>
      </c>
      <c r="E25" s="7" t="s">
        <v>1393</v>
      </c>
      <c r="F25" s="94" t="s">
        <v>131</v>
      </c>
      <c r="G25" s="29" t="s">
        <v>132</v>
      </c>
      <c r="H25" s="11" t="s">
        <v>952</v>
      </c>
      <c r="I25" s="14" t="s">
        <v>702</v>
      </c>
      <c r="J25" s="2">
        <v>44404</v>
      </c>
      <c r="K25" s="2"/>
      <c r="L25" s="2"/>
      <c r="M25" s="2">
        <v>44405</v>
      </c>
      <c r="N25" s="2">
        <f>IFERROR(IF(VLOOKUP(功能_33[[#This Row],[功能代號]],討論項目!A:H,8,FALSE)=0,"",VLOOKUP(功能_33[[#This Row],[功能代號]],討論項目!A:H,8,FALSE)),"")</f>
        <v>44428</v>
      </c>
      <c r="O25" s="2"/>
      <c r="P25" s="11" t="s">
        <v>956</v>
      </c>
      <c r="Q25" s="11" t="s">
        <v>960</v>
      </c>
      <c r="R25" s="9" t="s">
        <v>1504</v>
      </c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282">
        <f>IF(功能_33[[#This Row],[實際展示]]="","",功能_33[[#This Row],[實際展示]]+14)</f>
        <v>44419</v>
      </c>
      <c r="AB25" s="282">
        <f>IF(功能_33[[#This Row],[實際展示]]="","",功能_33[[#This Row],[實際展示]]+21)</f>
        <v>44426</v>
      </c>
      <c r="AC25" s="9"/>
      <c r="AD25" s="286" t="str">
        <f>AD24</f>
        <v>L2-3</v>
      </c>
      <c r="AE25" s="9">
        <v>28</v>
      </c>
      <c r="AF25" s="9" t="str">
        <f>VLOOKUP(功能_33[[#This Row],[功能代號]],[2]交易清單!$E:$E,1,FALSE)</f>
        <v>L2250</v>
      </c>
    </row>
    <row r="26" spans="1:32" ht="13.5" x14ac:dyDescent="0.3">
      <c r="A26" s="287">
        <v>29</v>
      </c>
      <c r="B26" s="9" t="str">
        <f>LEFT(功能_33[[#This Row],[功能代號]],2)</f>
        <v>L2</v>
      </c>
      <c r="C26" s="9" t="s">
        <v>990</v>
      </c>
      <c r="D26" s="29" t="s">
        <v>1663</v>
      </c>
      <c r="E26" s="7" t="s">
        <v>133</v>
      </c>
      <c r="F26" s="94" t="s">
        <v>134</v>
      </c>
      <c r="G26" s="29" t="s">
        <v>135</v>
      </c>
      <c r="H26" s="11" t="s">
        <v>952</v>
      </c>
      <c r="I26" s="14" t="s">
        <v>702</v>
      </c>
      <c r="J26" s="2">
        <v>44404</v>
      </c>
      <c r="K26" s="2"/>
      <c r="L26" s="2"/>
      <c r="M26" s="2">
        <v>44405</v>
      </c>
      <c r="N26" s="2">
        <f>IFERROR(IF(VLOOKUP(功能_33[[#This Row],[功能代號]],討論項目!A:H,8,FALSE)=0,"",VLOOKUP(功能_33[[#This Row],[功能代號]],討論項目!A:H,8,FALSE)),"")</f>
        <v>44428</v>
      </c>
      <c r="O26" s="2"/>
      <c r="P26" s="11" t="s">
        <v>956</v>
      </c>
      <c r="Q26" s="11" t="s">
        <v>959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放款服務課</v>
      </c>
      <c r="AA26" s="282">
        <f>IF(功能_33[[#This Row],[實際展示]]="","",功能_33[[#This Row],[實際展示]]+14)</f>
        <v>44419</v>
      </c>
      <c r="AB26" s="282">
        <f>IF(功能_33[[#This Row],[實際展示]]="","",功能_33[[#This Row],[實際展示]]+21)</f>
        <v>44426</v>
      </c>
      <c r="AC26" s="9"/>
      <c r="AD26" s="282" t="str">
        <f>IFERROR(IF(VLOOKUP(功能_33[[#This Row],[功能代號]],Menu!A:D,4,FALSE)=0,"",VLOOKUP(功能_33[[#This Row],[功能代號]],Menu!A:D,4,FALSE)),"")</f>
        <v>L2-3</v>
      </c>
      <c r="AE26" s="9">
        <v>29</v>
      </c>
      <c r="AF26" s="9" t="str">
        <f>VLOOKUP(功能_33[[#This Row],[功能代號]],[2]交易清單!$E:$E,1,FALSE)</f>
        <v>L2902</v>
      </c>
    </row>
    <row r="27" spans="1:32" s="204" customFormat="1" ht="13.5" x14ac:dyDescent="0.3">
      <c r="A27" s="287">
        <v>23</v>
      </c>
      <c r="B27" s="176" t="str">
        <f>LEFT(功能_33[[#This Row],[功能代號]],2)</f>
        <v>L6</v>
      </c>
      <c r="C27" s="176" t="s">
        <v>990</v>
      </c>
      <c r="D27" s="199"/>
      <c r="E27" s="200" t="s">
        <v>1619</v>
      </c>
      <c r="F27" s="201" t="s">
        <v>51</v>
      </c>
      <c r="G27" s="199" t="s">
        <v>1620</v>
      </c>
      <c r="H27" s="202" t="s">
        <v>952</v>
      </c>
      <c r="I27" s="203" t="s">
        <v>702</v>
      </c>
      <c r="J27" s="198">
        <v>44404</v>
      </c>
      <c r="K27" s="198"/>
      <c r="L27" s="198"/>
      <c r="M27" s="198">
        <v>44404</v>
      </c>
      <c r="N27" s="198" t="str">
        <f>IFERROR(IF(VLOOKUP(功能_33[[#This Row],[功能代號]],討論項目!A:H,8,FALSE)=0,"",VLOOKUP(功能_33[[#This Row],[功能代號]],討論項目!A:H,8,FALSE)),"")</f>
        <v/>
      </c>
      <c r="O27" s="198"/>
      <c r="P27" s="202" t="s">
        <v>961</v>
      </c>
      <c r="Q27" s="202" t="s">
        <v>1502</v>
      </c>
      <c r="R27" s="176" t="s">
        <v>1503</v>
      </c>
      <c r="S27" s="202"/>
      <c r="T27" s="202"/>
      <c r="U27" s="202"/>
      <c r="V27" s="202"/>
      <c r="W27" s="202"/>
      <c r="X27" s="202"/>
      <c r="Y27" s="202"/>
      <c r="Z27" s="176" t="str">
        <f>VLOOKUP(功能_33[[#This Row],[User]],SKL放款!A:G,7,FALSE)</f>
        <v>放款審查課</v>
      </c>
      <c r="AA27" s="286">
        <f>IF(功能_33[[#This Row],[實際展示]]="","",功能_33[[#This Row],[實際展示]]+14)</f>
        <v>44418</v>
      </c>
      <c r="AB27" s="286">
        <f>IF(功能_33[[#This Row],[實際展示]]="","",功能_33[[#This Row],[實際展示]]+21)</f>
        <v>44425</v>
      </c>
      <c r="AC27" s="176"/>
      <c r="AD27" s="282" t="str">
        <f>IFERROR(IF(VLOOKUP(功能_33[[#This Row],[功能代號]],Menu!A:D,4,FALSE)=0,"",VLOOKUP(功能_33[[#This Row],[功能代號]],Menu!A:D,4,FALSE)),"")</f>
        <v>L6-6</v>
      </c>
      <c r="AE27" s="9">
        <v>23</v>
      </c>
      <c r="AF27" s="9" t="str">
        <f>VLOOKUP(功能_33[[#This Row],[功能代號]],[2]交易清單!$E:$E,1,FALSE)</f>
        <v>L6070</v>
      </c>
    </row>
    <row r="28" spans="1:32" s="204" customFormat="1" ht="13.5" x14ac:dyDescent="0.3">
      <c r="A28" s="287">
        <v>24</v>
      </c>
      <c r="B28" s="176" t="str">
        <f>LEFT(功能_33[[#This Row],[功能代號]],2)</f>
        <v>L6</v>
      </c>
      <c r="C28" s="176" t="s">
        <v>990</v>
      </c>
      <c r="D28" s="199"/>
      <c r="E28" s="200" t="s">
        <v>1537</v>
      </c>
      <c r="F28" s="201" t="s">
        <v>51</v>
      </c>
      <c r="G28" s="199" t="s">
        <v>1538</v>
      </c>
      <c r="H28" s="202" t="s">
        <v>952</v>
      </c>
      <c r="I28" s="203" t="s">
        <v>702</v>
      </c>
      <c r="J28" s="198">
        <v>44404</v>
      </c>
      <c r="K28" s="198"/>
      <c r="L28" s="198"/>
      <c r="M28" s="198">
        <v>44404</v>
      </c>
      <c r="N28" s="198">
        <f>IFERROR(IF(VLOOKUP(功能_33[[#This Row],[功能代號]],討論項目!A:H,8,FALSE)=0,"",VLOOKUP(功能_33[[#This Row],[功能代號]],討論項目!A:H,8,FALSE)),"")</f>
        <v>44428</v>
      </c>
      <c r="O28" s="198"/>
      <c r="P28" s="202" t="s">
        <v>961</v>
      </c>
      <c r="Q28" s="202" t="s">
        <v>1502</v>
      </c>
      <c r="R28" s="176" t="s">
        <v>1503</v>
      </c>
      <c r="S28" s="202"/>
      <c r="T28" s="202"/>
      <c r="U28" s="202"/>
      <c r="V28" s="202"/>
      <c r="W28" s="202"/>
      <c r="X28" s="202"/>
      <c r="Y28" s="202"/>
      <c r="Z28" s="176" t="str">
        <f>VLOOKUP(功能_33[[#This Row],[User]],SKL放款!A:G,7,FALSE)</f>
        <v>放款審查課</v>
      </c>
      <c r="AA28" s="286">
        <f>IF(功能_33[[#This Row],[實際展示]]="","",功能_33[[#This Row],[實際展示]]+14)</f>
        <v>44418</v>
      </c>
      <c r="AB28" s="286">
        <f>IF(功能_33[[#This Row],[實際展示]]="","",功能_33[[#This Row],[實際展示]]+21)</f>
        <v>44425</v>
      </c>
      <c r="AC28" s="176"/>
      <c r="AD28" s="286" t="str">
        <f>AD27</f>
        <v>L6-6</v>
      </c>
      <c r="AE28" s="9">
        <v>24</v>
      </c>
      <c r="AF28" s="9" t="str">
        <f>VLOOKUP(功能_33[[#This Row],[功能代號]],[2]交易清單!$E:$E,1,FALSE)</f>
        <v>L6700</v>
      </c>
    </row>
    <row r="29" spans="1:32" ht="13.5" x14ac:dyDescent="0.3">
      <c r="A29" s="287">
        <v>25</v>
      </c>
      <c r="B29" s="9" t="str">
        <f>LEFT(功能_33[[#This Row],[功能代號]],2)</f>
        <v>L2</v>
      </c>
      <c r="C29" s="9" t="s">
        <v>990</v>
      </c>
      <c r="D29" s="29"/>
      <c r="E29" s="7" t="s">
        <v>50</v>
      </c>
      <c r="F29" s="94" t="s">
        <v>51</v>
      </c>
      <c r="G29" s="29" t="s">
        <v>1744</v>
      </c>
      <c r="H29" s="11" t="s">
        <v>952</v>
      </c>
      <c r="I29" s="14" t="s">
        <v>702</v>
      </c>
      <c r="J29" s="2">
        <v>44404</v>
      </c>
      <c r="K29" s="2"/>
      <c r="L29" s="2"/>
      <c r="M29" s="2">
        <v>44405</v>
      </c>
      <c r="N29" s="2">
        <f>IFERROR(IF(VLOOKUP(功能_33[[#This Row],[功能代號]],討論項目!A:H,8,FALSE)=0,"",VLOOKUP(功能_33[[#This Row],[功能代號]],討論項目!A:H,8,FALSE)),"")</f>
        <v>44428</v>
      </c>
      <c r="O29" s="2"/>
      <c r="P29" s="11" t="s">
        <v>961</v>
      </c>
      <c r="Q29" s="11" t="s">
        <v>1502</v>
      </c>
      <c r="R29" s="9" t="s">
        <v>1503</v>
      </c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放款審查課</v>
      </c>
      <c r="AA29" s="282">
        <f>IF(功能_33[[#This Row],[實際展示]]="","",功能_33[[#This Row],[實際展示]]+14)</f>
        <v>44419</v>
      </c>
      <c r="AB29" s="282">
        <f>IF(功能_33[[#This Row],[實際展示]]="","",功能_33[[#This Row],[實際展示]]+21)</f>
        <v>44426</v>
      </c>
      <c r="AC29" s="9"/>
      <c r="AD29" s="282" t="str">
        <f>IFERROR(IF(VLOOKUP(功能_33[[#This Row],[功能代號]],Menu!A:D,4,FALSE)=0,"",VLOOKUP(功能_33[[#This Row],[功能代號]],Menu!A:D,4,FALSE)),"")</f>
        <v>L2-2</v>
      </c>
      <c r="AE29" s="9">
        <v>25</v>
      </c>
      <c r="AF29" s="9" t="str">
        <f>VLOOKUP(功能_33[[#This Row],[功能代號]],[2]交易清單!$E:$E,1,FALSE)</f>
        <v>L2921</v>
      </c>
    </row>
    <row r="30" spans="1:32" ht="13.5" x14ac:dyDescent="0.3">
      <c r="A30" s="287">
        <v>26</v>
      </c>
      <c r="B30" s="9" t="str">
        <f>LEFT(功能_33[[#This Row],[功能代號]],2)</f>
        <v>L2</v>
      </c>
      <c r="C30" s="9" t="s">
        <v>990</v>
      </c>
      <c r="D30" s="29"/>
      <c r="E30" s="7" t="s">
        <v>52</v>
      </c>
      <c r="F30" s="94" t="s">
        <v>53</v>
      </c>
      <c r="G30" s="29" t="s">
        <v>54</v>
      </c>
      <c r="H30" s="11" t="s">
        <v>952</v>
      </c>
      <c r="I30" s="14" t="s">
        <v>702</v>
      </c>
      <c r="J30" s="2">
        <v>44404</v>
      </c>
      <c r="K30" s="2"/>
      <c r="L30" s="2"/>
      <c r="M30" s="2">
        <v>44405</v>
      </c>
      <c r="N30" s="2">
        <f>IFERROR(IF(VLOOKUP(功能_33[[#This Row],[功能代號]],討論項目!A:H,8,FALSE)=0,"",VLOOKUP(功能_33[[#This Row],[功能代號]],討論項目!A:H,8,FALSE)),"")</f>
        <v>44428</v>
      </c>
      <c r="O30" s="2"/>
      <c r="P30" s="11" t="s">
        <v>961</v>
      </c>
      <c r="Q30" s="11" t="s">
        <v>1502</v>
      </c>
      <c r="R30" s="9" t="s">
        <v>1503</v>
      </c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放款審查課</v>
      </c>
      <c r="AA30" s="282">
        <f>IF(功能_33[[#This Row],[實際展示]]="","",功能_33[[#This Row],[實際展示]]+14)</f>
        <v>44419</v>
      </c>
      <c r="AB30" s="282">
        <f>IF(功能_33[[#This Row],[實際展示]]="","",功能_33[[#This Row],[實際展示]]+21)</f>
        <v>44426</v>
      </c>
      <c r="AC30" s="9"/>
      <c r="AD30" s="282" t="str">
        <f>IFERROR(IF(VLOOKUP(功能_33[[#This Row],[功能代號]],Menu!A:D,4,FALSE)=0,"",VLOOKUP(功能_33[[#This Row],[功能代號]],Menu!A:D,4,FALSE)),"")</f>
        <v>L2-2</v>
      </c>
      <c r="AE30" s="9">
        <v>26</v>
      </c>
      <c r="AF30" s="9" t="str">
        <f>VLOOKUP(功能_33[[#This Row],[功能代號]],[2]交易清單!$E:$E,1,FALSE)</f>
        <v>L2801</v>
      </c>
    </row>
    <row r="31" spans="1:32" ht="13.5" x14ac:dyDescent="0.3">
      <c r="A31" s="287">
        <v>30</v>
      </c>
      <c r="B31" s="9" t="str">
        <f>LEFT(功能_33[[#This Row],[功能代號]],2)</f>
        <v>L2</v>
      </c>
      <c r="C31" s="9" t="s">
        <v>990</v>
      </c>
      <c r="D31" s="29" t="s">
        <v>1664</v>
      </c>
      <c r="E31" s="7" t="s">
        <v>145</v>
      </c>
      <c r="F31" s="94" t="s">
        <v>146</v>
      </c>
      <c r="G31" s="29" t="s">
        <v>147</v>
      </c>
      <c r="H31" s="11" t="s">
        <v>952</v>
      </c>
      <c r="I31" s="14" t="s">
        <v>702</v>
      </c>
      <c r="J31" s="2">
        <v>44404</v>
      </c>
      <c r="K31" s="2"/>
      <c r="L31" s="2"/>
      <c r="M31" s="3">
        <v>44410</v>
      </c>
      <c r="N31" s="3" t="str">
        <f>IFERROR(IF(VLOOKUP(功能_33[[#This Row],[功能代號]],討論項目!A:H,8,FALSE)=0,"",VLOOKUP(功能_33[[#This Row],[功能代號]],討論項目!A:H,8,FALSE)),"")</f>
        <v/>
      </c>
      <c r="O31" s="3"/>
      <c r="P31" s="11" t="s">
        <v>961</v>
      </c>
      <c r="Q31" s="202" t="s">
        <v>1749</v>
      </c>
      <c r="R31" s="226" t="s">
        <v>1866</v>
      </c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放款審查課</v>
      </c>
      <c r="AA31" s="282">
        <f>IF(功能_33[[#This Row],[實際展示]]="","",功能_33[[#This Row],[實際展示]]+14)</f>
        <v>44424</v>
      </c>
      <c r="AB31" s="282">
        <f>IF(功能_33[[#This Row],[實際展示]]="","",功能_33[[#This Row],[實際展示]]+21)</f>
        <v>44431</v>
      </c>
      <c r="AC31" s="9"/>
      <c r="AD31" s="282" t="str">
        <f>IFERROR(IF(VLOOKUP(功能_33[[#This Row],[功能代號]],Menu!A:D,4,FALSE)=0,"",VLOOKUP(功能_33[[#This Row],[功能代號]],Menu!A:D,4,FALSE)),"")</f>
        <v>L2-3</v>
      </c>
      <c r="AE31" s="9">
        <v>30</v>
      </c>
      <c r="AF31" s="9" t="str">
        <f>VLOOKUP(功能_33[[#This Row],[功能代號]],[2]交易清單!$E:$E,1,FALSE)</f>
        <v>L2035</v>
      </c>
    </row>
    <row r="32" spans="1:32" ht="13.5" x14ac:dyDescent="0.3">
      <c r="A32" s="287">
        <v>31</v>
      </c>
      <c r="B32" s="9" t="str">
        <f>LEFT(功能_33[[#This Row],[功能代號]],2)</f>
        <v>L2</v>
      </c>
      <c r="C32" s="9" t="s">
        <v>990</v>
      </c>
      <c r="D32" s="29" t="s">
        <v>1664</v>
      </c>
      <c r="E32" s="7" t="s">
        <v>148</v>
      </c>
      <c r="F32" s="94" t="s">
        <v>149</v>
      </c>
      <c r="G32" s="29" t="s">
        <v>150</v>
      </c>
      <c r="H32" s="11" t="s">
        <v>952</v>
      </c>
      <c r="I32" s="14" t="s">
        <v>702</v>
      </c>
      <c r="J32" s="2">
        <v>44404</v>
      </c>
      <c r="K32" s="2"/>
      <c r="L32" s="2"/>
      <c r="M32" s="3">
        <v>44410</v>
      </c>
      <c r="N32" s="3" t="str">
        <f>IFERROR(IF(VLOOKUP(功能_33[[#This Row],[功能代號]],討論項目!A:H,8,FALSE)=0,"",VLOOKUP(功能_33[[#This Row],[功能代號]],討論項目!A:H,8,FALSE)),"")</f>
        <v/>
      </c>
      <c r="O32" s="3"/>
      <c r="P32" s="11" t="s">
        <v>961</v>
      </c>
      <c r="Q32" s="202" t="s">
        <v>1749</v>
      </c>
      <c r="R32" s="226" t="s">
        <v>1866</v>
      </c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放款審查課</v>
      </c>
      <c r="AA32" s="282">
        <f>IF(功能_33[[#This Row],[實際展示]]="","",功能_33[[#This Row],[實際展示]]+14)</f>
        <v>44424</v>
      </c>
      <c r="AB32" s="282">
        <f>IF(功能_33[[#This Row],[實際展示]]="","",功能_33[[#This Row],[實際展示]]+21)</f>
        <v>44431</v>
      </c>
      <c r="AC32" s="9"/>
      <c r="AD32" s="286" t="str">
        <f>AD31</f>
        <v>L2-3</v>
      </c>
      <c r="AE32" s="9">
        <v>31</v>
      </c>
      <c r="AF32" s="9" t="str">
        <f>VLOOKUP(功能_33[[#This Row],[功能代號]],[2]交易清單!$E:$E,1,FALSE)</f>
        <v>L2306</v>
      </c>
    </row>
    <row r="33" spans="1:32" s="204" customFormat="1" ht="13.5" x14ac:dyDescent="0.3">
      <c r="A33" s="287">
        <v>32</v>
      </c>
      <c r="B33" s="205" t="str">
        <f>LEFT(功能_33[[#This Row],[功能代號]],2)</f>
        <v>L2</v>
      </c>
      <c r="C33" s="176" t="s">
        <v>1068</v>
      </c>
      <c r="D33" s="206"/>
      <c r="E33" s="200" t="s">
        <v>1795</v>
      </c>
      <c r="F33" s="201"/>
      <c r="G33" s="199" t="s">
        <v>1796</v>
      </c>
      <c r="H33" s="202" t="s">
        <v>952</v>
      </c>
      <c r="I33" s="13" t="s">
        <v>57</v>
      </c>
      <c r="J33" s="198">
        <v>44431</v>
      </c>
      <c r="K33" s="2">
        <v>44431</v>
      </c>
      <c r="L33" s="2" t="s">
        <v>1793</v>
      </c>
      <c r="M33" s="2">
        <v>44431</v>
      </c>
      <c r="N33" s="198" t="str">
        <f>IFERROR(IF(VLOOKUP(功能_33[[#This Row],[功能代號]],討論項目!A:H,8,FALSE)=0,"",VLOOKUP(功能_33[[#This Row],[功能代號]],討論項目!A:H,8,FALSE)),"")</f>
        <v/>
      </c>
      <c r="O33" s="198"/>
      <c r="P33" s="27" t="s">
        <v>1861</v>
      </c>
      <c r="Q33" s="11" t="s">
        <v>960</v>
      </c>
      <c r="R33" s="9" t="s">
        <v>1504</v>
      </c>
      <c r="S33" s="202"/>
      <c r="T33" s="202"/>
      <c r="U33" s="202"/>
      <c r="V33" s="202"/>
      <c r="W33" s="202"/>
      <c r="X33" s="202"/>
      <c r="Y33" s="202"/>
      <c r="Z33" s="205" t="str">
        <f>VLOOKUP(功能_33[[#This Row],[User]],SKL放款!A:G,7,FALSE)</f>
        <v>放款推展課</v>
      </c>
      <c r="AA33" s="286">
        <f>IF(功能_33[[#This Row],[實際展示]]="","",功能_33[[#This Row],[實際展示]]+14)</f>
        <v>44445</v>
      </c>
      <c r="AB33" s="286">
        <f>IF(功能_33[[#This Row],[實際展示]]="","",功能_33[[#This Row],[實際展示]]+21)</f>
        <v>44452</v>
      </c>
      <c r="AC33" s="176"/>
      <c r="AD33" s="282" t="str">
        <f>IFERROR(IF(VLOOKUP(功能_33[[#This Row],[功能代號]],Menu!A:D,4,FALSE)=0,"",VLOOKUP(功能_33[[#This Row],[功能代號]],Menu!A:D,4,FALSE)),"")</f>
        <v>L2-2</v>
      </c>
      <c r="AE33" s="9">
        <v>32</v>
      </c>
      <c r="AF33" s="9" t="str">
        <f>VLOOKUP(功能_33[[#This Row],[功能代號]],[2]交易清單!$E:$E,1,FALSE)</f>
        <v>L2018</v>
      </c>
    </row>
    <row r="34" spans="1:32" s="204" customFormat="1" ht="13.5" x14ac:dyDescent="0.3">
      <c r="A34" s="287">
        <v>33</v>
      </c>
      <c r="B34" s="205" t="str">
        <f>LEFT(功能_33[[#This Row],[功能代號]],2)</f>
        <v>L2</v>
      </c>
      <c r="C34" s="176" t="s">
        <v>1068</v>
      </c>
      <c r="D34" s="206"/>
      <c r="E34" s="200" t="s">
        <v>1788</v>
      </c>
      <c r="F34" s="201"/>
      <c r="G34" s="199" t="s">
        <v>1789</v>
      </c>
      <c r="H34" s="202" t="s">
        <v>952</v>
      </c>
      <c r="I34" s="13" t="s">
        <v>57</v>
      </c>
      <c r="J34" s="198">
        <v>44431</v>
      </c>
      <c r="K34" s="2">
        <v>44431</v>
      </c>
      <c r="L34" s="2" t="s">
        <v>1793</v>
      </c>
      <c r="M34" s="2">
        <v>44431</v>
      </c>
      <c r="N34" s="198" t="str">
        <f>IFERROR(IF(VLOOKUP(功能_33[[#This Row],[功能代號]],討論項目!A:H,8,FALSE)=0,"",VLOOKUP(功能_33[[#This Row],[功能代號]],討論項目!A:H,8,FALSE)),"")</f>
        <v/>
      </c>
      <c r="O34" s="198"/>
      <c r="P34" s="27" t="s">
        <v>1861</v>
      </c>
      <c r="Q34" s="11" t="s">
        <v>960</v>
      </c>
      <c r="R34" s="9" t="s">
        <v>1504</v>
      </c>
      <c r="S34" s="202"/>
      <c r="T34" s="202"/>
      <c r="U34" s="202"/>
      <c r="V34" s="202"/>
      <c r="W34" s="202"/>
      <c r="X34" s="202"/>
      <c r="Y34" s="202"/>
      <c r="Z34" s="205" t="str">
        <f>VLOOKUP(功能_33[[#This Row],[User]],SKL放款!A:G,7,FALSE)</f>
        <v>放款推展課</v>
      </c>
      <c r="AA34" s="286">
        <f>IF(功能_33[[#This Row],[實際展示]]="","",功能_33[[#This Row],[實際展示]]+14)</f>
        <v>44445</v>
      </c>
      <c r="AB34" s="286">
        <f>IF(功能_33[[#This Row],[實際展示]]="","",功能_33[[#This Row],[實際展示]]+21)</f>
        <v>44452</v>
      </c>
      <c r="AC34" s="176"/>
      <c r="AD34" s="286" t="str">
        <f>AD33</f>
        <v>L2-2</v>
      </c>
      <c r="AE34" s="9">
        <v>33</v>
      </c>
      <c r="AF34" s="9" t="str">
        <f>VLOOKUP(功能_33[[#This Row],[功能代號]],[2]交易清單!$E:$E,1,FALSE)</f>
        <v>L2118</v>
      </c>
    </row>
    <row r="35" spans="1:32" s="204" customFormat="1" ht="13.5" x14ac:dyDescent="0.3">
      <c r="A35" s="287">
        <v>34</v>
      </c>
      <c r="B35" s="205" t="str">
        <f>LEFT(功能_33[[#This Row],[功能代號]],2)</f>
        <v>L2</v>
      </c>
      <c r="C35" s="176" t="s">
        <v>1068</v>
      </c>
      <c r="D35" s="206"/>
      <c r="E35" s="200" t="s">
        <v>1807</v>
      </c>
      <c r="F35" s="201"/>
      <c r="G35" s="199" t="s">
        <v>1808</v>
      </c>
      <c r="H35" s="202" t="s">
        <v>952</v>
      </c>
      <c r="I35" s="13" t="s">
        <v>57</v>
      </c>
      <c r="J35" s="198">
        <v>44431</v>
      </c>
      <c r="K35" s="2">
        <v>44431</v>
      </c>
      <c r="L35" s="2" t="s">
        <v>1793</v>
      </c>
      <c r="M35" s="2">
        <v>44431</v>
      </c>
      <c r="N35" s="198" t="str">
        <f>IFERROR(IF(VLOOKUP(功能_33[[#This Row],[功能代號]],討論項目!A:H,8,FALSE)=0,"",VLOOKUP(功能_33[[#This Row],[功能代號]],討論項目!A:H,8,FALSE)),"")</f>
        <v/>
      </c>
      <c r="O35" s="198"/>
      <c r="P35" s="27" t="s">
        <v>1861</v>
      </c>
      <c r="Q35" s="11" t="s">
        <v>960</v>
      </c>
      <c r="R35" s="9" t="s">
        <v>1504</v>
      </c>
      <c r="S35" s="202"/>
      <c r="T35" s="202"/>
      <c r="U35" s="202"/>
      <c r="V35" s="202"/>
      <c r="W35" s="202"/>
      <c r="X35" s="202"/>
      <c r="Y35" s="202"/>
      <c r="Z35" s="205" t="str">
        <f>VLOOKUP(功能_33[[#This Row],[User]],SKL放款!A:G,7,FALSE)</f>
        <v>放款推展課</v>
      </c>
      <c r="AA35" s="286">
        <f>IF(功能_33[[#This Row],[實際展示]]="","",功能_33[[#This Row],[實際展示]]+14)</f>
        <v>44445</v>
      </c>
      <c r="AB35" s="286">
        <f>IF(功能_33[[#This Row],[實際展示]]="","",功能_33[[#This Row],[實際展示]]+21)</f>
        <v>44452</v>
      </c>
      <c r="AC35" s="176"/>
      <c r="AD35" s="286" t="str">
        <f>AD34</f>
        <v>L2-2</v>
      </c>
      <c r="AE35" s="9">
        <v>34</v>
      </c>
      <c r="AF35" s="9" t="str">
        <f>VLOOKUP(功能_33[[#This Row],[功能代號]],[2]交易清單!$E:$E,1,FALSE)</f>
        <v>L291A</v>
      </c>
    </row>
    <row r="36" spans="1:32" s="204" customFormat="1" ht="13.5" x14ac:dyDescent="0.3">
      <c r="A36" s="287">
        <v>35</v>
      </c>
      <c r="B36" s="205" t="str">
        <f>LEFT(功能_33[[#This Row],[功能代號]],2)</f>
        <v>L2</v>
      </c>
      <c r="C36" s="176" t="s">
        <v>1068</v>
      </c>
      <c r="D36" s="206"/>
      <c r="E36" s="200" t="s">
        <v>1797</v>
      </c>
      <c r="F36" s="201"/>
      <c r="G36" s="199" t="s">
        <v>1798</v>
      </c>
      <c r="H36" s="202" t="s">
        <v>952</v>
      </c>
      <c r="I36" s="13" t="s">
        <v>57</v>
      </c>
      <c r="J36" s="198">
        <v>44431</v>
      </c>
      <c r="K36" s="2">
        <v>44431</v>
      </c>
      <c r="L36" s="2" t="s">
        <v>1793</v>
      </c>
      <c r="M36" s="2">
        <v>44431</v>
      </c>
      <c r="N36" s="198" t="str">
        <f>IFERROR(IF(VLOOKUP(功能_33[[#This Row],[功能代號]],討論項目!A:H,8,FALSE)=0,"",VLOOKUP(功能_33[[#This Row],[功能代號]],討論項目!A:H,8,FALSE)),"")</f>
        <v/>
      </c>
      <c r="O36" s="198"/>
      <c r="P36" s="27" t="s">
        <v>1861</v>
      </c>
      <c r="Q36" s="11" t="s">
        <v>960</v>
      </c>
      <c r="R36" s="9" t="s">
        <v>1504</v>
      </c>
      <c r="S36" s="202"/>
      <c r="T36" s="202"/>
      <c r="U36" s="202"/>
      <c r="V36" s="202"/>
      <c r="W36" s="202"/>
      <c r="X36" s="202"/>
      <c r="Y36" s="202"/>
      <c r="Z36" s="205" t="str">
        <f>VLOOKUP(功能_33[[#This Row],[User]],SKL放款!A:G,7,FALSE)</f>
        <v>放款推展課</v>
      </c>
      <c r="AA36" s="286">
        <f>IF(功能_33[[#This Row],[實際展示]]="","",功能_33[[#This Row],[實際展示]]+14)</f>
        <v>44445</v>
      </c>
      <c r="AB36" s="286">
        <f>IF(功能_33[[#This Row],[實際展示]]="","",功能_33[[#This Row],[實際展示]]+21)</f>
        <v>44452</v>
      </c>
      <c r="AC36" s="176"/>
      <c r="AD36" s="282" t="str">
        <f>IFERROR(IF(VLOOKUP(功能_33[[#This Row],[功能代號]],Menu!A:D,4,FALSE)=0,"",VLOOKUP(功能_33[[#This Row],[功能代號]],Menu!A:D,4,FALSE)),"")</f>
        <v>L2-2</v>
      </c>
      <c r="AE36" s="9">
        <v>35</v>
      </c>
      <c r="AF36" s="9" t="str">
        <f>VLOOKUP(功能_33[[#This Row],[功能代號]],[2]交易清單!$E:$E,1,FALSE)</f>
        <v>L2019</v>
      </c>
    </row>
    <row r="37" spans="1:32" s="204" customFormat="1" ht="13.5" x14ac:dyDescent="0.3">
      <c r="A37" s="287">
        <v>36</v>
      </c>
      <c r="B37" s="205" t="str">
        <f>LEFT(功能_33[[#This Row],[功能代號]],2)</f>
        <v>L2</v>
      </c>
      <c r="C37" s="176" t="s">
        <v>1068</v>
      </c>
      <c r="D37" s="206"/>
      <c r="E37" s="200" t="s">
        <v>1809</v>
      </c>
      <c r="F37" s="201"/>
      <c r="G37" s="199" t="s">
        <v>1811</v>
      </c>
      <c r="H37" s="202" t="s">
        <v>952</v>
      </c>
      <c r="I37" s="13" t="s">
        <v>57</v>
      </c>
      <c r="J37" s="198">
        <v>44431</v>
      </c>
      <c r="K37" s="2">
        <v>44431</v>
      </c>
      <c r="L37" s="2" t="s">
        <v>1793</v>
      </c>
      <c r="M37" s="2">
        <v>44431</v>
      </c>
      <c r="N37" s="198" t="str">
        <f>IFERROR(IF(VLOOKUP(功能_33[[#This Row],[功能代號]],討論項目!A:H,8,FALSE)=0,"",VLOOKUP(功能_33[[#This Row],[功能代號]],討論項目!A:H,8,FALSE)),"")</f>
        <v/>
      </c>
      <c r="O37" s="198"/>
      <c r="P37" s="27" t="s">
        <v>1861</v>
      </c>
      <c r="Q37" s="11" t="s">
        <v>960</v>
      </c>
      <c r="R37" s="9" t="s">
        <v>1504</v>
      </c>
      <c r="S37" s="202"/>
      <c r="T37" s="202"/>
      <c r="U37" s="202"/>
      <c r="V37" s="202"/>
      <c r="W37" s="202"/>
      <c r="X37" s="202"/>
      <c r="Y37" s="202"/>
      <c r="Z37" s="205" t="str">
        <f>VLOOKUP(功能_33[[#This Row],[User]],SKL放款!A:G,7,FALSE)</f>
        <v>放款推展課</v>
      </c>
      <c r="AA37" s="286">
        <f>IF(功能_33[[#This Row],[實際展示]]="","",功能_33[[#This Row],[實際展示]]+14)</f>
        <v>44445</v>
      </c>
      <c r="AB37" s="286">
        <f>IF(功能_33[[#This Row],[實際展示]]="","",功能_33[[#This Row],[實際展示]]+21)</f>
        <v>44452</v>
      </c>
      <c r="AC37" s="176"/>
      <c r="AD37" s="286" t="str">
        <f>AD36</f>
        <v>L2-2</v>
      </c>
      <c r="AE37" s="9">
        <v>36</v>
      </c>
      <c r="AF37" s="9" t="str">
        <f>VLOOKUP(功能_33[[#This Row],[功能代號]],[2]交易清單!$E:$E,1,FALSE)</f>
        <v>L2119</v>
      </c>
    </row>
    <row r="38" spans="1:32" s="204" customFormat="1" ht="13.5" x14ac:dyDescent="0.3">
      <c r="A38" s="287">
        <v>37</v>
      </c>
      <c r="B38" s="205" t="str">
        <f>LEFT(功能_33[[#This Row],[功能代號]],2)</f>
        <v>L2</v>
      </c>
      <c r="C38" s="176" t="s">
        <v>1068</v>
      </c>
      <c r="D38" s="206"/>
      <c r="E38" s="200" t="s">
        <v>1810</v>
      </c>
      <c r="F38" s="201"/>
      <c r="G38" s="199" t="s">
        <v>1812</v>
      </c>
      <c r="H38" s="202" t="s">
        <v>952</v>
      </c>
      <c r="I38" s="13" t="s">
        <v>57</v>
      </c>
      <c r="J38" s="198">
        <v>44431</v>
      </c>
      <c r="K38" s="2">
        <v>44431</v>
      </c>
      <c r="L38" s="2" t="s">
        <v>1793</v>
      </c>
      <c r="M38" s="2">
        <v>44431</v>
      </c>
      <c r="N38" s="198" t="str">
        <f>IFERROR(IF(VLOOKUP(功能_33[[#This Row],[功能代號]],討論項目!A:H,8,FALSE)=0,"",VLOOKUP(功能_33[[#This Row],[功能代號]],討論項目!A:H,8,FALSE)),"")</f>
        <v/>
      </c>
      <c r="O38" s="198"/>
      <c r="P38" s="27" t="s">
        <v>1861</v>
      </c>
      <c r="Q38" s="11" t="s">
        <v>960</v>
      </c>
      <c r="R38" s="9" t="s">
        <v>1504</v>
      </c>
      <c r="S38" s="202"/>
      <c r="T38" s="202"/>
      <c r="U38" s="202"/>
      <c r="V38" s="202"/>
      <c r="W38" s="202"/>
      <c r="X38" s="202"/>
      <c r="Y38" s="202"/>
      <c r="Z38" s="205" t="str">
        <f>VLOOKUP(功能_33[[#This Row],[User]],SKL放款!A:G,7,FALSE)</f>
        <v>放款推展課</v>
      </c>
      <c r="AA38" s="286">
        <f>IF(功能_33[[#This Row],[實際展示]]="","",功能_33[[#This Row],[實際展示]]+14)</f>
        <v>44445</v>
      </c>
      <c r="AB38" s="286">
        <f>IF(功能_33[[#This Row],[實際展示]]="","",功能_33[[#This Row],[實際展示]]+21)</f>
        <v>44452</v>
      </c>
      <c r="AC38" s="176"/>
      <c r="AD38" s="286" t="str">
        <f>AD36</f>
        <v>L2-2</v>
      </c>
      <c r="AE38" s="9">
        <v>37</v>
      </c>
      <c r="AF38" s="9" t="str">
        <f>VLOOKUP(功能_33[[#This Row],[功能代號]],[2]交易清單!$E:$E,1,FALSE)</f>
        <v>L291B</v>
      </c>
    </row>
    <row r="39" spans="1:32" s="204" customFormat="1" ht="13.5" x14ac:dyDescent="0.3">
      <c r="A39" s="287">
        <v>38</v>
      </c>
      <c r="B39" s="205" t="str">
        <f>LEFT(功能_33[[#This Row],[功能代號]],2)</f>
        <v>L2</v>
      </c>
      <c r="C39" s="176" t="s">
        <v>1068</v>
      </c>
      <c r="D39" s="206"/>
      <c r="E39" s="200" t="s">
        <v>1784</v>
      </c>
      <c r="F39" s="201"/>
      <c r="G39" s="199" t="s">
        <v>1785</v>
      </c>
      <c r="H39" s="202" t="s">
        <v>952</v>
      </c>
      <c r="I39" s="13" t="s">
        <v>702</v>
      </c>
      <c r="J39" s="198">
        <v>44431</v>
      </c>
      <c r="K39" s="2">
        <v>44431</v>
      </c>
      <c r="L39" s="2">
        <v>44432</v>
      </c>
      <c r="M39" s="2">
        <v>44431</v>
      </c>
      <c r="N39" s="198" t="str">
        <f>IFERROR(IF(VLOOKUP(功能_33[[#This Row],[功能代號]],討論項目!A:H,8,FALSE)=0,"",VLOOKUP(功能_33[[#This Row],[功能代號]],討論項目!A:H,8,FALSE)),"")</f>
        <v/>
      </c>
      <c r="O39" s="198"/>
      <c r="P39" s="11" t="s">
        <v>956</v>
      </c>
      <c r="Q39" s="11" t="s">
        <v>960</v>
      </c>
      <c r="R39" s="9" t="s">
        <v>1504</v>
      </c>
      <c r="S39" s="202"/>
      <c r="T39" s="202"/>
      <c r="U39" s="202"/>
      <c r="V39" s="202"/>
      <c r="W39" s="202"/>
      <c r="X39" s="202"/>
      <c r="Y39" s="202"/>
      <c r="Z39" s="205" t="str">
        <f>VLOOKUP(功能_33[[#This Row],[User]],SKL放款!A:G,7,FALSE)</f>
        <v>放款推展課</v>
      </c>
      <c r="AA39" s="286">
        <f>IF(功能_33[[#This Row],[實際展示]]="","",功能_33[[#This Row],[實際展示]]+14)</f>
        <v>44445</v>
      </c>
      <c r="AB39" s="286">
        <f>IF(功能_33[[#This Row],[實際展示]]="","",功能_33[[#This Row],[實際展示]]+21)</f>
        <v>44452</v>
      </c>
      <c r="AC39" s="176"/>
      <c r="AD39" s="282" t="str">
        <f>IFERROR(IF(VLOOKUP(功能_33[[#This Row],[功能代號]],Menu!A:D,4,FALSE)=0,"",VLOOKUP(功能_33[[#This Row],[功能代號]],Menu!A:D,4,FALSE)),"")</f>
        <v>L2-3</v>
      </c>
      <c r="AE39" s="9">
        <v>38</v>
      </c>
      <c r="AF39" s="9" t="str">
        <f>VLOOKUP(功能_33[[#This Row],[功能代號]],[2]交易清單!$E:$E,1,FALSE)</f>
        <v>L2021</v>
      </c>
    </row>
    <row r="40" spans="1:32" s="204" customFormat="1" ht="13.5" x14ac:dyDescent="0.3">
      <c r="A40" s="287">
        <v>39</v>
      </c>
      <c r="B40" s="205" t="str">
        <f>LEFT(功能_33[[#This Row],[功能代號]],2)</f>
        <v>L2</v>
      </c>
      <c r="C40" s="176" t="s">
        <v>1068</v>
      </c>
      <c r="D40" s="206"/>
      <c r="E40" s="200" t="s">
        <v>1787</v>
      </c>
      <c r="F40" s="201"/>
      <c r="G40" s="199" t="s">
        <v>1786</v>
      </c>
      <c r="H40" s="202" t="s">
        <v>952</v>
      </c>
      <c r="I40" s="13" t="s">
        <v>702</v>
      </c>
      <c r="J40" s="198">
        <v>44431</v>
      </c>
      <c r="K40" s="2">
        <v>44431</v>
      </c>
      <c r="L40" s="2">
        <v>44432</v>
      </c>
      <c r="M40" s="2">
        <v>44431</v>
      </c>
      <c r="N40" s="198" t="str">
        <f>IFERROR(IF(VLOOKUP(功能_33[[#This Row],[功能代號]],討論項目!A:H,8,FALSE)=0,"",VLOOKUP(功能_33[[#This Row],[功能代號]],討論項目!A:H,8,FALSE)),"")</f>
        <v/>
      </c>
      <c r="O40" s="198"/>
      <c r="P40" s="11" t="s">
        <v>956</v>
      </c>
      <c r="Q40" s="11" t="s">
        <v>960</v>
      </c>
      <c r="R40" s="9" t="s">
        <v>1504</v>
      </c>
      <c r="S40" s="202"/>
      <c r="T40" s="202"/>
      <c r="U40" s="202"/>
      <c r="V40" s="202"/>
      <c r="W40" s="202"/>
      <c r="X40" s="202"/>
      <c r="Y40" s="202"/>
      <c r="Z40" s="205" t="str">
        <f>VLOOKUP(功能_33[[#This Row],[User]],SKL放款!A:G,7,FALSE)</f>
        <v>放款推展課</v>
      </c>
      <c r="AA40" s="286">
        <f>IF(功能_33[[#This Row],[實際展示]]="","",功能_33[[#This Row],[實際展示]]+14)</f>
        <v>44445</v>
      </c>
      <c r="AB40" s="286">
        <f>IF(功能_33[[#This Row],[實際展示]]="","",功能_33[[#This Row],[實際展示]]+21)</f>
        <v>44452</v>
      </c>
      <c r="AC40" s="176"/>
      <c r="AD40" s="286" t="str">
        <f>AD39</f>
        <v>L2-3</v>
      </c>
      <c r="AE40" s="9">
        <v>39</v>
      </c>
      <c r="AF40" s="9" t="str">
        <f>VLOOKUP(功能_33[[#This Row],[功能代號]],[2]交易清單!$E:$E,1,FALSE)</f>
        <v>L2221</v>
      </c>
    </row>
    <row r="41" spans="1:32" ht="13.5" x14ac:dyDescent="0.3">
      <c r="A41" s="287">
        <v>40</v>
      </c>
      <c r="B41" s="9" t="str">
        <f>LEFT(功能_33[[#This Row],[功能代號]],2)</f>
        <v>L2</v>
      </c>
      <c r="C41" s="9" t="s">
        <v>990</v>
      </c>
      <c r="D41" s="29" t="s">
        <v>1665</v>
      </c>
      <c r="E41" s="7" t="s">
        <v>1394</v>
      </c>
      <c r="F41" s="94" t="s">
        <v>59</v>
      </c>
      <c r="G41" s="29" t="s">
        <v>60</v>
      </c>
      <c r="H41" s="11" t="s">
        <v>952</v>
      </c>
      <c r="I41" s="13" t="s">
        <v>57</v>
      </c>
      <c r="J41" s="2">
        <v>44405</v>
      </c>
      <c r="K41" s="2">
        <v>44431</v>
      </c>
      <c r="L41" s="2" t="s">
        <v>1793</v>
      </c>
      <c r="M41" s="2">
        <v>44432</v>
      </c>
      <c r="N41" s="2">
        <f>IFERROR(IF(VLOOKUP(功能_33[[#This Row],[功能代號]],討論項目!A:H,8,FALSE)=0,"",VLOOKUP(功能_33[[#This Row],[功能代號]],討論項目!A:H,8,FALSE)),"")</f>
        <v>44434</v>
      </c>
      <c r="O41" s="2"/>
      <c r="P41" s="11" t="s">
        <v>956</v>
      </c>
      <c r="Q41" s="11" t="s">
        <v>960</v>
      </c>
      <c r="R41" s="9" t="s">
        <v>1504</v>
      </c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282">
        <f>IF(功能_33[[#This Row],[實際展示]]="","",功能_33[[#This Row],[實際展示]]+14)</f>
        <v>44446</v>
      </c>
      <c r="AB41" s="282">
        <f>IF(功能_33[[#This Row],[實際展示]]="","",功能_33[[#This Row],[實際展示]]+21)</f>
        <v>44453</v>
      </c>
      <c r="AC41" s="9"/>
      <c r="AD41" s="282" t="str">
        <f>IFERROR(IF(VLOOKUP(功能_33[[#This Row],[功能代號]],Menu!A:D,4,FALSE)=0,"",VLOOKUP(功能_33[[#This Row],[功能代號]],Menu!A:D,4,FALSE)),"")</f>
        <v>L2-4</v>
      </c>
      <c r="AE41" s="9">
        <v>40</v>
      </c>
      <c r="AF41" s="9" t="str">
        <f>VLOOKUP(功能_33[[#This Row],[功能代號]],[2]交易清單!$E:$E,1,FALSE)</f>
        <v>L2038</v>
      </c>
    </row>
    <row r="42" spans="1:32" ht="13.5" x14ac:dyDescent="0.3">
      <c r="A42" s="287">
        <v>41</v>
      </c>
      <c r="B42" s="9" t="str">
        <f>LEFT(功能_33[[#This Row],[功能代號]],2)</f>
        <v>L2</v>
      </c>
      <c r="C42" s="9" t="s">
        <v>990</v>
      </c>
      <c r="D42" s="29" t="s">
        <v>1665</v>
      </c>
      <c r="E42" s="7" t="s">
        <v>95</v>
      </c>
      <c r="F42" s="94" t="s">
        <v>93</v>
      </c>
      <c r="G42" s="29" t="s">
        <v>96</v>
      </c>
      <c r="H42" s="11" t="s">
        <v>952</v>
      </c>
      <c r="I42" s="13" t="s">
        <v>57</v>
      </c>
      <c r="J42" s="2">
        <v>44405</v>
      </c>
      <c r="K42" s="2">
        <v>44432</v>
      </c>
      <c r="L42" s="2" t="s">
        <v>1794</v>
      </c>
      <c r="M42" s="2">
        <v>44432</v>
      </c>
      <c r="N42" s="2">
        <f>IFERROR(IF(VLOOKUP(功能_33[[#This Row],[功能代號]],討論項目!A:H,8,FALSE)=0,"",VLOOKUP(功能_33[[#This Row],[功能代號]],討論項目!A:H,8,FALSE)),"")</f>
        <v>44447</v>
      </c>
      <c r="O42" s="2"/>
      <c r="P42" s="11" t="s">
        <v>956</v>
      </c>
      <c r="Q42" s="11" t="s">
        <v>960</v>
      </c>
      <c r="R42" s="9" t="s">
        <v>1875</v>
      </c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282">
        <f>IF(功能_33[[#This Row],[實際展示]]="","",功能_33[[#This Row],[實際展示]]+14)</f>
        <v>44446</v>
      </c>
      <c r="AB42" s="282">
        <f>IF(功能_33[[#This Row],[實際展示]]="","",功能_33[[#This Row],[實際展示]]+21)</f>
        <v>44453</v>
      </c>
      <c r="AC42" s="9"/>
      <c r="AD42" s="286" t="str">
        <f>AD43</f>
        <v>L2-4</v>
      </c>
      <c r="AE42" s="9">
        <v>41</v>
      </c>
      <c r="AF42" s="9" t="str">
        <f>VLOOKUP(功能_33[[#This Row],[功能代號]],[2]交易清單!$E:$E,1,FALSE)</f>
        <v>L2411</v>
      </c>
    </row>
    <row r="43" spans="1:32" ht="13.5" x14ac:dyDescent="0.3">
      <c r="A43" s="287">
        <v>42</v>
      </c>
      <c r="B43" s="9" t="str">
        <f>LEFT(功能_33[[#This Row],[功能代號]],2)</f>
        <v>L2</v>
      </c>
      <c r="C43" s="9" t="s">
        <v>990</v>
      </c>
      <c r="D43" s="29" t="s">
        <v>1665</v>
      </c>
      <c r="E43" s="7" t="s">
        <v>1395</v>
      </c>
      <c r="F43" s="94" t="s">
        <v>93</v>
      </c>
      <c r="G43" s="29" t="s">
        <v>94</v>
      </c>
      <c r="H43" s="11" t="s">
        <v>952</v>
      </c>
      <c r="I43" s="13" t="s">
        <v>57</v>
      </c>
      <c r="J43" s="2">
        <v>44405</v>
      </c>
      <c r="K43" s="2">
        <v>44432</v>
      </c>
      <c r="L43" s="2" t="s">
        <v>1794</v>
      </c>
      <c r="M43" s="2">
        <v>44432</v>
      </c>
      <c r="N43" s="2">
        <f>IFERROR(IF(VLOOKUP(功能_33[[#This Row],[功能代號]],討論項目!A:H,8,FALSE)=0,"",VLOOKUP(功能_33[[#This Row],[功能代號]],討論項目!A:H,8,FALSE)),"")</f>
        <v>44445</v>
      </c>
      <c r="O43" s="2"/>
      <c r="P43" s="11" t="s">
        <v>956</v>
      </c>
      <c r="Q43" s="11" t="s">
        <v>960</v>
      </c>
      <c r="R43" s="9" t="s">
        <v>1504</v>
      </c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282">
        <f>IF(功能_33[[#This Row],[實際展示]]="","",功能_33[[#This Row],[實際展示]]+14)</f>
        <v>44446</v>
      </c>
      <c r="AB43" s="282">
        <f>IF(功能_33[[#This Row],[實際展示]]="","",功能_33[[#This Row],[實際展示]]+21)</f>
        <v>44453</v>
      </c>
      <c r="AC43" s="9"/>
      <c r="AD43" s="282" t="str">
        <f>IFERROR(IF(VLOOKUP(功能_33[[#This Row],[功能代號]],Menu!A:D,4,FALSE)=0,"",VLOOKUP(功能_33[[#This Row],[功能代號]],Menu!A:D,4,FALSE)),"")</f>
        <v>L2-4</v>
      </c>
      <c r="AE43" s="9">
        <v>42</v>
      </c>
      <c r="AF43" s="9" t="str">
        <f>VLOOKUP(功能_33[[#This Row],[功能代號]],[2]交易清單!$E:$E,1,FALSE)</f>
        <v>L2911</v>
      </c>
    </row>
    <row r="44" spans="1:32" ht="13.5" x14ac:dyDescent="0.3">
      <c r="A44" s="287">
        <v>43</v>
      </c>
      <c r="B44" s="9" t="str">
        <f>LEFT(功能_33[[#This Row],[功能代號]],2)</f>
        <v>L2</v>
      </c>
      <c r="C44" s="9" t="s">
        <v>990</v>
      </c>
      <c r="D44" s="29" t="s">
        <v>1665</v>
      </c>
      <c r="E44" s="7" t="s">
        <v>1396</v>
      </c>
      <c r="F44" s="94" t="s">
        <v>109</v>
      </c>
      <c r="G44" s="29" t="s">
        <v>110</v>
      </c>
      <c r="H44" s="11" t="s">
        <v>952</v>
      </c>
      <c r="I44" s="13" t="s">
        <v>57</v>
      </c>
      <c r="J44" s="2">
        <v>44405</v>
      </c>
      <c r="K44" s="2">
        <v>44432</v>
      </c>
      <c r="L44" s="2" t="s">
        <v>1794</v>
      </c>
      <c r="M44" s="2">
        <v>44432</v>
      </c>
      <c r="N44" s="2">
        <f>IFERROR(IF(VLOOKUP(功能_33[[#This Row],[功能代號]],討論項目!A:H,8,FALSE)=0,"",VLOOKUP(功能_33[[#This Row],[功能代號]],討論項目!A:H,8,FALSE)),"")</f>
        <v>44445</v>
      </c>
      <c r="O44" s="2"/>
      <c r="P44" s="11" t="s">
        <v>956</v>
      </c>
      <c r="Q44" s="11" t="s">
        <v>960</v>
      </c>
      <c r="R44" s="9" t="s">
        <v>1504</v>
      </c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282">
        <f>IF(功能_33[[#This Row],[實際展示]]="","",功能_33[[#This Row],[實際展示]]+14)</f>
        <v>44446</v>
      </c>
      <c r="AB44" s="282">
        <f>IF(功能_33[[#This Row],[實際展示]]="","",功能_33[[#This Row],[實際展示]]+21)</f>
        <v>44453</v>
      </c>
      <c r="AC44" s="9"/>
      <c r="AD44" s="282" t="str">
        <f>IFERROR(IF(VLOOKUP(功能_33[[#This Row],[功能代號]],Menu!A:D,4,FALSE)=0,"",VLOOKUP(功能_33[[#This Row],[功能代號]],Menu!A:D,4,FALSE)),"")</f>
        <v>L2-4</v>
      </c>
      <c r="AE44" s="9">
        <v>43</v>
      </c>
      <c r="AF44" s="9" t="str">
        <f>VLOOKUP(功能_33[[#This Row],[功能代號]],[2]交易清單!$E:$E,1,FALSE)</f>
        <v>L2041</v>
      </c>
    </row>
    <row r="45" spans="1:32" ht="13.5" x14ac:dyDescent="0.3">
      <c r="A45" s="287">
        <v>47</v>
      </c>
      <c r="B45" s="9" t="str">
        <f>LEFT(功能_33[[#This Row],[功能代號]],2)</f>
        <v>L2</v>
      </c>
      <c r="C45" s="9" t="s">
        <v>990</v>
      </c>
      <c r="D45" s="29" t="s">
        <v>1665</v>
      </c>
      <c r="E45" s="7" t="s">
        <v>1397</v>
      </c>
      <c r="F45" s="94" t="s">
        <v>111</v>
      </c>
      <c r="G45" s="29" t="s">
        <v>112</v>
      </c>
      <c r="H45" s="11" t="s">
        <v>952</v>
      </c>
      <c r="I45" s="13" t="s">
        <v>57</v>
      </c>
      <c r="J45" s="2">
        <v>44405</v>
      </c>
      <c r="K45" s="2">
        <v>44432</v>
      </c>
      <c r="L45" s="2" t="s">
        <v>1794</v>
      </c>
      <c r="M45" s="2">
        <v>44432</v>
      </c>
      <c r="N45" s="2">
        <f>IFERROR(IF(VLOOKUP(功能_33[[#This Row],[功能代號]],討論項目!A:H,8,FALSE)=0,"",VLOOKUP(功能_33[[#This Row],[功能代號]],討論項目!A:H,8,FALSE)),"")</f>
        <v>44445</v>
      </c>
      <c r="O45" s="2"/>
      <c r="P45" s="11" t="s">
        <v>956</v>
      </c>
      <c r="Q45" s="11" t="s">
        <v>960</v>
      </c>
      <c r="R45" s="9" t="s">
        <v>1504</v>
      </c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282">
        <f>IF(功能_33[[#This Row],[實際展示]]="","",功能_33[[#This Row],[實際展示]]+14)</f>
        <v>44446</v>
      </c>
      <c r="AB45" s="282">
        <f>IF(功能_33[[#This Row],[實際展示]]="","",功能_33[[#This Row],[實際展示]]+21)</f>
        <v>44453</v>
      </c>
      <c r="AC45" s="9"/>
      <c r="AD45" s="286" t="str">
        <f>AD46</f>
        <v>L2-4</v>
      </c>
      <c r="AE45" s="9">
        <v>47</v>
      </c>
      <c r="AF45" s="9" t="str">
        <f>VLOOKUP(功能_33[[#This Row],[功能代號]],[2]交易清單!$E:$E,1,FALSE)</f>
        <v>L2415</v>
      </c>
    </row>
    <row r="46" spans="1:32" ht="13.5" x14ac:dyDescent="0.3">
      <c r="A46" s="287">
        <v>46</v>
      </c>
      <c r="B46" s="9" t="str">
        <f>LEFT(功能_33[[#This Row],[功能代號]],2)</f>
        <v>L2</v>
      </c>
      <c r="C46" s="9" t="s">
        <v>990</v>
      </c>
      <c r="D46" s="29" t="s">
        <v>1665</v>
      </c>
      <c r="E46" s="7" t="s">
        <v>1398</v>
      </c>
      <c r="F46" s="94" t="s">
        <v>113</v>
      </c>
      <c r="G46" s="29" t="s">
        <v>114</v>
      </c>
      <c r="H46" s="11" t="s">
        <v>952</v>
      </c>
      <c r="I46" s="13" t="s">
        <v>57</v>
      </c>
      <c r="J46" s="2">
        <v>44405</v>
      </c>
      <c r="K46" s="2">
        <v>44432</v>
      </c>
      <c r="L46" s="2" t="s">
        <v>1794</v>
      </c>
      <c r="M46" s="2">
        <v>44432</v>
      </c>
      <c r="N46" s="2">
        <f>IFERROR(IF(VLOOKUP(功能_33[[#This Row],[功能代號]],討論項目!A:H,8,FALSE)=0,"",VLOOKUP(功能_33[[#This Row],[功能代號]],討論項目!A:H,8,FALSE)),"")</f>
        <v>44445</v>
      </c>
      <c r="O46" s="2"/>
      <c r="P46" s="11" t="s">
        <v>956</v>
      </c>
      <c r="Q46" s="11" t="s">
        <v>960</v>
      </c>
      <c r="R46" s="9" t="s">
        <v>1504</v>
      </c>
      <c r="S46" s="11"/>
      <c r="T46" s="11"/>
      <c r="U46" s="11"/>
      <c r="V46" s="11"/>
      <c r="W46" s="11"/>
      <c r="X46" s="11"/>
      <c r="Y46" s="11"/>
      <c r="Z46" s="9" t="str">
        <f>VLOOKUP(功能_33[[#This Row],[User]],SKL放款!A:G,7,FALSE)</f>
        <v>放款推展課</v>
      </c>
      <c r="AA46" s="282">
        <f>IF(功能_33[[#This Row],[實際展示]]="","",功能_33[[#This Row],[實際展示]]+14)</f>
        <v>44446</v>
      </c>
      <c r="AB46" s="282">
        <f>IF(功能_33[[#This Row],[實際展示]]="","",功能_33[[#This Row],[實際展示]]+21)</f>
        <v>44453</v>
      </c>
      <c r="AC46" s="9"/>
      <c r="AD46" s="282" t="str">
        <f>IFERROR(IF(VLOOKUP(功能_33[[#This Row],[功能代號]],Menu!A:D,4,FALSE)=0,"",VLOOKUP(功能_33[[#This Row],[功能代號]],Menu!A:D,4,FALSE)),"")</f>
        <v>L2-4</v>
      </c>
      <c r="AE46" s="9">
        <v>46</v>
      </c>
      <c r="AF46" s="9" t="str">
        <f>VLOOKUP(功能_33[[#This Row],[功能代號]],[2]交易清單!$E:$E,1,FALSE)</f>
        <v>L2042</v>
      </c>
    </row>
    <row r="47" spans="1:32" ht="13.5" x14ac:dyDescent="0.3">
      <c r="A47" s="287">
        <v>44</v>
      </c>
      <c r="B47" s="9" t="str">
        <f>LEFT(功能_33[[#This Row],[功能代號]],2)</f>
        <v>L2</v>
      </c>
      <c r="C47" s="9" t="s">
        <v>990</v>
      </c>
      <c r="D47" s="29" t="s">
        <v>1665</v>
      </c>
      <c r="E47" s="7" t="s">
        <v>1399</v>
      </c>
      <c r="F47" s="94" t="s">
        <v>115</v>
      </c>
      <c r="G47" s="29" t="s">
        <v>116</v>
      </c>
      <c r="H47" s="11" t="s">
        <v>952</v>
      </c>
      <c r="I47" s="13" t="s">
        <v>57</v>
      </c>
      <c r="J47" s="2">
        <v>44405</v>
      </c>
      <c r="K47" s="2">
        <v>44432</v>
      </c>
      <c r="L47" s="2" t="s">
        <v>1794</v>
      </c>
      <c r="M47" s="2">
        <v>44432</v>
      </c>
      <c r="N47" s="2" t="str">
        <f>IFERROR(IF(VLOOKUP(功能_33[[#This Row],[功能代號]],討論項目!A:H,8,FALSE)=0,"",VLOOKUP(功能_33[[#This Row],[功能代號]],討論項目!A:H,8,FALSE)),"")</f>
        <v/>
      </c>
      <c r="O47" s="2"/>
      <c r="P47" s="11" t="s">
        <v>956</v>
      </c>
      <c r="Q47" s="11" t="s">
        <v>960</v>
      </c>
      <c r="R47" s="9" t="s">
        <v>1504</v>
      </c>
      <c r="S47" s="11"/>
      <c r="T47" s="11"/>
      <c r="U47" s="11"/>
      <c r="V47" s="11"/>
      <c r="W47" s="11"/>
      <c r="X47" s="11"/>
      <c r="Y47" s="11"/>
      <c r="Z47" s="9" t="str">
        <f>VLOOKUP(功能_33[[#This Row],[User]],SKL放款!A:G,7,FALSE)</f>
        <v>放款推展課</v>
      </c>
      <c r="AA47" s="282">
        <f>IF(功能_33[[#This Row],[實際展示]]="","",功能_33[[#This Row],[實際展示]]+14)</f>
        <v>44446</v>
      </c>
      <c r="AB47" s="282">
        <f>IF(功能_33[[#This Row],[實際展示]]="","",功能_33[[#This Row],[實際展示]]+21)</f>
        <v>44453</v>
      </c>
      <c r="AC47" s="9"/>
      <c r="AD47" s="286" t="str">
        <f>AD44</f>
        <v>L2-4</v>
      </c>
      <c r="AE47" s="9">
        <v>44</v>
      </c>
      <c r="AF47" s="9" t="str">
        <f>VLOOKUP(功能_33[[#This Row],[功能代號]],[2]交易清單!$E:$E,1,FALSE)</f>
        <v>L2416</v>
      </c>
    </row>
    <row r="48" spans="1:32" ht="13.5" x14ac:dyDescent="0.3">
      <c r="A48" s="287">
        <v>48</v>
      </c>
      <c r="B48" s="9" t="str">
        <f>LEFT(功能_33[[#This Row],[功能代號]],2)</f>
        <v>L2</v>
      </c>
      <c r="C48" s="9" t="s">
        <v>990</v>
      </c>
      <c r="D48" s="29" t="s">
        <v>1665</v>
      </c>
      <c r="E48" s="7" t="s">
        <v>1400</v>
      </c>
      <c r="F48" s="94" t="s">
        <v>139</v>
      </c>
      <c r="G48" s="29" t="s">
        <v>140</v>
      </c>
      <c r="H48" s="11" t="s">
        <v>952</v>
      </c>
      <c r="I48" s="13" t="s">
        <v>57</v>
      </c>
      <c r="J48" s="2">
        <v>44405</v>
      </c>
      <c r="K48" s="2">
        <v>44432</v>
      </c>
      <c r="L48" s="2" t="s">
        <v>1794</v>
      </c>
      <c r="M48" s="2">
        <v>44432</v>
      </c>
      <c r="N48" s="2" t="str">
        <f>IFERROR(IF(VLOOKUP(功能_33[[#This Row],[功能代號]],討論項目!A:H,8,FALSE)=0,"",VLOOKUP(功能_33[[#This Row],[功能代號]],討論項目!A:H,8,FALSE)),"")</f>
        <v/>
      </c>
      <c r="O48" s="2"/>
      <c r="P48" s="11" t="s">
        <v>956</v>
      </c>
      <c r="Q48" s="11" t="s">
        <v>959</v>
      </c>
      <c r="R48" s="9" t="s">
        <v>1504</v>
      </c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放款服務課</v>
      </c>
      <c r="AA48" s="282">
        <f>IF(功能_33[[#This Row],[實際展示]]="","",功能_33[[#This Row],[實際展示]]+14)</f>
        <v>44446</v>
      </c>
      <c r="AB48" s="282">
        <f>IF(功能_33[[#This Row],[實際展示]]="","",功能_33[[#This Row],[實際展示]]+21)</f>
        <v>44453</v>
      </c>
      <c r="AC48" s="9"/>
      <c r="AD48" s="286" t="str">
        <f>AD52</f>
        <v>L2-4</v>
      </c>
      <c r="AE48" s="9">
        <v>48</v>
      </c>
      <c r="AF48" s="9" t="str">
        <f>VLOOKUP(功能_33[[#This Row],[功能代號]],[2]交易清單!$E:$E,1,FALSE)</f>
        <v>L2915</v>
      </c>
    </row>
    <row r="49" spans="1:32" ht="13.5" x14ac:dyDescent="0.3">
      <c r="A49" s="287">
        <v>45</v>
      </c>
      <c r="B49" s="9" t="str">
        <f>LEFT(功能_33[[#This Row],[功能代號]],2)</f>
        <v>L2</v>
      </c>
      <c r="C49" s="9" t="s">
        <v>990</v>
      </c>
      <c r="D49" s="29" t="s">
        <v>1665</v>
      </c>
      <c r="E49" s="7" t="s">
        <v>1401</v>
      </c>
      <c r="F49" s="94" t="s">
        <v>139</v>
      </c>
      <c r="G49" s="29" t="s">
        <v>141</v>
      </c>
      <c r="H49" s="11" t="s">
        <v>952</v>
      </c>
      <c r="I49" s="13" t="s">
        <v>57</v>
      </c>
      <c r="J49" s="2">
        <v>44405</v>
      </c>
      <c r="K49" s="2">
        <v>44432</v>
      </c>
      <c r="L49" s="2" t="s">
        <v>1794</v>
      </c>
      <c r="M49" s="2">
        <v>44432</v>
      </c>
      <c r="N49" s="2" t="str">
        <f>IFERROR(IF(VLOOKUP(功能_33[[#This Row],[功能代號]],討論項目!A:H,8,FALSE)=0,"",VLOOKUP(功能_33[[#This Row],[功能代號]],討論項目!A:H,8,FALSE)),"")</f>
        <v/>
      </c>
      <c r="O49" s="2"/>
      <c r="P49" s="11" t="s">
        <v>956</v>
      </c>
      <c r="Q49" s="11" t="s">
        <v>959</v>
      </c>
      <c r="R49" s="9" t="s">
        <v>1504</v>
      </c>
      <c r="S49" s="11"/>
      <c r="T49" s="11"/>
      <c r="U49" s="11"/>
      <c r="V49" s="11"/>
      <c r="W49" s="11"/>
      <c r="X49" s="11"/>
      <c r="Y49" s="11"/>
      <c r="Z49" s="9" t="str">
        <f>VLOOKUP(功能_33[[#This Row],[User]],SKL放款!A:G,7,FALSE)</f>
        <v>放款服務課</v>
      </c>
      <c r="AA49" s="282">
        <f>IF(功能_33[[#This Row],[實際展示]]="","",功能_33[[#This Row],[實際展示]]+14)</f>
        <v>44446</v>
      </c>
      <c r="AB49" s="282">
        <f>IF(功能_33[[#This Row],[實際展示]]="","",功能_33[[#This Row],[實際展示]]+21)</f>
        <v>44453</v>
      </c>
      <c r="AC49" s="9"/>
      <c r="AD49" s="286" t="str">
        <f>AD47</f>
        <v>L2-4</v>
      </c>
      <c r="AE49" s="9">
        <v>45</v>
      </c>
      <c r="AF49" s="9" t="str">
        <f>VLOOKUP(功能_33[[#This Row],[功能代號]],[2]交易清單!$E:$E,1,FALSE)</f>
        <v>L2916</v>
      </c>
    </row>
    <row r="50" spans="1:32" ht="13.5" x14ac:dyDescent="0.3">
      <c r="A50" s="287">
        <v>52</v>
      </c>
      <c r="B50" s="9" t="str">
        <f>LEFT(功能_33[[#This Row],[功能代號]],2)</f>
        <v>L2</v>
      </c>
      <c r="C50" s="9" t="s">
        <v>990</v>
      </c>
      <c r="D50" s="29" t="s">
        <v>1665</v>
      </c>
      <c r="E50" s="7" t="s">
        <v>142</v>
      </c>
      <c r="F50" s="94" t="s">
        <v>139</v>
      </c>
      <c r="G50" s="29" t="s">
        <v>1403</v>
      </c>
      <c r="H50" s="11" t="s">
        <v>952</v>
      </c>
      <c r="I50" s="14" t="s">
        <v>702</v>
      </c>
      <c r="J50" s="2">
        <v>44405</v>
      </c>
      <c r="K50" s="2">
        <v>44433</v>
      </c>
      <c r="L50" s="2" t="s">
        <v>1793</v>
      </c>
      <c r="M50" s="2">
        <v>44433</v>
      </c>
      <c r="N50" s="3" t="str">
        <f>IFERROR(IF(VLOOKUP(功能_33[[#This Row],[功能代號]],討論項目!A:H,8,FALSE)=0,"",VLOOKUP(功能_33[[#This Row],[功能代號]],討論項目!A:H,8,FALSE)),"")</f>
        <v/>
      </c>
      <c r="O50" s="3"/>
      <c r="P50" s="11" t="s">
        <v>956</v>
      </c>
      <c r="Q50" s="11" t="s">
        <v>970</v>
      </c>
      <c r="R50" s="9" t="s">
        <v>1504</v>
      </c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放款服務課</v>
      </c>
      <c r="AA50" s="282">
        <f>IF(功能_33[[#This Row],[實際展示]]="","",功能_33[[#This Row],[實際展示]]+14)</f>
        <v>44447</v>
      </c>
      <c r="AB50" s="282">
        <f>IF(功能_33[[#This Row],[實際展示]]="","",功能_33[[#This Row],[實際展示]]+21)</f>
        <v>44454</v>
      </c>
      <c r="AC50" s="9"/>
      <c r="AD50" s="282" t="str">
        <f>IFERROR(IF(VLOOKUP(功能_33[[#This Row],[功能代號]],Menu!A:D,4,FALSE)=0,"",VLOOKUP(功能_33[[#This Row],[功能代號]],Menu!A:D,4,FALSE)),"")</f>
        <v>L2-4</v>
      </c>
      <c r="AE50" s="9">
        <v>52</v>
      </c>
      <c r="AF50" s="9" t="str">
        <f>VLOOKUP(功能_33[[#This Row],[功能代號]],[2]交易清單!$E:$E,1,FALSE)</f>
        <v>L2918</v>
      </c>
    </row>
    <row r="51" spans="1:32" ht="13.5" x14ac:dyDescent="0.3">
      <c r="A51" s="287">
        <v>53</v>
      </c>
      <c r="B51" s="9" t="str">
        <f>LEFT(功能_33[[#This Row],[功能代號]],2)</f>
        <v>L2</v>
      </c>
      <c r="C51" s="9" t="s">
        <v>990</v>
      </c>
      <c r="D51" s="29" t="s">
        <v>1665</v>
      </c>
      <c r="E51" s="7" t="s">
        <v>143</v>
      </c>
      <c r="F51" s="94" t="s">
        <v>139</v>
      </c>
      <c r="G51" s="29" t="s">
        <v>144</v>
      </c>
      <c r="H51" s="11" t="s">
        <v>952</v>
      </c>
      <c r="I51" s="13" t="s">
        <v>57</v>
      </c>
      <c r="J51" s="2">
        <v>44406</v>
      </c>
      <c r="K51" s="2">
        <v>44433</v>
      </c>
      <c r="L51" s="2" t="s">
        <v>1793</v>
      </c>
      <c r="M51" s="2">
        <v>44433</v>
      </c>
      <c r="N51" s="2" t="str">
        <f>IFERROR(IF(VLOOKUP(功能_33[[#This Row],[功能代號]],討論項目!A:H,8,FALSE)=0,"",VLOOKUP(功能_33[[#This Row],[功能代號]],討論項目!A:H,8,FALSE)),"")</f>
        <v/>
      </c>
      <c r="O51" s="2"/>
      <c r="P51" s="11" t="s">
        <v>956</v>
      </c>
      <c r="Q51" s="11" t="s">
        <v>960</v>
      </c>
      <c r="R51" s="9" t="s">
        <v>1504</v>
      </c>
      <c r="S51" s="11"/>
      <c r="T51" s="11"/>
      <c r="U51" s="11"/>
      <c r="V51" s="11"/>
      <c r="W51" s="11"/>
      <c r="X51" s="11"/>
      <c r="Y51" s="11"/>
      <c r="Z51" s="9" t="str">
        <f>VLOOKUP(功能_33[[#This Row],[User]],SKL放款!A:G,7,FALSE)</f>
        <v>放款推展課</v>
      </c>
      <c r="AA51" s="282">
        <f>IF(功能_33[[#This Row],[實際展示]]="","",功能_33[[#This Row],[實際展示]]+14)</f>
        <v>44447</v>
      </c>
      <c r="AB51" s="282">
        <f>IF(功能_33[[#This Row],[實際展示]]="","",功能_33[[#This Row],[實際展示]]+21)</f>
        <v>44454</v>
      </c>
      <c r="AC51" s="9"/>
      <c r="AD51" s="286" t="str">
        <f>AD50</f>
        <v>L2-4</v>
      </c>
      <c r="AE51" s="9">
        <v>53</v>
      </c>
      <c r="AF51" s="9" t="str">
        <f>VLOOKUP(功能_33[[#This Row],[功能代號]],[2]交易清單!$E:$E,1,FALSE)</f>
        <v>L2418</v>
      </c>
    </row>
    <row r="52" spans="1:32" ht="13.5" x14ac:dyDescent="0.3">
      <c r="A52" s="287">
        <v>49</v>
      </c>
      <c r="B52" s="9" t="str">
        <f>LEFT(功能_33[[#This Row],[功能代號]],2)</f>
        <v>L2</v>
      </c>
      <c r="C52" s="9" t="s">
        <v>990</v>
      </c>
      <c r="D52" s="9" t="s">
        <v>1666</v>
      </c>
      <c r="E52" s="11" t="s">
        <v>126</v>
      </c>
      <c r="F52" s="12" t="s">
        <v>127</v>
      </c>
      <c r="G52" s="9" t="s">
        <v>128</v>
      </c>
      <c r="H52" s="11" t="s">
        <v>952</v>
      </c>
      <c r="I52" s="13" t="s">
        <v>57</v>
      </c>
      <c r="J52" s="2">
        <v>44411</v>
      </c>
      <c r="K52" s="2">
        <v>44433</v>
      </c>
      <c r="L52" s="2" t="s">
        <v>1793</v>
      </c>
      <c r="M52" s="2">
        <v>44432</v>
      </c>
      <c r="N52" s="2" t="str">
        <f>IFERROR(IF(VLOOKUP(功能_33[[#This Row],[功能代號]],討論項目!A:H,8,FALSE)=0,"",VLOOKUP(功能_33[[#This Row],[功能代號]],討論項目!A:H,8,FALSE)),"")</f>
        <v/>
      </c>
      <c r="O52" s="2"/>
      <c r="P52" s="11" t="s">
        <v>956</v>
      </c>
      <c r="Q52" s="11" t="s">
        <v>960</v>
      </c>
      <c r="R52" s="9" t="s">
        <v>1504</v>
      </c>
      <c r="S52" s="11"/>
      <c r="T52" s="11"/>
      <c r="U52" s="11"/>
      <c r="V52" s="11"/>
      <c r="W52" s="11"/>
      <c r="X52" s="11"/>
      <c r="Y52" s="11"/>
      <c r="Z52" s="9" t="str">
        <f>VLOOKUP(功能_33[[#This Row],[User]],SKL放款!A:G,7,FALSE)</f>
        <v>放款推展課</v>
      </c>
      <c r="AA52" s="282">
        <f>IF(功能_33[[#This Row],[實際展示]]="","",功能_33[[#This Row],[實際展示]]+14)</f>
        <v>44446</v>
      </c>
      <c r="AB52" s="282">
        <f>IF(功能_33[[#This Row],[實際展示]]="","",功能_33[[#This Row],[實際展示]]+21)</f>
        <v>44453</v>
      </c>
      <c r="AC52" s="9"/>
      <c r="AD52" s="282" t="str">
        <f>IFERROR(IF(VLOOKUP(功能_33[[#This Row],[功能代號]],Menu!A:D,4,FALSE)=0,"",VLOOKUP(功能_33[[#This Row],[功能代號]],Menu!A:D,4,FALSE)),"")</f>
        <v>L2-4</v>
      </c>
      <c r="AE52" s="9">
        <v>49</v>
      </c>
      <c r="AF52" s="9" t="str">
        <f>VLOOKUP(功能_33[[#This Row],[功能代號]],[2]交易清單!$E:$E,1,FALSE)</f>
        <v>L2017</v>
      </c>
    </row>
    <row r="53" spans="1:32" ht="13.5" x14ac:dyDescent="0.3">
      <c r="A53" s="287">
        <v>50</v>
      </c>
      <c r="B53" s="9" t="str">
        <f>LEFT(功能_33[[#This Row],[功能代號]],2)</f>
        <v>L2</v>
      </c>
      <c r="C53" s="9" t="s">
        <v>990</v>
      </c>
      <c r="D53" s="29" t="s">
        <v>1666</v>
      </c>
      <c r="E53" s="7" t="s">
        <v>1404</v>
      </c>
      <c r="F53" s="94" t="s">
        <v>129</v>
      </c>
      <c r="G53" s="29" t="s">
        <v>130</v>
      </c>
      <c r="H53" s="11" t="s">
        <v>952</v>
      </c>
      <c r="I53" s="13" t="s">
        <v>57</v>
      </c>
      <c r="J53" s="2">
        <v>44406</v>
      </c>
      <c r="K53" s="2">
        <v>44433</v>
      </c>
      <c r="L53" s="2" t="s">
        <v>1793</v>
      </c>
      <c r="M53" s="2">
        <v>44432</v>
      </c>
      <c r="N53" s="2" t="str">
        <f>IFERROR(IF(VLOOKUP(功能_33[[#This Row],[功能代號]],討論項目!A:H,8,FALSE)=0,"",VLOOKUP(功能_33[[#This Row],[功能代號]],討論項目!A:H,8,FALSE)),"")</f>
        <v/>
      </c>
      <c r="O53" s="2"/>
      <c r="P53" s="11" t="s">
        <v>956</v>
      </c>
      <c r="Q53" s="11" t="s">
        <v>960</v>
      </c>
      <c r="R53" s="9" t="s">
        <v>1504</v>
      </c>
      <c r="S53" s="11"/>
      <c r="T53" s="11"/>
      <c r="U53" s="11"/>
      <c r="V53" s="11"/>
      <c r="W53" s="11"/>
      <c r="X53" s="11"/>
      <c r="Y53" s="11"/>
      <c r="Z53" s="9" t="str">
        <f>VLOOKUP(功能_33[[#This Row],[User]],SKL放款!A:G,7,FALSE)</f>
        <v>放款推展課</v>
      </c>
      <c r="AA53" s="282">
        <f>IF(功能_33[[#This Row],[實際展示]]="","",功能_33[[#This Row],[實際展示]]+14)</f>
        <v>44446</v>
      </c>
      <c r="AB53" s="282">
        <f>IF(功能_33[[#This Row],[實際展示]]="","",功能_33[[#This Row],[實際展示]]+21)</f>
        <v>44453</v>
      </c>
      <c r="AC53" s="9"/>
      <c r="AD53" s="286" t="str">
        <f>AD54</f>
        <v>L2-4</v>
      </c>
      <c r="AE53" s="9">
        <v>50</v>
      </c>
      <c r="AF53" s="9" t="str">
        <f>VLOOKUP(功能_33[[#This Row],[功能代號]],[2]交易清單!$E:$E,1,FALSE)</f>
        <v>L2417</v>
      </c>
    </row>
    <row r="54" spans="1:32" ht="13.5" x14ac:dyDescent="0.3">
      <c r="A54" s="287">
        <v>51</v>
      </c>
      <c r="B54" s="9" t="str">
        <f>LEFT(功能_33[[#This Row],[功能代號]],2)</f>
        <v>L2</v>
      </c>
      <c r="C54" s="9" t="s">
        <v>990</v>
      </c>
      <c r="D54" s="29" t="s">
        <v>1665</v>
      </c>
      <c r="E54" s="7" t="s">
        <v>1405</v>
      </c>
      <c r="F54" s="94" t="s">
        <v>122</v>
      </c>
      <c r="G54" s="29" t="s">
        <v>123</v>
      </c>
      <c r="H54" s="11" t="s">
        <v>952</v>
      </c>
      <c r="I54" s="13" t="s">
        <v>57</v>
      </c>
      <c r="J54" s="2">
        <v>44406</v>
      </c>
      <c r="K54" s="2">
        <v>44433</v>
      </c>
      <c r="L54" s="2" t="s">
        <v>1793</v>
      </c>
      <c r="M54" s="2">
        <v>44433</v>
      </c>
      <c r="N54" s="2" t="str">
        <f>IFERROR(IF(VLOOKUP(功能_33[[#This Row],[功能代號]],討論項目!A:H,8,FALSE)=0,"",VLOOKUP(功能_33[[#This Row],[功能代號]],討論項目!A:H,8,FALSE)),"")</f>
        <v/>
      </c>
      <c r="O54" s="2"/>
      <c r="P54" s="11" t="s">
        <v>956</v>
      </c>
      <c r="Q54" s="11" t="s">
        <v>960</v>
      </c>
      <c r="R54" s="9" t="s">
        <v>1504</v>
      </c>
      <c r="S54" s="11"/>
      <c r="T54" s="11"/>
      <c r="U54" s="11"/>
      <c r="V54" s="11"/>
      <c r="W54" s="11"/>
      <c r="X54" s="11"/>
      <c r="Y54" s="11"/>
      <c r="Z54" s="9" t="str">
        <f>VLOOKUP(功能_33[[#This Row],[User]],SKL放款!A:G,7,FALSE)</f>
        <v>放款推展課</v>
      </c>
      <c r="AA54" s="282">
        <f>IF(功能_33[[#This Row],[實際展示]]="","",功能_33[[#This Row],[實際展示]]+14)</f>
        <v>44447</v>
      </c>
      <c r="AB54" s="282">
        <f>IF(功能_33[[#This Row],[實際展示]]="","",功能_33[[#This Row],[實際展示]]+21)</f>
        <v>44454</v>
      </c>
      <c r="AC54" s="9"/>
      <c r="AD54" s="282" t="str">
        <f>IFERROR(IF(VLOOKUP(功能_33[[#This Row],[功能代號]],Menu!A:D,4,FALSE)=0,"",VLOOKUP(功能_33[[#This Row],[功能代號]],Menu!A:D,4,FALSE)),"")</f>
        <v>L2-4</v>
      </c>
      <c r="AE54" s="9">
        <v>51</v>
      </c>
      <c r="AF54" s="9" t="str">
        <f>VLOOKUP(功能_33[[#This Row],[功能代號]],[2]交易清單!$E:$E,1,FALSE)</f>
        <v>L2049</v>
      </c>
    </row>
    <row r="55" spans="1:32" ht="13.5" x14ac:dyDescent="0.3">
      <c r="A55" s="287">
        <v>54</v>
      </c>
      <c r="B55" s="9" t="str">
        <f>LEFT(功能_33[[#This Row],[功能代號]],2)</f>
        <v>L2</v>
      </c>
      <c r="C55" s="9" t="s">
        <v>990</v>
      </c>
      <c r="D55" s="29" t="s">
        <v>1665</v>
      </c>
      <c r="E55" s="7" t="s">
        <v>1402</v>
      </c>
      <c r="F55" s="94" t="s">
        <v>117</v>
      </c>
      <c r="G55" s="29" t="s">
        <v>118</v>
      </c>
      <c r="H55" s="11" t="s">
        <v>952</v>
      </c>
      <c r="I55" s="13" t="s">
        <v>57</v>
      </c>
      <c r="J55" s="2">
        <v>44405</v>
      </c>
      <c r="K55" s="2">
        <v>44434</v>
      </c>
      <c r="L55" s="2" t="s">
        <v>1793</v>
      </c>
      <c r="M55" s="2">
        <v>44433</v>
      </c>
      <c r="N55" s="2">
        <f>IFERROR(IF(VLOOKUP(功能_33[[#This Row],[功能代號]],討論項目!A:H,8,FALSE)=0,"",VLOOKUP(功能_33[[#This Row],[功能代號]],討論項目!A:H,8,FALSE)),"")</f>
        <v>44448</v>
      </c>
      <c r="O55" s="2"/>
      <c r="P55" s="11" t="s">
        <v>956</v>
      </c>
      <c r="Q55" s="11" t="s">
        <v>960</v>
      </c>
      <c r="R55" s="9" t="s">
        <v>1504</v>
      </c>
      <c r="S55" s="11"/>
      <c r="T55" s="11"/>
      <c r="U55" s="11"/>
      <c r="V55" s="11"/>
      <c r="W55" s="11"/>
      <c r="X55" s="11"/>
      <c r="Y55" s="11"/>
      <c r="Z55" s="9" t="str">
        <f>VLOOKUP(功能_33[[#This Row],[User]],SKL放款!A:G,7,FALSE)</f>
        <v>放款推展課</v>
      </c>
      <c r="AA55" s="282">
        <f>IF(功能_33[[#This Row],[實際展示]]="","",功能_33[[#This Row],[實際展示]]+14)</f>
        <v>44447</v>
      </c>
      <c r="AB55" s="282">
        <f>IF(功能_33[[#This Row],[實際展示]]="","",功能_33[[#This Row],[實際展示]]+21)</f>
        <v>44454</v>
      </c>
      <c r="AC55" s="9"/>
      <c r="AD55" s="282" t="str">
        <f>IFERROR(IF(VLOOKUP(功能_33[[#This Row],[功能代號]],Menu!A:D,4,FALSE)=0,"",VLOOKUP(功能_33[[#This Row],[功能代號]],Menu!A:D,4,FALSE)),"")</f>
        <v>L2-4</v>
      </c>
      <c r="AE55" s="9">
        <v>54</v>
      </c>
      <c r="AF55" s="9" t="str">
        <f>VLOOKUP(功能_33[[#This Row],[功能代號]],[2]交易清單!$E:$E,1,FALSE)</f>
        <v>L2919</v>
      </c>
    </row>
    <row r="56" spans="1:32" ht="13.5" x14ac:dyDescent="0.3">
      <c r="A56" s="287">
        <v>55</v>
      </c>
      <c r="B56" s="9" t="str">
        <f>LEFT(功能_33[[#This Row],[功能代號]],2)</f>
        <v>L2</v>
      </c>
      <c r="C56" s="9" t="s">
        <v>990</v>
      </c>
      <c r="D56" s="29" t="s">
        <v>1665</v>
      </c>
      <c r="E56" s="7" t="s">
        <v>119</v>
      </c>
      <c r="F56" s="94" t="s">
        <v>120</v>
      </c>
      <c r="G56" s="29" t="s">
        <v>121</v>
      </c>
      <c r="H56" s="11" t="s">
        <v>952</v>
      </c>
      <c r="I56" s="13" t="s">
        <v>57</v>
      </c>
      <c r="J56" s="2">
        <v>44405</v>
      </c>
      <c r="K56" s="2">
        <v>44434</v>
      </c>
      <c r="L56" s="2" t="s">
        <v>1793</v>
      </c>
      <c r="M56" s="2">
        <v>44433</v>
      </c>
      <c r="N56" s="2">
        <f>IFERROR(IF(VLOOKUP(功能_33[[#This Row],[功能代號]],討論項目!A:H,8,FALSE)=0,"",VLOOKUP(功能_33[[#This Row],[功能代號]],討論項目!A:H,8,FALSE)),"")</f>
        <v>44448</v>
      </c>
      <c r="O56" s="2"/>
      <c r="P56" s="11" t="s">
        <v>956</v>
      </c>
      <c r="Q56" s="11" t="s">
        <v>960</v>
      </c>
      <c r="R56" s="9" t="s">
        <v>1504</v>
      </c>
      <c r="S56" s="11"/>
      <c r="T56" s="11"/>
      <c r="U56" s="11"/>
      <c r="V56" s="11"/>
      <c r="W56" s="11"/>
      <c r="X56" s="11"/>
      <c r="Y56" s="11"/>
      <c r="Z56" s="9" t="str">
        <f>VLOOKUP(功能_33[[#This Row],[User]],SKL放款!A:G,7,FALSE)</f>
        <v>放款推展課</v>
      </c>
      <c r="AA56" s="282">
        <f>IF(功能_33[[#This Row],[實際展示]]="","",功能_33[[#This Row],[實際展示]]+14)</f>
        <v>44447</v>
      </c>
      <c r="AB56" s="282">
        <f>IF(功能_33[[#This Row],[實際展示]]="","",功能_33[[#This Row],[實際展示]]+21)</f>
        <v>44454</v>
      </c>
      <c r="AC56" s="9"/>
      <c r="AD56" s="282" t="str">
        <f>IFERROR(IF(VLOOKUP(功能_33[[#This Row],[功能代號]],Menu!A:D,4,FALSE)=0,"",VLOOKUP(功能_33[[#This Row],[功能代號]],Menu!A:D,4,FALSE)),"")</f>
        <v>L2-4</v>
      </c>
      <c r="AE56" s="9">
        <v>55</v>
      </c>
      <c r="AF56" s="9" t="str">
        <f>VLOOKUP(功能_33[[#This Row],[功能代號]],[2]交易清單!$E:$E,1,FALSE)</f>
        <v>L2922</v>
      </c>
    </row>
    <row r="57" spans="1:32" ht="13.5" x14ac:dyDescent="0.3">
      <c r="A57" s="287">
        <v>56</v>
      </c>
      <c r="B57" s="9" t="str">
        <f>LEFT(功能_33[[#This Row],[功能代號]],2)</f>
        <v>L2</v>
      </c>
      <c r="C57" s="9" t="s">
        <v>990</v>
      </c>
      <c r="D57" s="29" t="s">
        <v>1665</v>
      </c>
      <c r="E57" s="7" t="s">
        <v>1408</v>
      </c>
      <c r="F57" s="94" t="s">
        <v>97</v>
      </c>
      <c r="G57" s="29" t="s">
        <v>98</v>
      </c>
      <c r="H57" s="11" t="s">
        <v>952</v>
      </c>
      <c r="I57" s="13" t="s">
        <v>57</v>
      </c>
      <c r="J57" s="2">
        <v>44407</v>
      </c>
      <c r="K57" s="2">
        <v>44434</v>
      </c>
      <c r="L57" s="2" t="s">
        <v>1793</v>
      </c>
      <c r="M57" s="2">
        <v>44433</v>
      </c>
      <c r="N57" s="2">
        <f>IFERROR(IF(VLOOKUP(功能_33[[#This Row],[功能代號]],討論項目!A:H,8,FALSE)=0,"",VLOOKUP(功能_33[[#This Row],[功能代號]],討論項目!A:H,8,FALSE)),"")</f>
        <v>44445</v>
      </c>
      <c r="O57" s="2"/>
      <c r="P57" s="11" t="s">
        <v>956</v>
      </c>
      <c r="Q57" s="11" t="s">
        <v>960</v>
      </c>
      <c r="R57" s="9" t="s">
        <v>1504</v>
      </c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放款推展課</v>
      </c>
      <c r="AA57" s="282">
        <f>IF(功能_33[[#This Row],[實際展示]]="","",功能_33[[#This Row],[實際展示]]+14)</f>
        <v>44447</v>
      </c>
      <c r="AB57" s="282">
        <f>IF(功能_33[[#This Row],[實際展示]]="","",功能_33[[#This Row],[實際展示]]+21)</f>
        <v>44454</v>
      </c>
      <c r="AC57" s="9"/>
      <c r="AD57" s="286" t="str">
        <f>AD58</f>
        <v>L2-4</v>
      </c>
      <c r="AE57" s="9">
        <v>56</v>
      </c>
      <c r="AF57" s="9" t="str">
        <f>VLOOKUP(功能_33[[#This Row],[功能代號]],[2]交易清單!$E:$E,1,FALSE)</f>
        <v>L2412</v>
      </c>
    </row>
    <row r="58" spans="1:32" ht="13.5" x14ac:dyDescent="0.3">
      <c r="A58" s="287">
        <v>57</v>
      </c>
      <c r="B58" s="9" t="str">
        <f>LEFT(功能_33[[#This Row],[功能代號]],2)</f>
        <v>L2</v>
      </c>
      <c r="C58" s="9" t="s">
        <v>990</v>
      </c>
      <c r="D58" s="29" t="s">
        <v>1665</v>
      </c>
      <c r="E58" s="7" t="s">
        <v>1409</v>
      </c>
      <c r="F58" s="94" t="s">
        <v>103</v>
      </c>
      <c r="G58" s="29" t="s">
        <v>104</v>
      </c>
      <c r="H58" s="11" t="s">
        <v>952</v>
      </c>
      <c r="I58" s="13" t="s">
        <v>57</v>
      </c>
      <c r="J58" s="2">
        <v>44407</v>
      </c>
      <c r="K58" s="2">
        <v>44434</v>
      </c>
      <c r="L58" s="2" t="s">
        <v>1793</v>
      </c>
      <c r="M58" s="2">
        <v>44433</v>
      </c>
      <c r="N58" s="2" t="str">
        <f>IFERROR(IF(VLOOKUP(功能_33[[#This Row],[功能代號]],討論項目!A:H,8,FALSE)=0,"",VLOOKUP(功能_33[[#This Row],[功能代號]],討論項目!A:H,8,FALSE)),"")</f>
        <v/>
      </c>
      <c r="O58" s="2"/>
      <c r="P58" s="11" t="s">
        <v>956</v>
      </c>
      <c r="Q58" s="11" t="s">
        <v>960</v>
      </c>
      <c r="R58" s="9" t="s">
        <v>1504</v>
      </c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放款推展課</v>
      </c>
      <c r="AA58" s="282">
        <f>IF(功能_33[[#This Row],[實際展示]]="","",功能_33[[#This Row],[實際展示]]+14)</f>
        <v>44447</v>
      </c>
      <c r="AB58" s="282">
        <f>IF(功能_33[[#This Row],[實際展示]]="","",功能_33[[#This Row],[實際展示]]+21)</f>
        <v>44454</v>
      </c>
      <c r="AC58" s="9"/>
      <c r="AD58" s="282" t="str">
        <f>IFERROR(IF(VLOOKUP(功能_33[[#This Row],[功能代號]],Menu!A:D,4,FALSE)=0,"",VLOOKUP(功能_33[[#This Row],[功能代號]],Menu!A:D,4,FALSE)),"")</f>
        <v>L2-4</v>
      </c>
      <c r="AE58" s="9">
        <v>57</v>
      </c>
      <c r="AF58" s="9" t="str">
        <f>VLOOKUP(功能_33[[#This Row],[功能代號]],[2]交易清單!$E:$E,1,FALSE)</f>
        <v>L2912</v>
      </c>
    </row>
    <row r="59" spans="1:32" ht="13.5" x14ac:dyDescent="0.3">
      <c r="A59" s="287">
        <v>58</v>
      </c>
      <c r="B59" s="9" t="str">
        <f>LEFT(功能_33[[#This Row],[功能代號]],2)</f>
        <v>L2</v>
      </c>
      <c r="C59" s="9" t="s">
        <v>990</v>
      </c>
      <c r="D59" s="29" t="s">
        <v>1665</v>
      </c>
      <c r="E59" s="7" t="s">
        <v>1410</v>
      </c>
      <c r="F59" s="94" t="s">
        <v>124</v>
      </c>
      <c r="G59" s="29" t="s">
        <v>125</v>
      </c>
      <c r="H59" s="11" t="s">
        <v>952</v>
      </c>
      <c r="I59" s="13" t="s">
        <v>57</v>
      </c>
      <c r="J59" s="2">
        <v>44407</v>
      </c>
      <c r="K59" s="2">
        <v>44434</v>
      </c>
      <c r="L59" s="2" t="s">
        <v>1793</v>
      </c>
      <c r="M59" s="2">
        <v>44433</v>
      </c>
      <c r="N59" s="2">
        <f>IFERROR(IF(VLOOKUP(功能_33[[#This Row],[功能代號]],討論項目!A:H,8,FALSE)=0,"",VLOOKUP(功能_33[[#This Row],[功能代號]],討論項目!A:H,8,FALSE)),"")</f>
        <v>44448</v>
      </c>
      <c r="O59" s="2"/>
      <c r="P59" s="11" t="s">
        <v>956</v>
      </c>
      <c r="Q59" s="11" t="s">
        <v>960</v>
      </c>
      <c r="R59" s="9" t="s">
        <v>1504</v>
      </c>
      <c r="S59" s="11"/>
      <c r="T59" s="11"/>
      <c r="U59" s="11"/>
      <c r="V59" s="11"/>
      <c r="W59" s="11"/>
      <c r="X59" s="11"/>
      <c r="Y59" s="11"/>
      <c r="Z59" s="9" t="str">
        <f>VLOOKUP(功能_33[[#This Row],[User]],SKL放款!A:G,7,FALSE)</f>
        <v>放款推展課</v>
      </c>
      <c r="AA59" s="282">
        <f>IF(功能_33[[#This Row],[實際展示]]="","",功能_33[[#This Row],[實際展示]]+14)</f>
        <v>44447</v>
      </c>
      <c r="AB59" s="282">
        <f>IF(功能_33[[#This Row],[實際展示]]="","",功能_33[[#This Row],[實際展示]]+21)</f>
        <v>44454</v>
      </c>
      <c r="AC59" s="9"/>
      <c r="AD59" s="282" t="str">
        <f>IFERROR(IF(VLOOKUP(功能_33[[#This Row],[功能代號]],Menu!A:D,4,FALSE)=0,"",VLOOKUP(功能_33[[#This Row],[功能代號]],Menu!A:D,4,FALSE)),"")</f>
        <v>L2-4</v>
      </c>
      <c r="AE59" s="9">
        <v>58</v>
      </c>
      <c r="AF59" s="9" t="str">
        <f>VLOOKUP(功能_33[[#This Row],[功能代號]],[2]交易清單!$E:$E,1,FALSE)</f>
        <v>L2047</v>
      </c>
    </row>
    <row r="60" spans="1:32" ht="13.5" x14ac:dyDescent="0.3">
      <c r="A60" s="287">
        <v>59</v>
      </c>
      <c r="B60" s="9" t="str">
        <f>LEFT(功能_33[[#This Row],[功能代號]],2)</f>
        <v>L2</v>
      </c>
      <c r="C60" s="9" t="s">
        <v>990</v>
      </c>
      <c r="D60" s="29" t="s">
        <v>1665</v>
      </c>
      <c r="E60" s="7" t="s">
        <v>1411</v>
      </c>
      <c r="F60" s="94" t="s">
        <v>99</v>
      </c>
      <c r="G60" s="29" t="s">
        <v>100</v>
      </c>
      <c r="H60" s="11" t="s">
        <v>952</v>
      </c>
      <c r="I60" s="13" t="s">
        <v>57</v>
      </c>
      <c r="J60" s="2">
        <v>44407</v>
      </c>
      <c r="K60" s="2">
        <v>44435</v>
      </c>
      <c r="L60" s="2" t="s">
        <v>1794</v>
      </c>
      <c r="M60" s="2">
        <v>44434</v>
      </c>
      <c r="N60" s="2">
        <f>IFERROR(IF(VLOOKUP(功能_33[[#This Row],[功能代號]],討論項目!A:H,8,FALSE)=0,"",VLOOKUP(功能_33[[#This Row],[功能代號]],討論項目!A:H,8,FALSE)),"")</f>
        <v>44435</v>
      </c>
      <c r="O60" s="2"/>
      <c r="P60" s="11" t="s">
        <v>956</v>
      </c>
      <c r="Q60" s="11" t="s">
        <v>962</v>
      </c>
      <c r="R60" s="9" t="s">
        <v>1504</v>
      </c>
      <c r="S60" s="11"/>
      <c r="T60" s="11"/>
      <c r="U60" s="11"/>
      <c r="V60" s="11"/>
      <c r="W60" s="11"/>
      <c r="X60" s="11"/>
      <c r="Y60" s="11"/>
      <c r="Z60" s="9" t="str">
        <f>VLOOKUP(功能_33[[#This Row],[User]],SKL放款!A:G,7,FALSE)</f>
        <v>放款推展課</v>
      </c>
      <c r="AA60" s="282">
        <f>IF(功能_33[[#This Row],[實際展示]]="","",功能_33[[#This Row],[實際展示]]+14)</f>
        <v>44448</v>
      </c>
      <c r="AB60" s="282">
        <f>IF(功能_33[[#This Row],[實際展示]]="","",功能_33[[#This Row],[實際展示]]+21)</f>
        <v>44455</v>
      </c>
      <c r="AC60" s="9"/>
      <c r="AD60" s="286" t="str">
        <f>AD61</f>
        <v>L2-4</v>
      </c>
      <c r="AE60" s="9">
        <v>59</v>
      </c>
      <c r="AF60" s="9" t="str">
        <f>VLOOKUP(功能_33[[#This Row],[功能代號]],[2]交易清單!$E:$E,1,FALSE)</f>
        <v>L2413</v>
      </c>
    </row>
    <row r="61" spans="1:32" ht="13.5" x14ac:dyDescent="0.3">
      <c r="A61" s="287">
        <v>60</v>
      </c>
      <c r="B61" s="9" t="str">
        <f>LEFT(功能_33[[#This Row],[功能代號]],2)</f>
        <v>L2</v>
      </c>
      <c r="C61" s="9" t="s">
        <v>990</v>
      </c>
      <c r="D61" s="29" t="s">
        <v>1665</v>
      </c>
      <c r="E61" s="7" t="s">
        <v>1412</v>
      </c>
      <c r="F61" s="94" t="s">
        <v>105</v>
      </c>
      <c r="G61" s="29" t="s">
        <v>106</v>
      </c>
      <c r="H61" s="11" t="s">
        <v>952</v>
      </c>
      <c r="I61" s="13" t="s">
        <v>57</v>
      </c>
      <c r="J61" s="2">
        <v>44407</v>
      </c>
      <c r="K61" s="2">
        <v>44435</v>
      </c>
      <c r="L61" s="2" t="s">
        <v>1794</v>
      </c>
      <c r="M61" s="2">
        <v>44434</v>
      </c>
      <c r="N61" s="2">
        <f>IFERROR(IF(VLOOKUP(功能_33[[#This Row],[功能代號]],討論項目!A:H,8,FALSE)=0,"",VLOOKUP(功能_33[[#This Row],[功能代號]],討論項目!A:H,8,FALSE)),"")</f>
        <v>44441</v>
      </c>
      <c r="O61" s="2"/>
      <c r="P61" s="11" t="s">
        <v>956</v>
      </c>
      <c r="Q61" s="11" t="s">
        <v>962</v>
      </c>
      <c r="R61" s="9" t="s">
        <v>1504</v>
      </c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放款推展課</v>
      </c>
      <c r="AA61" s="282">
        <f>IF(功能_33[[#This Row],[實際展示]]="","",功能_33[[#This Row],[實際展示]]+14)</f>
        <v>44448</v>
      </c>
      <c r="AB61" s="282">
        <f>IF(功能_33[[#This Row],[實際展示]]="","",功能_33[[#This Row],[實際展示]]+21)</f>
        <v>44455</v>
      </c>
      <c r="AC61" s="9"/>
      <c r="AD61" s="282" t="str">
        <f>IFERROR(IF(VLOOKUP(功能_33[[#This Row],[功能代號]],Menu!A:D,4,FALSE)=0,"",VLOOKUP(功能_33[[#This Row],[功能代號]],Menu!A:D,4,FALSE)),"")</f>
        <v>L2-4</v>
      </c>
      <c r="AE61" s="9">
        <v>60</v>
      </c>
      <c r="AF61" s="9" t="str">
        <f>VLOOKUP(功能_33[[#This Row],[功能代號]],[2]交易清單!$E:$E,1,FALSE)</f>
        <v>L2913</v>
      </c>
    </row>
    <row r="62" spans="1:32" ht="13.5" x14ac:dyDescent="0.3">
      <c r="A62" s="287">
        <v>61</v>
      </c>
      <c r="B62" s="9" t="str">
        <f>LEFT(功能_33[[#This Row],[功能代號]],2)</f>
        <v>L2</v>
      </c>
      <c r="C62" s="9" t="s">
        <v>990</v>
      </c>
      <c r="D62" s="29" t="s">
        <v>1665</v>
      </c>
      <c r="E62" s="7" t="s">
        <v>1413</v>
      </c>
      <c r="F62" s="94" t="s">
        <v>101</v>
      </c>
      <c r="G62" s="29" t="s">
        <v>102</v>
      </c>
      <c r="H62" s="11" t="s">
        <v>952</v>
      </c>
      <c r="I62" s="13" t="s">
        <v>57</v>
      </c>
      <c r="J62" s="2">
        <v>44407</v>
      </c>
      <c r="K62" s="2">
        <v>44435</v>
      </c>
      <c r="L62" s="2" t="s">
        <v>1794</v>
      </c>
      <c r="M62" s="2">
        <v>44434</v>
      </c>
      <c r="N62" s="2">
        <f>IFERROR(IF(VLOOKUP(功能_33[[#This Row],[功能代號]],討論項目!A:H,8,FALSE)=0,"",VLOOKUP(功能_33[[#This Row],[功能代號]],討論項目!A:H,8,FALSE)),"")</f>
        <v>44445</v>
      </c>
      <c r="O62" s="2"/>
      <c r="P62" s="11" t="s">
        <v>956</v>
      </c>
      <c r="Q62" s="11" t="s">
        <v>962</v>
      </c>
      <c r="R62" s="9" t="s">
        <v>1504</v>
      </c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放款推展課</v>
      </c>
      <c r="AA62" s="282">
        <f>IF(功能_33[[#This Row],[實際展示]]="","",功能_33[[#This Row],[實際展示]]+14)</f>
        <v>44448</v>
      </c>
      <c r="AB62" s="282">
        <f>IF(功能_33[[#This Row],[實際展示]]="","",功能_33[[#This Row],[實際展示]]+21)</f>
        <v>44455</v>
      </c>
      <c r="AC62" s="9"/>
      <c r="AD62" s="286" t="str">
        <f>AD63</f>
        <v>L2-4</v>
      </c>
      <c r="AE62" s="9">
        <v>61</v>
      </c>
      <c r="AF62" s="9" t="str">
        <f>VLOOKUP(功能_33[[#This Row],[功能代號]],[2]交易清單!$E:$E,1,FALSE)</f>
        <v>L2414</v>
      </c>
    </row>
    <row r="63" spans="1:32" ht="13.5" x14ac:dyDescent="0.3">
      <c r="A63" s="287">
        <v>62</v>
      </c>
      <c r="B63" s="9" t="str">
        <f>LEFT(功能_33[[#This Row],[功能代號]],2)</f>
        <v>L2</v>
      </c>
      <c r="C63" s="9" t="s">
        <v>990</v>
      </c>
      <c r="D63" s="29" t="s">
        <v>1665</v>
      </c>
      <c r="E63" s="7" t="s">
        <v>1414</v>
      </c>
      <c r="F63" s="94" t="s">
        <v>107</v>
      </c>
      <c r="G63" s="29" t="s">
        <v>108</v>
      </c>
      <c r="H63" s="11" t="s">
        <v>952</v>
      </c>
      <c r="I63" s="13" t="s">
        <v>57</v>
      </c>
      <c r="J63" s="2">
        <v>44407</v>
      </c>
      <c r="K63" s="2">
        <v>44435</v>
      </c>
      <c r="L63" s="2" t="s">
        <v>1794</v>
      </c>
      <c r="M63" s="2">
        <v>44434</v>
      </c>
      <c r="N63" s="2" t="str">
        <f>IFERROR(IF(VLOOKUP(功能_33[[#This Row],[功能代號]],討論項目!A:H,8,FALSE)=0,"",VLOOKUP(功能_33[[#This Row],[功能代號]],討論項目!A:H,8,FALSE)),"")</f>
        <v/>
      </c>
      <c r="O63" s="2"/>
      <c r="P63" s="11" t="s">
        <v>956</v>
      </c>
      <c r="Q63" s="11" t="s">
        <v>962</v>
      </c>
      <c r="R63" s="9" t="s">
        <v>1504</v>
      </c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282">
        <f>IF(功能_33[[#This Row],[實際展示]]="","",功能_33[[#This Row],[實際展示]]+14)</f>
        <v>44448</v>
      </c>
      <c r="AB63" s="282">
        <f>IF(功能_33[[#This Row],[實際展示]]="","",功能_33[[#This Row],[實際展示]]+21)</f>
        <v>44455</v>
      </c>
      <c r="AC63" s="9"/>
      <c r="AD63" s="282" t="str">
        <f>IFERROR(IF(VLOOKUP(功能_33[[#This Row],[功能代號]],Menu!A:D,4,FALSE)=0,"",VLOOKUP(功能_33[[#This Row],[功能代號]],Menu!A:D,4,FALSE)),"")</f>
        <v>L2-4</v>
      </c>
      <c r="AE63" s="9">
        <v>62</v>
      </c>
      <c r="AF63" s="9" t="str">
        <f>VLOOKUP(功能_33[[#This Row],[功能代號]],[2]交易清單!$E:$E,1,FALSE)</f>
        <v>L2914</v>
      </c>
    </row>
    <row r="64" spans="1:32" ht="13.5" x14ac:dyDescent="0.3">
      <c r="A64" s="287">
        <v>63</v>
      </c>
      <c r="B64" s="9" t="str">
        <f>LEFT(功能_33[[#This Row],[功能代號]],2)</f>
        <v>L2</v>
      </c>
      <c r="C64" s="9" t="s">
        <v>990</v>
      </c>
      <c r="D64" s="9" t="s">
        <v>1669</v>
      </c>
      <c r="E64" s="11" t="s">
        <v>171</v>
      </c>
      <c r="F64" s="12" t="s">
        <v>172</v>
      </c>
      <c r="G64" s="9" t="s">
        <v>173</v>
      </c>
      <c r="H64" s="11" t="s">
        <v>952</v>
      </c>
      <c r="I64" s="14" t="s">
        <v>702</v>
      </c>
      <c r="J64" s="2">
        <v>44434</v>
      </c>
      <c r="K64" s="198"/>
      <c r="L64" s="2" t="s">
        <v>1793</v>
      </c>
      <c r="M64" s="2">
        <v>44434</v>
      </c>
      <c r="N64" s="3" t="str">
        <f>IFERROR(IF(VLOOKUP(功能_33[[#This Row],[功能代號]],討論項目!A:H,8,FALSE)=0,"",VLOOKUP(功能_33[[#This Row],[功能代號]],討論項目!A:H,8,FALSE)),"")</f>
        <v/>
      </c>
      <c r="O64" s="3"/>
      <c r="P64" s="11" t="s">
        <v>961</v>
      </c>
      <c r="Q64" s="11" t="s">
        <v>959</v>
      </c>
      <c r="R64" s="9" t="s">
        <v>1881</v>
      </c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放款服務課</v>
      </c>
      <c r="AA64" s="282">
        <f>IF(功能_33[[#This Row],[實際展示]]="","",功能_33[[#This Row],[實際展示]]+14)</f>
        <v>44448</v>
      </c>
      <c r="AB64" s="282">
        <f>IF(功能_33[[#This Row],[實際展示]]="","",功能_33[[#This Row],[實際展示]]+21)</f>
        <v>44455</v>
      </c>
      <c r="AC64" s="9"/>
      <c r="AD64" s="286" t="str">
        <f>AD65</f>
        <v>L2-9</v>
      </c>
      <c r="AE64" s="9">
        <v>63</v>
      </c>
      <c r="AF64" s="9" t="str">
        <f>VLOOKUP(功能_33[[#This Row],[功能代號]],[2]交易清單!$E:$E,1,FALSE)</f>
        <v>L2702</v>
      </c>
    </row>
    <row r="65" spans="1:32" ht="13.5" x14ac:dyDescent="0.3">
      <c r="A65" s="287">
        <v>64</v>
      </c>
      <c r="B65" s="9" t="str">
        <f>LEFT(功能_33[[#This Row],[功能代號]],2)</f>
        <v>L2</v>
      </c>
      <c r="C65" s="9" t="s">
        <v>990</v>
      </c>
      <c r="D65" s="9" t="s">
        <v>1669</v>
      </c>
      <c r="E65" s="11" t="s">
        <v>174</v>
      </c>
      <c r="F65" s="12" t="s">
        <v>175</v>
      </c>
      <c r="G65" s="9" t="s">
        <v>176</v>
      </c>
      <c r="H65" s="11" t="s">
        <v>952</v>
      </c>
      <c r="I65" s="14" t="s">
        <v>702</v>
      </c>
      <c r="J65" s="2">
        <v>44434</v>
      </c>
      <c r="K65" s="198"/>
      <c r="L65" s="2" t="s">
        <v>1793</v>
      </c>
      <c r="M65" s="2">
        <v>44434</v>
      </c>
      <c r="N65" s="3">
        <f>IFERROR(IF(VLOOKUP(功能_33[[#This Row],[功能代號]],討論項目!A:H,8,FALSE)=0,"",VLOOKUP(功能_33[[#This Row],[功能代號]],討論項目!A:H,8,FALSE)),"")</f>
        <v>44441</v>
      </c>
      <c r="O65" s="3"/>
      <c r="P65" s="11" t="s">
        <v>961</v>
      </c>
      <c r="Q65" s="11" t="s">
        <v>998</v>
      </c>
      <c r="R65" s="9" t="s">
        <v>1881</v>
      </c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放款服務課</v>
      </c>
      <c r="AA65" s="282">
        <f>IF(功能_33[[#This Row],[實際展示]]="","",功能_33[[#This Row],[實際展示]]+14)</f>
        <v>44448</v>
      </c>
      <c r="AB65" s="282">
        <f>IF(功能_33[[#This Row],[實際展示]]="","",功能_33[[#This Row],[實際展示]]+21)</f>
        <v>44455</v>
      </c>
      <c r="AC65" s="9"/>
      <c r="AD65" s="282" t="str">
        <f>IFERROR(IF(VLOOKUP(功能_33[[#This Row],[功能代號]],Menu!A:D,4,FALSE)=0,"",VLOOKUP(功能_33[[#This Row],[功能代號]],Menu!A:D,4,FALSE)),"")</f>
        <v>L2-9</v>
      </c>
      <c r="AE65" s="9">
        <v>64</v>
      </c>
      <c r="AF65" s="9" t="str">
        <f>VLOOKUP(功能_33[[#This Row],[功能代號]],[2]交易清單!$E:$E,1,FALSE)</f>
        <v>L2072</v>
      </c>
    </row>
    <row r="66" spans="1:32" ht="13.5" x14ac:dyDescent="0.3">
      <c r="A66" s="287">
        <v>65</v>
      </c>
      <c r="B66" s="9" t="str">
        <f>LEFT(功能_33[[#This Row],[功能代號]],2)</f>
        <v>L3</v>
      </c>
      <c r="C66" s="9" t="s">
        <v>991</v>
      </c>
      <c r="D66" s="29"/>
      <c r="E66" s="11" t="s">
        <v>210</v>
      </c>
      <c r="F66" s="10" t="s">
        <v>211</v>
      </c>
      <c r="G66" s="9" t="s">
        <v>212</v>
      </c>
      <c r="H66" s="11" t="s">
        <v>952</v>
      </c>
      <c r="I66" s="13" t="s">
        <v>57</v>
      </c>
      <c r="J66" s="2">
        <v>44411</v>
      </c>
      <c r="K66" s="2">
        <v>44438</v>
      </c>
      <c r="L66" s="2" t="s">
        <v>1793</v>
      </c>
      <c r="M66" s="2">
        <v>44435</v>
      </c>
      <c r="N66" s="2" t="str">
        <f>IFERROR(IF(VLOOKUP(功能_33[[#This Row],[功能代號]],討論項目!A:H,8,FALSE)=0,"",VLOOKUP(功能_33[[#This Row],[功能代號]],討論項目!A:H,8,FALSE)),"")</f>
        <v/>
      </c>
      <c r="O66" s="2"/>
      <c r="P66" s="11" t="s">
        <v>957</v>
      </c>
      <c r="Q66" s="11" t="s">
        <v>959</v>
      </c>
      <c r="R66" s="9" t="s">
        <v>960</v>
      </c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放款服務課</v>
      </c>
      <c r="AA66" s="282">
        <f>IF(功能_33[[#This Row],[實際展示]]="","",功能_33[[#This Row],[實際展示]]+14)</f>
        <v>44449</v>
      </c>
      <c r="AB66" s="282">
        <f>IF(功能_33[[#This Row],[實際展示]]="","",功能_33[[#This Row],[實際展示]]+21)</f>
        <v>44456</v>
      </c>
      <c r="AC66" s="9"/>
      <c r="AD66" s="282" t="str">
        <f>IFERROR(IF(VLOOKUP(功能_33[[#This Row],[功能代號]],Menu!A:D,4,FALSE)=0,"",VLOOKUP(功能_33[[#This Row],[功能代號]],Menu!A:D,4,FALSE)),"")</f>
        <v>L3-1</v>
      </c>
      <c r="AE66" s="9">
        <v>65</v>
      </c>
      <c r="AF66" s="9" t="str">
        <f>VLOOKUP(功能_33[[#This Row],[功能代號]],[2]交易清單!$E:$E,1,FALSE)</f>
        <v>L3901</v>
      </c>
    </row>
    <row r="67" spans="1:32" ht="13.5" x14ac:dyDescent="0.3">
      <c r="A67" s="287">
        <v>66</v>
      </c>
      <c r="B67" s="9" t="str">
        <f>LEFT(功能_33[[#This Row],[功能代號]],2)</f>
        <v>L9</v>
      </c>
      <c r="C67" s="9" t="s">
        <v>968</v>
      </c>
      <c r="D67" s="29"/>
      <c r="E67" s="11" t="s">
        <v>948</v>
      </c>
      <c r="F67" s="10" t="s">
        <v>949</v>
      </c>
      <c r="G67" s="9" t="s">
        <v>950</v>
      </c>
      <c r="H67" s="11" t="s">
        <v>952</v>
      </c>
      <c r="I67" s="11" t="s">
        <v>706</v>
      </c>
      <c r="J67" s="2">
        <v>44435</v>
      </c>
      <c r="K67" s="2">
        <v>44438</v>
      </c>
      <c r="L67" s="2" t="s">
        <v>1793</v>
      </c>
      <c r="M67" s="2">
        <v>44435</v>
      </c>
      <c r="N67" s="2" t="str">
        <f>IFERROR(IF(VLOOKUP(功能_33[[#This Row],[功能代號]],討論項目!A:H,8,FALSE)=0,"",VLOOKUP(功能_33[[#This Row],[功能代號]],討論項目!A:H,8,FALSE)),"")</f>
        <v/>
      </c>
      <c r="O67" s="2"/>
      <c r="P67" s="11" t="s">
        <v>1003</v>
      </c>
      <c r="Q67" s="11" t="s">
        <v>959</v>
      </c>
      <c r="R67" s="9" t="s">
        <v>1919</v>
      </c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放款服務課</v>
      </c>
      <c r="AA67" s="282">
        <f>IF(功能_33[[#This Row],[實際展示]]="","",功能_33[[#This Row],[實際展示]]+14)</f>
        <v>44449</v>
      </c>
      <c r="AB67" s="282">
        <f>IF(功能_33[[#This Row],[實際展示]]="","",功能_33[[#This Row],[實際展示]]+21)</f>
        <v>44456</v>
      </c>
      <c r="AC67" s="9"/>
      <c r="AD67" s="282" t="str">
        <f>IFERROR(IF(VLOOKUP(功能_33[[#This Row],[功能代號]],Menu!A:D,4,FALSE)=0,"",VLOOKUP(功能_33[[#This Row],[功能代號]],Menu!A:D,4,FALSE)),"")</f>
        <v>L9-9</v>
      </c>
      <c r="AE67" s="9">
        <v>66</v>
      </c>
      <c r="AF67" s="9" t="str">
        <f>VLOOKUP(功能_33[[#This Row],[功能代號]],[2]交易清單!$E:$E,1,FALSE)</f>
        <v>L9110</v>
      </c>
    </row>
    <row r="68" spans="1:32" ht="13.5" x14ac:dyDescent="0.3">
      <c r="A68" s="287">
        <v>77</v>
      </c>
      <c r="B68" s="9" t="str">
        <f>LEFT(功能_33[[#This Row],[功能代號]],2)</f>
        <v>L3</v>
      </c>
      <c r="C68" s="9" t="s">
        <v>991</v>
      </c>
      <c r="D68" s="29"/>
      <c r="E68" s="11" t="s">
        <v>218</v>
      </c>
      <c r="F68" s="10" t="s">
        <v>219</v>
      </c>
      <c r="G68" s="9" t="s">
        <v>220</v>
      </c>
      <c r="H68" s="11" t="s">
        <v>952</v>
      </c>
      <c r="I68" s="13" t="s">
        <v>57</v>
      </c>
      <c r="J68" s="2">
        <v>44411</v>
      </c>
      <c r="K68" s="2">
        <v>44439</v>
      </c>
      <c r="L68" s="2" t="s">
        <v>1794</v>
      </c>
      <c r="M68" s="2">
        <v>44439</v>
      </c>
      <c r="N68" s="2" t="str">
        <f>IFERROR(IF(VLOOKUP(功能_33[[#This Row],[功能代號]],討論項目!A:H,8,FALSE)=0,"",VLOOKUP(功能_33[[#This Row],[功能代號]],討論項目!A:H,8,FALSE)),"")</f>
        <v/>
      </c>
      <c r="O68" s="2"/>
      <c r="P68" s="11" t="s">
        <v>961</v>
      </c>
      <c r="Q68" s="11" t="s">
        <v>970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放款服務課</v>
      </c>
      <c r="AA68" s="282">
        <f>IF(功能_33[[#This Row],[實際展示]]="","",功能_33[[#This Row],[實際展示]]+14)</f>
        <v>44453</v>
      </c>
      <c r="AB68" s="282">
        <f>IF(功能_33[[#This Row],[實際展示]]="","",功能_33[[#This Row],[實際展示]]+21)</f>
        <v>44460</v>
      </c>
      <c r="AC68" s="9"/>
      <c r="AD68" s="282" t="str">
        <f>IFERROR(IF(VLOOKUP(功能_33[[#This Row],[功能代號]],Menu!A:D,4,FALSE)=0,"",VLOOKUP(功能_33[[#This Row],[功能代號]],Menu!A:D,4,FALSE)),"")</f>
        <v>L3-2</v>
      </c>
      <c r="AE68" s="9">
        <v>77</v>
      </c>
      <c r="AF68" s="9" t="str">
        <f>VLOOKUP(功能_33[[#This Row],[功能代號]],[2]交易清單!$E:$E,1,FALSE)</f>
        <v>L3003</v>
      </c>
    </row>
    <row r="69" spans="1:32" ht="13.5" x14ac:dyDescent="0.3">
      <c r="A69" s="287">
        <v>78</v>
      </c>
      <c r="B69" s="9" t="str">
        <f>LEFT(功能_33[[#This Row],[功能代號]],2)</f>
        <v>L3</v>
      </c>
      <c r="C69" s="9" t="s">
        <v>991</v>
      </c>
      <c r="D69" s="29"/>
      <c r="E69" s="11" t="s">
        <v>221</v>
      </c>
      <c r="F69" s="10" t="s">
        <v>222</v>
      </c>
      <c r="G69" s="9" t="s">
        <v>223</v>
      </c>
      <c r="H69" s="11" t="s">
        <v>952</v>
      </c>
      <c r="I69" s="13" t="s">
        <v>57</v>
      </c>
      <c r="J69" s="2">
        <v>44411</v>
      </c>
      <c r="K69" s="2">
        <v>44439</v>
      </c>
      <c r="L69" s="2" t="s">
        <v>1794</v>
      </c>
      <c r="M69" s="2">
        <v>44439</v>
      </c>
      <c r="N69" s="2" t="str">
        <f>IFERROR(IF(VLOOKUP(功能_33[[#This Row],[功能代號]],討論項目!A:H,8,FALSE)=0,"",VLOOKUP(功能_33[[#This Row],[功能代號]],討論項目!A:H,8,FALSE)),"")</f>
        <v/>
      </c>
      <c r="O69" s="2"/>
      <c r="P69" s="11" t="s">
        <v>961</v>
      </c>
      <c r="Q69" s="11" t="s">
        <v>970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放款服務課</v>
      </c>
      <c r="AA69" s="282">
        <f>IF(功能_33[[#This Row],[實際展示]]="","",功能_33[[#This Row],[實際展示]]+14)</f>
        <v>44453</v>
      </c>
      <c r="AB69" s="282">
        <f>IF(功能_33[[#This Row],[實際展示]]="","",功能_33[[#This Row],[實際展示]]+21)</f>
        <v>44460</v>
      </c>
      <c r="AC69" s="9"/>
      <c r="AD69" s="282" t="str">
        <f>IFERROR(IF(VLOOKUP(功能_33[[#This Row],[功能代號]],Menu!A:D,4,FALSE)=0,"",VLOOKUP(功能_33[[#This Row],[功能代號]],Menu!A:D,4,FALSE)),"")</f>
        <v>L3-2</v>
      </c>
      <c r="AE69" s="9">
        <v>78</v>
      </c>
      <c r="AF69" s="9" t="str">
        <f>VLOOKUP(功能_33[[#This Row],[功能代號]],[2]交易清單!$E:$E,1,FALSE)</f>
        <v>L3110</v>
      </c>
    </row>
    <row r="70" spans="1:32" ht="13.5" x14ac:dyDescent="0.3">
      <c r="A70" s="287">
        <v>79</v>
      </c>
      <c r="B70" s="9" t="str">
        <f>LEFT(功能_33[[#This Row],[功能代號]],2)</f>
        <v>L3</v>
      </c>
      <c r="C70" s="9" t="s">
        <v>991</v>
      </c>
      <c r="D70" s="29"/>
      <c r="E70" s="11" t="s">
        <v>224</v>
      </c>
      <c r="F70" s="10" t="s">
        <v>222</v>
      </c>
      <c r="G70" s="9" t="s">
        <v>225</v>
      </c>
      <c r="H70" s="11" t="s">
        <v>952</v>
      </c>
      <c r="I70" s="13" t="s">
        <v>57</v>
      </c>
      <c r="J70" s="2">
        <v>44411</v>
      </c>
      <c r="K70" s="2">
        <v>44439</v>
      </c>
      <c r="L70" s="2" t="s">
        <v>1794</v>
      </c>
      <c r="M70" s="2">
        <v>44439</v>
      </c>
      <c r="N70" s="2" t="str">
        <f>IFERROR(IF(VLOOKUP(功能_33[[#This Row],[功能代號]],討論項目!A:H,8,FALSE)=0,"",VLOOKUP(功能_33[[#This Row],[功能代號]],討論項目!A:H,8,FALSE)),"")</f>
        <v/>
      </c>
      <c r="O70" s="2"/>
      <c r="P70" s="11" t="s">
        <v>961</v>
      </c>
      <c r="Q70" s="11" t="s">
        <v>970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放款服務課</v>
      </c>
      <c r="AA70" s="282">
        <f>IF(功能_33[[#This Row],[實際展示]]="","",功能_33[[#This Row],[實際展示]]+14)</f>
        <v>44453</v>
      </c>
      <c r="AB70" s="282">
        <f>IF(功能_33[[#This Row],[實際展示]]="","",功能_33[[#This Row],[實際展示]]+21)</f>
        <v>44460</v>
      </c>
      <c r="AC70" s="9"/>
      <c r="AD70" s="282" t="str">
        <f>IFERROR(IF(VLOOKUP(功能_33[[#This Row],[功能代號]],Menu!A:D,4,FALSE)=0,"",VLOOKUP(功能_33[[#This Row],[功能代號]],Menu!A:D,4,FALSE)),"")</f>
        <v>L3-2</v>
      </c>
      <c r="AE70" s="9">
        <v>79</v>
      </c>
      <c r="AF70" s="9" t="str">
        <f>VLOOKUP(功能_33[[#This Row],[功能代號]],[2]交易清單!$E:$E,1,FALSE)</f>
        <v>L3120</v>
      </c>
    </row>
    <row r="71" spans="1:32" ht="13.5" x14ac:dyDescent="0.3">
      <c r="A71" s="287">
        <v>80</v>
      </c>
      <c r="B71" s="9" t="str">
        <f>LEFT(功能_33[[#This Row],[功能代號]],2)</f>
        <v>L6</v>
      </c>
      <c r="C71" s="9" t="s">
        <v>995</v>
      </c>
      <c r="D71" s="29"/>
      <c r="E71" s="11" t="s">
        <v>226</v>
      </c>
      <c r="F71" s="10" t="s">
        <v>227</v>
      </c>
      <c r="G71" s="9" t="s">
        <v>228</v>
      </c>
      <c r="H71" s="11" t="s">
        <v>952</v>
      </c>
      <c r="I71" s="11" t="s">
        <v>229</v>
      </c>
      <c r="J71" s="1">
        <v>44411</v>
      </c>
      <c r="K71" s="2">
        <v>44439</v>
      </c>
      <c r="L71" s="2" t="s">
        <v>1794</v>
      </c>
      <c r="M71" s="2">
        <v>44439</v>
      </c>
      <c r="N71" s="1" t="str">
        <f>IFERROR(IF(VLOOKUP(功能_33[[#This Row],[功能代號]],討論項目!A:H,8,FALSE)=0,"",VLOOKUP(功能_33[[#This Row],[功能代號]],討論項目!A:H,8,FALSE)),"")</f>
        <v/>
      </c>
      <c r="O71" s="1"/>
      <c r="P71" s="11" t="s">
        <v>961</v>
      </c>
      <c r="Q71" s="11" t="s">
        <v>970</v>
      </c>
      <c r="R71" s="9"/>
      <c r="S71" s="11"/>
      <c r="T71" s="11"/>
      <c r="U71" s="11"/>
      <c r="V71" s="11"/>
      <c r="W71" s="11"/>
      <c r="X71" s="11"/>
      <c r="Y71" s="11"/>
      <c r="Z71" s="9" t="str">
        <f>VLOOKUP(功能_33[[#This Row],[User]],SKL放款!A:G,7,FALSE)</f>
        <v>放款服務課</v>
      </c>
      <c r="AA71" s="282">
        <f>IF(功能_33[[#This Row],[實際展示]]="","",功能_33[[#This Row],[實際展示]]+14)</f>
        <v>44453</v>
      </c>
      <c r="AB71" s="282">
        <f>IF(功能_33[[#This Row],[實際展示]]="","",功能_33[[#This Row],[實際展示]]+21)</f>
        <v>44460</v>
      </c>
      <c r="AC71" s="9"/>
      <c r="AD71" s="286" t="str">
        <f>AD70</f>
        <v>L3-2</v>
      </c>
      <c r="AE71" s="9">
        <v>80</v>
      </c>
      <c r="AF71" s="9" t="str">
        <f>VLOOKUP(功能_33[[#This Row],[功能代號]],[2]交易清單!$E:$E,1,FALSE)</f>
        <v>L6984</v>
      </c>
    </row>
    <row r="72" spans="1:32" ht="13.5" x14ac:dyDescent="0.3">
      <c r="A72" s="287">
        <v>67</v>
      </c>
      <c r="B72" s="9" t="str">
        <f>LEFT(功能_33[[#This Row],[功能代號]],2)</f>
        <v>L3</v>
      </c>
      <c r="C72" s="9" t="s">
        <v>991</v>
      </c>
      <c r="D72" s="29"/>
      <c r="E72" s="11" t="s">
        <v>230</v>
      </c>
      <c r="F72" s="10" t="s">
        <v>231</v>
      </c>
      <c r="G72" s="9" t="s">
        <v>232</v>
      </c>
      <c r="H72" s="11" t="s">
        <v>952</v>
      </c>
      <c r="I72" s="13" t="s">
        <v>57</v>
      </c>
      <c r="J72" s="2">
        <v>44411</v>
      </c>
      <c r="K72" s="2">
        <v>44440</v>
      </c>
      <c r="L72" s="2" t="s">
        <v>1793</v>
      </c>
      <c r="M72" s="2">
        <v>44438</v>
      </c>
      <c r="N72" s="2">
        <f>IFERROR(IF(VLOOKUP(功能_33[[#This Row],[功能代號]],討論項目!A:H,8,FALSE)=0,"",VLOOKUP(功能_33[[#This Row],[功能代號]],討論項目!A:H,8,FALSE)),"")</f>
        <v>44428</v>
      </c>
      <c r="O72" s="2"/>
      <c r="P72" s="11" t="s">
        <v>1497</v>
      </c>
      <c r="Q72" s="11" t="s">
        <v>970</v>
      </c>
      <c r="R72" s="9"/>
      <c r="S72" s="11"/>
      <c r="T72" s="11"/>
      <c r="U72" s="11"/>
      <c r="V72" s="11"/>
      <c r="W72" s="11"/>
      <c r="X72" s="11"/>
      <c r="Y72" s="11"/>
      <c r="Z72" s="9" t="str">
        <f>VLOOKUP(功能_33[[#This Row],[User]],SKL放款!A:G,7,FALSE)</f>
        <v>放款服務課</v>
      </c>
      <c r="AA72" s="282">
        <f>IF(功能_33[[#This Row],[實際展示]]="","",功能_33[[#This Row],[實際展示]]+14)</f>
        <v>44452</v>
      </c>
      <c r="AB72" s="282">
        <f>IF(功能_33[[#This Row],[實際展示]]="","",功能_33[[#This Row],[實際展示]]+21)</f>
        <v>44459</v>
      </c>
      <c r="AC72" s="9"/>
      <c r="AD72" s="282" t="str">
        <f>IFERROR(IF(VLOOKUP(功能_33[[#This Row],[功能代號]],Menu!A:D,4,FALSE)=0,"",VLOOKUP(功能_33[[#This Row],[功能代號]],Menu!A:D,4,FALSE)),"")</f>
        <v>L3-2</v>
      </c>
      <c r="AE72" s="9">
        <v>67</v>
      </c>
      <c r="AF72" s="9" t="str">
        <f>VLOOKUP(功能_33[[#This Row],[功能代號]],[2]交易清單!$E:$E,1,FALSE)</f>
        <v>L3100</v>
      </c>
    </row>
    <row r="73" spans="1:32" ht="13.5" x14ac:dyDescent="0.3">
      <c r="A73" s="287">
        <v>68</v>
      </c>
      <c r="B73" s="9" t="str">
        <f>LEFT(功能_33[[#This Row],[功能代號]],2)</f>
        <v>L3</v>
      </c>
      <c r="C73" s="9" t="s">
        <v>991</v>
      </c>
      <c r="D73" s="29"/>
      <c r="E73" s="11" t="s">
        <v>233</v>
      </c>
      <c r="F73" s="10" t="s">
        <v>234</v>
      </c>
      <c r="G73" s="9" t="s">
        <v>235</v>
      </c>
      <c r="H73" s="11" t="s">
        <v>952</v>
      </c>
      <c r="I73" s="13" t="s">
        <v>57</v>
      </c>
      <c r="J73" s="2">
        <v>44411</v>
      </c>
      <c r="K73" s="2">
        <v>44440</v>
      </c>
      <c r="L73" s="2" t="s">
        <v>1793</v>
      </c>
      <c r="M73" s="2">
        <v>44438</v>
      </c>
      <c r="N73" s="2" t="str">
        <f>IFERROR(IF(VLOOKUP(功能_33[[#This Row],[功能代號]],討論項目!A:H,8,FALSE)=0,"",VLOOKUP(功能_33[[#This Row],[功能代號]],討論項目!A:H,8,FALSE)),"")</f>
        <v/>
      </c>
      <c r="O73" s="2"/>
      <c r="P73" s="11" t="s">
        <v>961</v>
      </c>
      <c r="Q73" s="11" t="s">
        <v>955</v>
      </c>
      <c r="R73" s="9"/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放款服務課</v>
      </c>
      <c r="AA73" s="282">
        <f>IF(功能_33[[#This Row],[實際展示]]="","",功能_33[[#This Row],[實際展示]]+14)</f>
        <v>44452</v>
      </c>
      <c r="AB73" s="282">
        <f>IF(功能_33[[#This Row],[實際展示]]="","",功能_33[[#This Row],[實際展示]]+21)</f>
        <v>44459</v>
      </c>
      <c r="AC73" s="9"/>
      <c r="AD73" s="282" t="str">
        <f>IFERROR(IF(VLOOKUP(功能_33[[#This Row],[功能代號]],Menu!A:D,4,FALSE)=0,"",VLOOKUP(功能_33[[#This Row],[功能代號]],Menu!A:D,4,FALSE)),"")</f>
        <v>L3-2</v>
      </c>
      <c r="AE73" s="9">
        <v>68</v>
      </c>
      <c r="AF73" s="9" t="str">
        <f>VLOOKUP(功能_33[[#This Row],[功能代號]],[2]交易清單!$E:$E,1,FALSE)</f>
        <v>L3002</v>
      </c>
    </row>
    <row r="74" spans="1:32" ht="13.5" x14ac:dyDescent="0.3">
      <c r="A74" s="287">
        <v>69</v>
      </c>
      <c r="B74" s="9" t="str">
        <f>LEFT(功能_33[[#This Row],[功能代號]],2)</f>
        <v>L3</v>
      </c>
      <c r="C74" s="9" t="s">
        <v>991</v>
      </c>
      <c r="D74" s="29"/>
      <c r="E74" s="11" t="s">
        <v>236</v>
      </c>
      <c r="F74" s="10" t="s">
        <v>237</v>
      </c>
      <c r="G74" s="9" t="s">
        <v>238</v>
      </c>
      <c r="H74" s="11" t="s">
        <v>952</v>
      </c>
      <c r="I74" s="13" t="s">
        <v>57</v>
      </c>
      <c r="J74" s="2">
        <v>44411</v>
      </c>
      <c r="K74" s="2">
        <v>44440</v>
      </c>
      <c r="L74" s="2" t="s">
        <v>1793</v>
      </c>
      <c r="M74" s="2">
        <v>44438</v>
      </c>
      <c r="N74" s="2" t="str">
        <f>IFERROR(IF(VLOOKUP(功能_33[[#This Row],[功能代號]],討論項目!A:H,8,FALSE)=0,"",VLOOKUP(功能_33[[#This Row],[功能代號]],討論項目!A:H,8,FALSE)),"")</f>
        <v/>
      </c>
      <c r="O74" s="2"/>
      <c r="P74" s="11" t="s">
        <v>961</v>
      </c>
      <c r="Q74" s="11" t="s">
        <v>955</v>
      </c>
      <c r="R74" s="9"/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放款服務課</v>
      </c>
      <c r="AA74" s="282">
        <f>IF(功能_33[[#This Row],[實際展示]]="","",功能_33[[#This Row],[實際展示]]+14)</f>
        <v>44452</v>
      </c>
      <c r="AB74" s="282">
        <f>IF(功能_33[[#This Row],[實際展示]]="","",功能_33[[#This Row],[實際展示]]+21)</f>
        <v>44459</v>
      </c>
      <c r="AC74" s="9"/>
      <c r="AD74" s="282" t="str">
        <f>IFERROR(IF(VLOOKUP(功能_33[[#This Row],[功能代號]],Menu!A:D,4,FALSE)=0,"",VLOOKUP(功能_33[[#This Row],[功能代號]],Menu!A:D,4,FALSE)),"")</f>
        <v>L3-2</v>
      </c>
      <c r="AE74" s="9">
        <v>69</v>
      </c>
      <c r="AF74" s="9" t="str">
        <f>VLOOKUP(功能_33[[#This Row],[功能代號]],[2]交易清單!$E:$E,1,FALSE)</f>
        <v>L3916</v>
      </c>
    </row>
    <row r="75" spans="1:32" ht="13.5" x14ac:dyDescent="0.3">
      <c r="A75" s="287">
        <v>70</v>
      </c>
      <c r="B75" s="9" t="str">
        <f>LEFT(功能_33[[#This Row],[功能代號]],2)</f>
        <v>L3</v>
      </c>
      <c r="C75" s="9" t="s">
        <v>991</v>
      </c>
      <c r="D75" s="29"/>
      <c r="E75" s="11" t="s">
        <v>213</v>
      </c>
      <c r="F75" s="10" t="s">
        <v>214</v>
      </c>
      <c r="G75" s="9" t="s">
        <v>1938</v>
      </c>
      <c r="H75" s="11" t="s">
        <v>952</v>
      </c>
      <c r="I75" s="13" t="s">
        <v>57</v>
      </c>
      <c r="J75" s="2">
        <v>44411</v>
      </c>
      <c r="K75" s="2">
        <v>44441</v>
      </c>
      <c r="L75" s="2" t="s">
        <v>1793</v>
      </c>
      <c r="M75" s="2">
        <v>44438</v>
      </c>
      <c r="N75" s="2" t="str">
        <f>IFERROR(IF(VLOOKUP(功能_33[[#This Row],[功能代號]],討論項目!A:H,8,FALSE)=0,"",VLOOKUP(功能_33[[#This Row],[功能代號]],討論項目!A:H,8,FALSE)),"")</f>
        <v/>
      </c>
      <c r="O75" s="2"/>
      <c r="P75" s="11" t="s">
        <v>961</v>
      </c>
      <c r="Q75" s="11" t="s">
        <v>955</v>
      </c>
      <c r="R75" s="9"/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放款服務課</v>
      </c>
      <c r="AA75" s="282">
        <f>IF(功能_33[[#This Row],[實際展示]]="","",功能_33[[#This Row],[實際展示]]+14)</f>
        <v>44452</v>
      </c>
      <c r="AB75" s="282">
        <f>IF(功能_33[[#This Row],[實際展示]]="","",功能_33[[#This Row],[實際展示]]+21)</f>
        <v>44459</v>
      </c>
      <c r="AC75" s="9"/>
      <c r="AD75" s="282" t="str">
        <f>IFERROR(IF(VLOOKUP(功能_33[[#This Row],[功能代號]],Menu!A:D,4,FALSE)=0,"",VLOOKUP(功能_33[[#This Row],[功能代號]],Menu!A:D,4,FALSE)),"")</f>
        <v>L3-2</v>
      </c>
      <c r="AE75" s="9">
        <v>70</v>
      </c>
      <c r="AF75" s="9" t="str">
        <f>VLOOKUP(功能_33[[#This Row],[功能代號]],[2]交易清單!$E:$E,1,FALSE)</f>
        <v>L3001</v>
      </c>
    </row>
    <row r="76" spans="1:32" ht="13.5" x14ac:dyDescent="0.3">
      <c r="A76" s="287">
        <v>81</v>
      </c>
      <c r="B76" s="9" t="str">
        <f>LEFT(功能_33[[#This Row],[功能代號]],2)</f>
        <v>L2</v>
      </c>
      <c r="C76" s="9" t="s">
        <v>990</v>
      </c>
      <c r="D76" s="9" t="s">
        <v>1671</v>
      </c>
      <c r="E76" s="202" t="s">
        <v>2271</v>
      </c>
      <c r="F76" s="10" t="s">
        <v>216</v>
      </c>
      <c r="G76" s="9" t="s">
        <v>2269</v>
      </c>
      <c r="H76" s="11" t="s">
        <v>952</v>
      </c>
      <c r="I76" s="13" t="s">
        <v>57</v>
      </c>
      <c r="J76" s="2">
        <v>44411</v>
      </c>
      <c r="K76" s="2">
        <v>44441</v>
      </c>
      <c r="L76" s="2" t="s">
        <v>1793</v>
      </c>
      <c r="M76" s="2">
        <v>44439</v>
      </c>
      <c r="N76" s="2" t="str">
        <f>IFERROR(IF(VLOOKUP(功能_33[[#This Row],[功能代號]],討論項目!A:H,8,FALSE)=0,"",VLOOKUP(功能_33[[#This Row],[功能代號]],討論項目!A:H,8,FALSE)),"")</f>
        <v/>
      </c>
      <c r="O76" s="2"/>
      <c r="P76" s="11" t="s">
        <v>956</v>
      </c>
      <c r="Q76" s="11" t="s">
        <v>967</v>
      </c>
      <c r="R76" s="9"/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放款服務課</v>
      </c>
      <c r="AA76" s="282">
        <f>IF(功能_33[[#This Row],[實際展示]]="","",功能_33[[#This Row],[實際展示]]+14)</f>
        <v>44453</v>
      </c>
      <c r="AB76" s="282">
        <f>IF(功能_33[[#This Row],[實際展示]]="","",功能_33[[#This Row],[實際展示]]+21)</f>
        <v>44460</v>
      </c>
      <c r="AC76" s="9"/>
      <c r="AD76" s="282" t="str">
        <f>IFERROR(IF(VLOOKUP(功能_33[[#This Row],[功能代號]],Menu!A:D,4,FALSE)=0,"",VLOOKUP(功能_33[[#This Row],[功能代號]],Menu!A:D,4,FALSE)),"")</f>
        <v>L2-9</v>
      </c>
      <c r="AE76" s="9">
        <v>81</v>
      </c>
      <c r="AF76" s="9" t="e">
        <f>VLOOKUP(功能_33[[#This Row],[功能代號]],[2]交易清單!$E:$E,1,FALSE)</f>
        <v>#N/A</v>
      </c>
    </row>
    <row r="77" spans="1:32" ht="13.5" x14ac:dyDescent="0.3">
      <c r="A77" s="287">
        <v>82</v>
      </c>
      <c r="B77" s="9" t="str">
        <f>LEFT(功能_33[[#This Row],[功能代號]],2)</f>
        <v>L2</v>
      </c>
      <c r="C77" s="9" t="s">
        <v>990</v>
      </c>
      <c r="D77" s="9" t="s">
        <v>1671</v>
      </c>
      <c r="E77" s="202" t="s">
        <v>2273</v>
      </c>
      <c r="F77" s="10" t="s">
        <v>217</v>
      </c>
      <c r="G77" s="9" t="s">
        <v>2272</v>
      </c>
      <c r="H77" s="11" t="s">
        <v>952</v>
      </c>
      <c r="I77" s="13" t="s">
        <v>57</v>
      </c>
      <c r="J77" s="2">
        <v>44411</v>
      </c>
      <c r="K77" s="2">
        <v>44441</v>
      </c>
      <c r="L77" s="2" t="s">
        <v>1793</v>
      </c>
      <c r="M77" s="2">
        <v>44439</v>
      </c>
      <c r="N77" s="2" t="str">
        <f>IFERROR(IF(VLOOKUP(功能_33[[#This Row],[功能代號]],討論項目!A:H,8,FALSE)=0,"",VLOOKUP(功能_33[[#This Row],[功能代號]],討論項目!A:H,8,FALSE)),"")</f>
        <v/>
      </c>
      <c r="O77" s="2"/>
      <c r="P77" s="11" t="s">
        <v>956</v>
      </c>
      <c r="Q77" s="11" t="s">
        <v>958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放款推展課</v>
      </c>
      <c r="AA77" s="282">
        <f>IF(功能_33[[#This Row],[實際展示]]="","",功能_33[[#This Row],[實際展示]]+14)</f>
        <v>44453</v>
      </c>
      <c r="AB77" s="282">
        <f>IF(功能_33[[#This Row],[實際展示]]="","",功能_33[[#This Row],[實際展示]]+21)</f>
        <v>44460</v>
      </c>
      <c r="AC77" s="9"/>
      <c r="AD77" s="282" t="str">
        <f>AD76</f>
        <v>L2-9</v>
      </c>
      <c r="AE77" s="9">
        <v>82</v>
      </c>
      <c r="AF77" s="9" t="e">
        <f>VLOOKUP(功能_33[[#This Row],[功能代號]],[2]交易清單!$E:$E,1,FALSE)</f>
        <v>#N/A</v>
      </c>
    </row>
    <row r="78" spans="1:32" ht="13.5" x14ac:dyDescent="0.3">
      <c r="A78" s="287">
        <v>83</v>
      </c>
      <c r="B78" s="9" t="str">
        <f>LEFT(功能_33[[#This Row],[功能代號]],2)</f>
        <v>L3</v>
      </c>
      <c r="C78" s="9" t="s">
        <v>991</v>
      </c>
      <c r="D78" s="29"/>
      <c r="E78" s="11" t="s">
        <v>271</v>
      </c>
      <c r="F78" s="12" t="s">
        <v>272</v>
      </c>
      <c r="G78" s="9" t="s">
        <v>273</v>
      </c>
      <c r="H78" s="11" t="s">
        <v>952</v>
      </c>
      <c r="I78" s="13" t="s">
        <v>57</v>
      </c>
      <c r="J78" s="2">
        <v>44413</v>
      </c>
      <c r="K78" s="2">
        <v>44442</v>
      </c>
      <c r="L78" s="2" t="s">
        <v>1794</v>
      </c>
      <c r="M78" s="2">
        <v>44439</v>
      </c>
      <c r="N78" s="2" t="str">
        <f>IFERROR(IF(VLOOKUP(功能_33[[#This Row],[功能代號]],討論項目!A:H,8,FALSE)=0,"",VLOOKUP(功能_33[[#This Row],[功能代號]],討論項目!A:H,8,FALSE)),"")</f>
        <v/>
      </c>
      <c r="O78" s="2"/>
      <c r="P78" s="11" t="s">
        <v>966</v>
      </c>
      <c r="Q78" s="11" t="s">
        <v>955</v>
      </c>
      <c r="R78" s="9"/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放款服務課</v>
      </c>
      <c r="AA78" s="282">
        <f>IF(功能_33[[#This Row],[實際展示]]="","",功能_33[[#This Row],[實際展示]]+14)</f>
        <v>44453</v>
      </c>
      <c r="AB78" s="282">
        <f>IF(功能_33[[#This Row],[實際展示]]="","",功能_33[[#This Row],[實際展示]]+21)</f>
        <v>44460</v>
      </c>
      <c r="AC78" s="9"/>
      <c r="AD78" s="282" t="str">
        <f>IFERROR(IF(VLOOKUP(功能_33[[#This Row],[功能代號]],Menu!A:D,4,FALSE)=0,"",VLOOKUP(功能_33[[#This Row],[功能代號]],Menu!A:D,4,FALSE)),"")</f>
        <v>L3-3</v>
      </c>
      <c r="AE78" s="9">
        <v>83</v>
      </c>
      <c r="AF78" s="9" t="str">
        <f>VLOOKUP(功能_33[[#This Row],[功能代號]],[2]交易清單!$E:$E,1,FALSE)</f>
        <v>L3912</v>
      </c>
    </row>
    <row r="79" spans="1:32" ht="13.5" x14ac:dyDescent="0.3">
      <c r="A79" s="287">
        <v>84</v>
      </c>
      <c r="B79" s="9" t="str">
        <f>LEFT(功能_33[[#This Row],[功能代號]],2)</f>
        <v>L3</v>
      </c>
      <c r="C79" s="9" t="s">
        <v>991</v>
      </c>
      <c r="D79" s="29"/>
      <c r="E79" s="202" t="s">
        <v>274</v>
      </c>
      <c r="F79" s="12" t="s">
        <v>275</v>
      </c>
      <c r="G79" s="9" t="s">
        <v>276</v>
      </c>
      <c r="H79" s="11" t="s">
        <v>952</v>
      </c>
      <c r="I79" s="13" t="s">
        <v>57</v>
      </c>
      <c r="J79" s="2">
        <v>44413</v>
      </c>
      <c r="K79" s="2">
        <v>44442</v>
      </c>
      <c r="L79" s="2" t="s">
        <v>1793</v>
      </c>
      <c r="M79" s="198">
        <v>44439</v>
      </c>
      <c r="N79" s="2" t="str">
        <f>IFERROR(IF(VLOOKUP(功能_33[[#This Row],[功能代號]],討論項目!A:H,8,FALSE)=0,"",VLOOKUP(功能_33[[#This Row],[功能代號]],討論項目!A:H,8,FALSE)),"")</f>
        <v/>
      </c>
      <c r="O79" s="2"/>
      <c r="P79" s="11" t="s">
        <v>966</v>
      </c>
      <c r="Q79" s="11" t="s">
        <v>955</v>
      </c>
      <c r="R79" s="9" t="s">
        <v>1880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放款服務課</v>
      </c>
      <c r="AA79" s="282">
        <f>IF(功能_33[[#This Row],[實際展示]]="","",功能_33[[#This Row],[實際展示]]+14)</f>
        <v>44453</v>
      </c>
      <c r="AB79" s="282">
        <f>IF(功能_33[[#This Row],[實際展示]]="","",功能_33[[#This Row],[實際展示]]+21)</f>
        <v>44460</v>
      </c>
      <c r="AC79" s="9"/>
      <c r="AD79" s="282" t="str">
        <f>IFERROR(IF(VLOOKUP(功能_33[[#This Row],[功能代號]],Menu!A:D,4,FALSE)=0,"",VLOOKUP(功能_33[[#This Row],[功能代號]],Menu!A:D,4,FALSE)),"")</f>
        <v>L3-2</v>
      </c>
      <c r="AE79" s="9">
        <v>84</v>
      </c>
      <c r="AF79" s="9" t="str">
        <f>VLOOKUP(功能_33[[#This Row],[功能代號]],[2]交易清單!$E:$E,1,FALSE)</f>
        <v>L3005</v>
      </c>
    </row>
    <row r="80" spans="1:32" ht="13.5" x14ac:dyDescent="0.3">
      <c r="A80" s="287">
        <v>75</v>
      </c>
      <c r="B80" s="9" t="str">
        <f>LEFT(功能_33[[#This Row],[功能代號]],2)</f>
        <v>L3</v>
      </c>
      <c r="C80" s="9" t="s">
        <v>991</v>
      </c>
      <c r="D80" s="29"/>
      <c r="E80" s="11" t="s">
        <v>300</v>
      </c>
      <c r="F80" s="10" t="s">
        <v>301</v>
      </c>
      <c r="G80" s="9" t="s">
        <v>302</v>
      </c>
      <c r="H80" s="11" t="s">
        <v>952</v>
      </c>
      <c r="I80" s="13" t="s">
        <v>57</v>
      </c>
      <c r="J80" s="2">
        <v>44414</v>
      </c>
      <c r="K80" s="2">
        <v>44442</v>
      </c>
      <c r="L80" s="2" t="s">
        <v>1794</v>
      </c>
      <c r="M80" s="2">
        <v>44439</v>
      </c>
      <c r="N80" s="2" t="str">
        <f>IFERROR(IF(VLOOKUP(功能_33[[#This Row],[功能代號]],討論項目!A:H,8,FALSE)=0,"",VLOOKUP(功能_33[[#This Row],[功能代號]],討論項目!A:H,8,FALSE)),"")</f>
        <v/>
      </c>
      <c r="O80" s="2"/>
      <c r="P80" s="11" t="s">
        <v>966</v>
      </c>
      <c r="Q80" s="11" t="s">
        <v>955</v>
      </c>
      <c r="R80" s="9"/>
      <c r="S80" s="11"/>
      <c r="T80" s="11"/>
      <c r="U80" s="11"/>
      <c r="V80" s="11"/>
      <c r="W80" s="11"/>
      <c r="X80" s="11"/>
      <c r="Y80" s="11"/>
      <c r="Z80" s="9" t="str">
        <f>VLOOKUP(功能_33[[#This Row],[User]],SKL放款!A:G,7,FALSE)</f>
        <v>放款服務課</v>
      </c>
      <c r="AA80" s="282">
        <f>IF(功能_33[[#This Row],[實際展示]]="","",功能_33[[#This Row],[實際展示]]+14)</f>
        <v>44453</v>
      </c>
      <c r="AB80" s="282">
        <f>IF(功能_33[[#This Row],[實際展示]]="","",功能_33[[#This Row],[實際展示]]+21)</f>
        <v>44460</v>
      </c>
      <c r="AC80" s="9"/>
      <c r="AD80" s="282" t="str">
        <f>IFERROR(IF(VLOOKUP(功能_33[[#This Row],[功能代號]],Menu!A:D,4,FALSE)=0,"",VLOOKUP(功能_33[[#This Row],[功能代號]],Menu!A:D,4,FALSE)),"")</f>
        <v>L3-5</v>
      </c>
      <c r="AE80" s="9">
        <v>75</v>
      </c>
      <c r="AF80" s="9" t="str">
        <f>VLOOKUP(功能_33[[#This Row],[功能代號]],[2]交易清單!$E:$E,1,FALSE)</f>
        <v>L3932</v>
      </c>
    </row>
    <row r="81" spans="1:32" ht="13.5" x14ac:dyDescent="0.3">
      <c r="A81" s="287">
        <v>76</v>
      </c>
      <c r="B81" s="9" t="str">
        <f>LEFT(功能_33[[#This Row],[功能代號]],2)</f>
        <v>L3</v>
      </c>
      <c r="C81" s="9" t="s">
        <v>991</v>
      </c>
      <c r="D81" s="29"/>
      <c r="E81" s="11" t="s">
        <v>303</v>
      </c>
      <c r="F81" s="10" t="s">
        <v>304</v>
      </c>
      <c r="G81" s="9" t="s">
        <v>305</v>
      </c>
      <c r="H81" s="11" t="s">
        <v>952</v>
      </c>
      <c r="I81" s="13" t="s">
        <v>57</v>
      </c>
      <c r="J81" s="2">
        <v>44414</v>
      </c>
      <c r="K81" s="2">
        <v>44442</v>
      </c>
      <c r="L81" s="2" t="s">
        <v>1794</v>
      </c>
      <c r="M81" s="2">
        <v>44439</v>
      </c>
      <c r="N81" s="2" t="str">
        <f>IFERROR(IF(VLOOKUP(功能_33[[#This Row],[功能代號]],討論項目!A:H,8,FALSE)=0,"",VLOOKUP(功能_33[[#This Row],[功能代號]],討論項目!A:H,8,FALSE)),"")</f>
        <v/>
      </c>
      <c r="O81" s="2"/>
      <c r="P81" s="11" t="s">
        <v>966</v>
      </c>
      <c r="Q81" s="11" t="s">
        <v>955</v>
      </c>
      <c r="R81" s="9"/>
      <c r="S81" s="11"/>
      <c r="T81" s="11"/>
      <c r="U81" s="11"/>
      <c r="V81" s="11"/>
      <c r="W81" s="11"/>
      <c r="X81" s="11"/>
      <c r="Y81" s="11"/>
      <c r="Z81" s="9" t="str">
        <f>VLOOKUP(功能_33[[#This Row],[User]],SKL放款!A:G,7,FALSE)</f>
        <v>放款服務課</v>
      </c>
      <c r="AA81" s="282">
        <f>IF(功能_33[[#This Row],[實際展示]]="","",功能_33[[#This Row],[實際展示]]+14)</f>
        <v>44453</v>
      </c>
      <c r="AB81" s="282">
        <f>IF(功能_33[[#This Row],[實際展示]]="","",功能_33[[#This Row],[實際展示]]+21)</f>
        <v>44460</v>
      </c>
      <c r="AC81" s="9"/>
      <c r="AD81" s="282" t="str">
        <f>IFERROR(IF(VLOOKUP(功能_33[[#This Row],[功能代號]],Menu!A:D,4,FALSE)=0,"",VLOOKUP(功能_33[[#This Row],[功能代號]],Menu!A:D,4,FALSE)),"")</f>
        <v>L3-5</v>
      </c>
      <c r="AE81" s="9">
        <v>76</v>
      </c>
      <c r="AF81" s="9" t="str">
        <f>VLOOKUP(功能_33[[#This Row],[功能代號]],[2]交易清單!$E:$E,1,FALSE)</f>
        <v>L3721</v>
      </c>
    </row>
    <row r="82" spans="1:32" ht="13.5" x14ac:dyDescent="0.3">
      <c r="A82" s="287">
        <v>74</v>
      </c>
      <c r="B82" s="9" t="str">
        <f>LEFT(功能_33[[#This Row],[功能代號]],2)</f>
        <v>L3</v>
      </c>
      <c r="C82" s="9" t="s">
        <v>991</v>
      </c>
      <c r="D82" s="29"/>
      <c r="E82" s="11" t="s">
        <v>315</v>
      </c>
      <c r="F82" s="12" t="s">
        <v>316</v>
      </c>
      <c r="G82" s="9" t="s">
        <v>317</v>
      </c>
      <c r="H82" s="11" t="s">
        <v>952</v>
      </c>
      <c r="I82" s="13" t="s">
        <v>57</v>
      </c>
      <c r="J82" s="2">
        <v>44414</v>
      </c>
      <c r="K82" s="2">
        <v>44442</v>
      </c>
      <c r="L82" s="2" t="s">
        <v>1794</v>
      </c>
      <c r="M82" s="2">
        <v>44439</v>
      </c>
      <c r="N82" s="2" t="str">
        <f>IFERROR(IF(VLOOKUP(功能_33[[#This Row],[功能代號]],討論項目!A:H,8,FALSE)=0,"",VLOOKUP(功能_33[[#This Row],[功能代號]],討論項目!A:H,8,FALSE)),"")</f>
        <v/>
      </c>
      <c r="O82" s="2"/>
      <c r="P82" s="11" t="s">
        <v>961</v>
      </c>
      <c r="Q82" s="11" t="s">
        <v>955</v>
      </c>
      <c r="R82" s="9"/>
      <c r="S82" s="11"/>
      <c r="T82" s="11"/>
      <c r="U82" s="11"/>
      <c r="V82" s="11"/>
      <c r="W82" s="11"/>
      <c r="X82" s="11"/>
      <c r="Y82" s="11"/>
      <c r="Z82" s="9" t="str">
        <f>VLOOKUP(功能_33[[#This Row],[User]],SKL放款!A:G,7,FALSE)</f>
        <v>放款服務課</v>
      </c>
      <c r="AA82" s="282">
        <f>IF(功能_33[[#This Row],[實際展示]]="","",功能_33[[#This Row],[實際展示]]+14)</f>
        <v>44453</v>
      </c>
      <c r="AB82" s="282">
        <f>IF(功能_33[[#This Row],[實際展示]]="","",功能_33[[#This Row],[實際展示]]+21)</f>
        <v>44460</v>
      </c>
      <c r="AC82" s="9"/>
      <c r="AD82" s="282" t="str">
        <f>IFERROR(IF(VLOOKUP(功能_33[[#This Row],[功能代號]],Menu!A:D,4,FALSE)=0,"",VLOOKUP(功能_33[[#This Row],[功能代號]],Menu!A:D,4,FALSE)),"")</f>
        <v>L3-5</v>
      </c>
      <c r="AE82" s="9">
        <v>74</v>
      </c>
      <c r="AF82" s="9" t="str">
        <f>VLOOKUP(功能_33[[#This Row],[功能代號]],[2]交易清單!$E:$E,1,FALSE)</f>
        <v>L3701</v>
      </c>
    </row>
    <row r="83" spans="1:32" ht="13.5" x14ac:dyDescent="0.3">
      <c r="A83" s="287">
        <v>71</v>
      </c>
      <c r="B83" s="9" t="str">
        <f>LEFT(功能_33[[#This Row],[功能代號]],2)</f>
        <v>L4</v>
      </c>
      <c r="C83" s="9" t="s">
        <v>992</v>
      </c>
      <c r="D83" s="29"/>
      <c r="E83" s="11" t="s">
        <v>405</v>
      </c>
      <c r="F83" s="12" t="s">
        <v>406</v>
      </c>
      <c r="G83" s="9" t="s">
        <v>407</v>
      </c>
      <c r="H83" s="11" t="s">
        <v>952</v>
      </c>
      <c r="I83" s="13" t="s">
        <v>57</v>
      </c>
      <c r="J83" s="2">
        <v>44419</v>
      </c>
      <c r="K83" s="2"/>
      <c r="L83" s="2"/>
      <c r="M83" s="2">
        <v>44438</v>
      </c>
      <c r="N83" s="2" t="str">
        <f>IFERROR(IF(VLOOKUP(功能_33[[#This Row],[功能代號]],討論項目!A:H,8,FALSE)=0,"",VLOOKUP(功能_33[[#This Row],[功能代號]],討論項目!A:H,8,FALSE)),"")</f>
        <v/>
      </c>
      <c r="O83" s="2"/>
      <c r="P83" s="11" t="s">
        <v>961</v>
      </c>
      <c r="Q83" s="11" t="s">
        <v>970</v>
      </c>
      <c r="R83" s="9"/>
      <c r="S83" s="11"/>
      <c r="T83" s="11"/>
      <c r="U83" s="11"/>
      <c r="V83" s="11"/>
      <c r="W83" s="11"/>
      <c r="X83" s="11"/>
      <c r="Y83" s="11"/>
      <c r="Z83" s="9" t="str">
        <f>VLOOKUP(功能_33[[#This Row],[User]],SKL放款!A:G,7,FALSE)</f>
        <v>放款服務課</v>
      </c>
      <c r="AA83" s="282">
        <f>IF(功能_33[[#This Row],[實際展示]]="","",功能_33[[#This Row],[實際展示]]+14)</f>
        <v>44452</v>
      </c>
      <c r="AB83" s="282">
        <f>IF(功能_33[[#This Row],[實際展示]]="","",功能_33[[#This Row],[實際展示]]+21)</f>
        <v>44459</v>
      </c>
      <c r="AC83" s="9"/>
      <c r="AD83" s="282" t="str">
        <f>IFERROR(IF(VLOOKUP(功能_33[[#This Row],[功能代號]],Menu!A:D,4,FALSE)=0,"",VLOOKUP(功能_33[[#This Row],[功能代號]],Menu!A:D,4,FALSE)),"")</f>
        <v>L4-1</v>
      </c>
      <c r="AE83" s="9">
        <v>71</v>
      </c>
      <c r="AF83" s="9" t="str">
        <f>VLOOKUP(功能_33[[#This Row],[功能代號]],[2]交易清單!$E:$E,1,FALSE)</f>
        <v>L4101</v>
      </c>
    </row>
    <row r="84" spans="1:32" ht="13.5" x14ac:dyDescent="0.3">
      <c r="A84" s="287">
        <v>72</v>
      </c>
      <c r="B84" s="9" t="str">
        <f>LEFT(功能_33[[#This Row],[功能代號]],2)</f>
        <v>L4</v>
      </c>
      <c r="C84" s="9" t="s">
        <v>992</v>
      </c>
      <c r="D84" s="29"/>
      <c r="E84" s="11" t="s">
        <v>408</v>
      </c>
      <c r="F84" s="12" t="s">
        <v>409</v>
      </c>
      <c r="G84" s="9" t="s">
        <v>410</v>
      </c>
      <c r="H84" s="11" t="s">
        <v>952</v>
      </c>
      <c r="I84" s="13" t="s">
        <v>57</v>
      </c>
      <c r="J84" s="2">
        <v>44419</v>
      </c>
      <c r="K84" s="2"/>
      <c r="L84" s="2"/>
      <c r="M84" s="2">
        <v>44438</v>
      </c>
      <c r="N84" s="2" t="str">
        <f>IFERROR(IF(VLOOKUP(功能_33[[#This Row],[功能代號]],討論項目!A:H,8,FALSE)=0,"",VLOOKUP(功能_33[[#This Row],[功能代號]],討論項目!A:H,8,FALSE)),"")</f>
        <v/>
      </c>
      <c r="O84" s="2"/>
      <c r="P84" s="11" t="s">
        <v>961</v>
      </c>
      <c r="Q84" s="11" t="s">
        <v>970</v>
      </c>
      <c r="R84" s="9"/>
      <c r="S84" s="11"/>
      <c r="T84" s="11"/>
      <c r="U84" s="11"/>
      <c r="V84" s="11"/>
      <c r="W84" s="11"/>
      <c r="X84" s="11"/>
      <c r="Y84" s="11"/>
      <c r="Z84" s="9" t="str">
        <f>VLOOKUP(功能_33[[#This Row],[User]],SKL放款!A:G,7,FALSE)</f>
        <v>放款服務課</v>
      </c>
      <c r="AA84" s="282">
        <f>IF(功能_33[[#This Row],[實際展示]]="","",功能_33[[#This Row],[實際展示]]+14)</f>
        <v>44452</v>
      </c>
      <c r="AB84" s="282">
        <f>IF(功能_33[[#This Row],[實際展示]]="","",功能_33[[#This Row],[實際展示]]+21)</f>
        <v>44459</v>
      </c>
      <c r="AC84" s="9"/>
      <c r="AD84" s="282" t="str">
        <f>IFERROR(IF(VLOOKUP(功能_33[[#This Row],[功能代號]],Menu!A:D,4,FALSE)=0,"",VLOOKUP(功能_33[[#This Row],[功能代號]],Menu!A:D,4,FALSE)),"")</f>
        <v>L4-1</v>
      </c>
      <c r="AE84" s="9">
        <v>72</v>
      </c>
      <c r="AF84" s="9" t="str">
        <f>VLOOKUP(功能_33[[#This Row],[功能代號]],[2]交易清單!$E:$E,1,FALSE)</f>
        <v>L4001</v>
      </c>
    </row>
    <row r="85" spans="1:32" ht="13.5" x14ac:dyDescent="0.3">
      <c r="A85" s="287">
        <v>73</v>
      </c>
      <c r="B85" s="9" t="str">
        <f>LEFT(功能_33[[#This Row],[功能代號]],2)</f>
        <v>L4</v>
      </c>
      <c r="C85" s="9" t="s">
        <v>992</v>
      </c>
      <c r="D85" s="29" t="s">
        <v>1952</v>
      </c>
      <c r="E85" s="11" t="s">
        <v>411</v>
      </c>
      <c r="F85" s="12" t="s">
        <v>412</v>
      </c>
      <c r="G85" s="9" t="s">
        <v>413</v>
      </c>
      <c r="H85" s="11" t="s">
        <v>952</v>
      </c>
      <c r="I85" s="13" t="s">
        <v>57</v>
      </c>
      <c r="J85" s="2">
        <v>44419</v>
      </c>
      <c r="K85" s="2"/>
      <c r="L85" s="2"/>
      <c r="M85" s="2">
        <v>44438</v>
      </c>
      <c r="N85" s="2" t="str">
        <f>IFERROR(IF(VLOOKUP(功能_33[[#This Row],[功能代號]],討論項目!A:H,8,FALSE)=0,"",VLOOKUP(功能_33[[#This Row],[功能代號]],討論項目!A:H,8,FALSE)),"")</f>
        <v/>
      </c>
      <c r="O85" s="2"/>
      <c r="P85" s="11" t="s">
        <v>961</v>
      </c>
      <c r="Q85" s="11" t="s">
        <v>970</v>
      </c>
      <c r="R85" s="9"/>
      <c r="S85" s="11"/>
      <c r="T85" s="11"/>
      <c r="U85" s="11"/>
      <c r="V85" s="11"/>
      <c r="W85" s="11"/>
      <c r="X85" s="11"/>
      <c r="Y85" s="11"/>
      <c r="Z85" s="9" t="str">
        <f>VLOOKUP(功能_33[[#This Row],[User]],SKL放款!A:G,7,FALSE)</f>
        <v>放款服務課</v>
      </c>
      <c r="AA85" s="282">
        <f>IF(功能_33[[#This Row],[實際展示]]="","",功能_33[[#This Row],[實際展示]]+14)</f>
        <v>44452</v>
      </c>
      <c r="AB85" s="282">
        <f>IF(功能_33[[#This Row],[實際展示]]="","",功能_33[[#This Row],[實際展示]]+21)</f>
        <v>44459</v>
      </c>
      <c r="AC85" s="9"/>
      <c r="AD85" s="282" t="str">
        <f>IFERROR(IF(VLOOKUP(功能_33[[#This Row],[功能代號]],Menu!A:D,4,FALSE)=0,"",VLOOKUP(功能_33[[#This Row],[功能代號]],Menu!A:D,4,FALSE)),"")</f>
        <v>L4-1</v>
      </c>
      <c r="AE85" s="9">
        <v>73</v>
      </c>
      <c r="AF85" s="9" t="str">
        <f>VLOOKUP(功能_33[[#This Row],[功能代號]],[2]交易清單!$E:$E,1,FALSE)</f>
        <v>L4901</v>
      </c>
    </row>
    <row r="86" spans="1:32" ht="13.5" x14ac:dyDescent="0.3">
      <c r="A86" s="287">
        <v>295</v>
      </c>
      <c r="B86" s="9" t="str">
        <f>LEFT(功能_33[[#This Row],[功能代號]],2)</f>
        <v>L6</v>
      </c>
      <c r="C86" s="9" t="s">
        <v>994</v>
      </c>
      <c r="D86" s="29"/>
      <c r="E86" s="11" t="s">
        <v>756</v>
      </c>
      <c r="F86" s="12" t="s">
        <v>757</v>
      </c>
      <c r="G86" s="9" t="s">
        <v>758</v>
      </c>
      <c r="H86" s="11" t="s">
        <v>952</v>
      </c>
      <c r="I86" s="11" t="s">
        <v>229</v>
      </c>
      <c r="J86" s="1">
        <v>44431</v>
      </c>
      <c r="K86" s="2">
        <v>44447</v>
      </c>
      <c r="L86" s="1"/>
      <c r="M86" s="1">
        <v>44447</v>
      </c>
      <c r="N86" s="1" t="str">
        <f>IFERROR(IF(VLOOKUP(功能_33[[#This Row],[功能代號]],討論項目!A:H,8,FALSE)=0,"",VLOOKUP(功能_33[[#This Row],[功能代號]],討論項目!A:H,8,FALSE)),"")</f>
        <v/>
      </c>
      <c r="O86" s="1"/>
      <c r="P86" s="11" t="s">
        <v>957</v>
      </c>
      <c r="Q86" s="11" t="s">
        <v>955</v>
      </c>
      <c r="R86" s="9"/>
      <c r="S86" s="11"/>
      <c r="T86" s="11"/>
      <c r="U86" s="11"/>
      <c r="V86" s="11"/>
      <c r="W86" s="11"/>
      <c r="X86" s="11"/>
      <c r="Y86" s="11"/>
      <c r="Z86" s="9" t="str">
        <f>VLOOKUP(功能_33[[#This Row],[User]],SKL放款!A:G,7,FALSE)</f>
        <v>放款服務課</v>
      </c>
      <c r="AA86" s="282">
        <f>IF(功能_33[[#This Row],[實際展示]]="","",功能_33[[#This Row],[實際展示]]+14)</f>
        <v>44461</v>
      </c>
      <c r="AB86" s="282">
        <f>IF(功能_33[[#This Row],[實際展示]]="","",功能_33[[#This Row],[實際展示]]+21)</f>
        <v>44468</v>
      </c>
      <c r="AC86" s="1"/>
      <c r="AD86" s="286" t="s">
        <v>2264</v>
      </c>
      <c r="AE86" s="9">
        <v>295</v>
      </c>
      <c r="AF86" s="9" t="str">
        <f>VLOOKUP(功能_33[[#This Row],[功能代號]],[2]交易清單!$E:$E,1,FALSE)</f>
        <v>L6001</v>
      </c>
    </row>
    <row r="87" spans="1:32" ht="13.5" x14ac:dyDescent="0.3">
      <c r="A87" s="287">
        <v>85</v>
      </c>
      <c r="B87" s="9" t="str">
        <f>LEFT(功能_33[[#This Row],[功能代號]],2)</f>
        <v>L4</v>
      </c>
      <c r="C87" s="9" t="s">
        <v>992</v>
      </c>
      <c r="D87" s="29" t="s">
        <v>1953</v>
      </c>
      <c r="E87" s="11" t="s">
        <v>363</v>
      </c>
      <c r="F87" s="10" t="s">
        <v>364</v>
      </c>
      <c r="G87" s="9" t="s">
        <v>365</v>
      </c>
      <c r="H87" s="11" t="s">
        <v>952</v>
      </c>
      <c r="I87" s="11" t="s">
        <v>229</v>
      </c>
      <c r="J87" s="2">
        <v>44418</v>
      </c>
      <c r="K87" s="2">
        <v>44447</v>
      </c>
      <c r="L87" s="2"/>
      <c r="M87" s="1">
        <v>44447</v>
      </c>
      <c r="N87" s="2" t="str">
        <f>IFERROR(IF(VLOOKUP(功能_33[[#This Row],[功能代號]],討論項目!A:H,8,FALSE)=0,"",VLOOKUP(功能_33[[#This Row],[功能代號]],討論項目!A:H,8,FALSE)),"")</f>
        <v/>
      </c>
      <c r="O87" s="2"/>
      <c r="P87" s="11" t="s">
        <v>961</v>
      </c>
      <c r="Q87" s="11" t="s">
        <v>967</v>
      </c>
      <c r="R87" s="9"/>
      <c r="S87" s="11"/>
      <c r="T87" s="11"/>
      <c r="U87" s="11"/>
      <c r="V87" s="11"/>
      <c r="W87" s="11"/>
      <c r="X87" s="11"/>
      <c r="Y87" s="11"/>
      <c r="Z87" s="9" t="str">
        <f>VLOOKUP(功能_33[[#This Row],[User]],SKL放款!A:G,7,FALSE)</f>
        <v>放款服務課</v>
      </c>
      <c r="AA87" s="282">
        <f>IF(功能_33[[#This Row],[實際展示]]="","",功能_33[[#This Row],[實際展示]]+14)</f>
        <v>44461</v>
      </c>
      <c r="AB87" s="282">
        <f>IF(功能_33[[#This Row],[實際展示]]="","",功能_33[[#This Row],[實際展示]]+21)</f>
        <v>44468</v>
      </c>
      <c r="AC87" s="2"/>
      <c r="AD87" s="282" t="str">
        <f>IFERROR(IF(VLOOKUP(功能_33[[#This Row],[功能代號]],Menu!A:D,4,FALSE)=0,"",VLOOKUP(功能_33[[#This Row],[功能代號]],Menu!A:D,4,FALSE)),"")</f>
        <v>L4-4</v>
      </c>
      <c r="AE87" s="9">
        <v>85</v>
      </c>
      <c r="AF87" s="9" t="str">
        <f>VLOOKUP(功能_33[[#This Row],[功能代號]],[2]交易清單!$E:$E,1,FALSE)</f>
        <v>L4042</v>
      </c>
    </row>
    <row r="88" spans="1:32" ht="13.5" x14ac:dyDescent="0.3">
      <c r="A88" s="287">
        <v>86</v>
      </c>
      <c r="B88" s="9" t="str">
        <f>LEFT(功能_33[[#This Row],[功能代號]],2)</f>
        <v>L4</v>
      </c>
      <c r="C88" s="9" t="s">
        <v>992</v>
      </c>
      <c r="D88" s="29"/>
      <c r="E88" s="11" t="s">
        <v>366</v>
      </c>
      <c r="F88" s="10" t="s">
        <v>367</v>
      </c>
      <c r="G88" s="9" t="s">
        <v>368</v>
      </c>
      <c r="H88" s="11" t="s">
        <v>952</v>
      </c>
      <c r="I88" s="11" t="s">
        <v>229</v>
      </c>
      <c r="J88" s="2">
        <v>44418</v>
      </c>
      <c r="K88" s="2">
        <v>44447</v>
      </c>
      <c r="L88" s="2"/>
      <c r="M88" s="1">
        <v>44447</v>
      </c>
      <c r="N88" s="2" t="str">
        <f>IFERROR(IF(VLOOKUP(功能_33[[#This Row],[功能代號]],討論項目!A:H,8,FALSE)=0,"",VLOOKUP(功能_33[[#This Row],[功能代號]],討論項目!A:H,8,FALSE)),"")</f>
        <v/>
      </c>
      <c r="O88" s="2"/>
      <c r="P88" s="11" t="s">
        <v>961</v>
      </c>
      <c r="Q88" s="11" t="s">
        <v>967</v>
      </c>
      <c r="R88" s="9"/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放款服務課</v>
      </c>
      <c r="AA88" s="282">
        <f>IF(功能_33[[#This Row],[實際展示]]="","",功能_33[[#This Row],[實際展示]]+14)</f>
        <v>44461</v>
      </c>
      <c r="AB88" s="282">
        <f>IF(功能_33[[#This Row],[實際展示]]="","",功能_33[[#This Row],[實際展示]]+21)</f>
        <v>44468</v>
      </c>
      <c r="AC88" s="2"/>
      <c r="AD88" s="286" t="str">
        <f>AD87</f>
        <v>L4-4</v>
      </c>
      <c r="AE88" s="9">
        <v>86</v>
      </c>
      <c r="AF88" s="9" t="str">
        <f>VLOOKUP(功能_33[[#This Row],[功能代號]],[2]交易清單!$E:$E,1,FALSE)</f>
        <v>L4410</v>
      </c>
    </row>
    <row r="89" spans="1:32" ht="13.5" x14ac:dyDescent="0.3">
      <c r="A89" s="287">
        <v>87</v>
      </c>
      <c r="B89" s="9" t="str">
        <f>LEFT(功能_33[[#This Row],[功能代號]],2)</f>
        <v>L4</v>
      </c>
      <c r="C89" s="9" t="s">
        <v>992</v>
      </c>
      <c r="D89" s="29" t="s">
        <v>1953</v>
      </c>
      <c r="E89" s="11" t="s">
        <v>369</v>
      </c>
      <c r="F89" s="10" t="s">
        <v>370</v>
      </c>
      <c r="G89" s="9" t="s">
        <v>371</v>
      </c>
      <c r="H89" s="11" t="s">
        <v>952</v>
      </c>
      <c r="I89" s="11" t="s">
        <v>229</v>
      </c>
      <c r="J89" s="2">
        <v>44418</v>
      </c>
      <c r="K89" s="2">
        <v>44447</v>
      </c>
      <c r="L89" s="2"/>
      <c r="M89" s="1">
        <v>44447</v>
      </c>
      <c r="N89" s="2" t="str">
        <f>IFERROR(IF(VLOOKUP(功能_33[[#This Row],[功能代號]],討論項目!A:H,8,FALSE)=0,"",VLOOKUP(功能_33[[#This Row],[功能代號]],討論項目!A:H,8,FALSE)),"")</f>
        <v/>
      </c>
      <c r="O89" s="2"/>
      <c r="P89" s="11" t="s">
        <v>961</v>
      </c>
      <c r="Q89" s="11" t="s">
        <v>967</v>
      </c>
      <c r="R89" s="9"/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放款服務課</v>
      </c>
      <c r="AA89" s="282">
        <f>IF(功能_33[[#This Row],[實際展示]]="","",功能_33[[#This Row],[實際展示]]+14)</f>
        <v>44461</v>
      </c>
      <c r="AB89" s="282">
        <f>IF(功能_33[[#This Row],[實際展示]]="","",功能_33[[#This Row],[實際展示]]+21)</f>
        <v>44468</v>
      </c>
      <c r="AC89" s="2"/>
      <c r="AD89" s="282" t="str">
        <f>IFERROR(IF(VLOOKUP(功能_33[[#This Row],[功能代號]],Menu!A:D,4,FALSE)=0,"",VLOOKUP(功能_33[[#This Row],[功能代號]],Menu!A:D,4,FALSE)),"")</f>
        <v>L4-4</v>
      </c>
      <c r="AE89" s="9">
        <v>87</v>
      </c>
      <c r="AF89" s="9" t="str">
        <f>VLOOKUP(功能_33[[#This Row],[功能代號]],[2]交易清單!$E:$E,1,FALSE)</f>
        <v>L4040</v>
      </c>
    </row>
    <row r="90" spans="1:32" ht="13.5" x14ac:dyDescent="0.3">
      <c r="A90" s="287">
        <v>91</v>
      </c>
      <c r="B90" s="9" t="str">
        <f>LEFT(功能_33[[#This Row],[功能代號]],2)</f>
        <v>L4</v>
      </c>
      <c r="C90" s="9" t="s">
        <v>992</v>
      </c>
      <c r="D90" s="29" t="s">
        <v>1953</v>
      </c>
      <c r="E90" s="11" t="s">
        <v>381</v>
      </c>
      <c r="F90" s="10" t="s">
        <v>382</v>
      </c>
      <c r="G90" s="9" t="s">
        <v>383</v>
      </c>
      <c r="H90" s="11" t="s">
        <v>952</v>
      </c>
      <c r="I90" s="11" t="s">
        <v>229</v>
      </c>
      <c r="J90" s="2">
        <v>44418</v>
      </c>
      <c r="K90" s="2">
        <v>44447</v>
      </c>
      <c r="L90" s="2"/>
      <c r="M90" s="1">
        <v>44447</v>
      </c>
      <c r="N90" s="2" t="str">
        <f>IFERROR(IF(VLOOKUP(功能_33[[#This Row],[功能代號]],討論項目!A:H,8,FALSE)=0,"",VLOOKUP(功能_33[[#This Row],[功能代號]],討論項目!A:H,8,FALSE)),"")</f>
        <v/>
      </c>
      <c r="O90" s="2"/>
      <c r="P90" s="11" t="s">
        <v>961</v>
      </c>
      <c r="Q90" s="11" t="s">
        <v>967</v>
      </c>
      <c r="R90" s="9"/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放款服務課</v>
      </c>
      <c r="AA90" s="282">
        <f>IF(功能_33[[#This Row],[實際展示]]="","",功能_33[[#This Row],[實際展示]]+14)</f>
        <v>44461</v>
      </c>
      <c r="AB90" s="282">
        <f>IF(功能_33[[#This Row],[實際展示]]="","",功能_33[[#This Row],[實際展示]]+21)</f>
        <v>44468</v>
      </c>
      <c r="AC90" s="2"/>
      <c r="AD90" s="282" t="str">
        <f>IFERROR(IF(VLOOKUP(功能_33[[#This Row],[功能代號]],Menu!A:D,4,FALSE)=0,"",VLOOKUP(功能_33[[#This Row],[功能代號]],Menu!A:D,4,FALSE)),"")</f>
        <v>L4-4</v>
      </c>
      <c r="AE90" s="9">
        <v>91</v>
      </c>
      <c r="AF90" s="9" t="str">
        <f>VLOOKUP(功能_33[[#This Row],[功能代號]],[2]交易清單!$E:$E,1,FALSE)</f>
        <v>L4414</v>
      </c>
    </row>
    <row r="91" spans="1:32" ht="13.5" x14ac:dyDescent="0.3">
      <c r="A91" s="287">
        <v>92</v>
      </c>
      <c r="B91" s="9" t="str">
        <f>LEFT(功能_33[[#This Row],[功能代號]],2)</f>
        <v>L4</v>
      </c>
      <c r="C91" s="9" t="s">
        <v>992</v>
      </c>
      <c r="D91" s="29"/>
      <c r="E91" s="11" t="s">
        <v>384</v>
      </c>
      <c r="F91" s="10" t="s">
        <v>385</v>
      </c>
      <c r="G91" s="9" t="s">
        <v>386</v>
      </c>
      <c r="H91" s="11" t="s">
        <v>952</v>
      </c>
      <c r="I91" s="11" t="s">
        <v>229</v>
      </c>
      <c r="J91" s="2">
        <v>44418</v>
      </c>
      <c r="K91" s="2">
        <v>44447</v>
      </c>
      <c r="L91" s="2"/>
      <c r="M91" s="1">
        <v>44447</v>
      </c>
      <c r="N91" s="2" t="str">
        <f>IFERROR(IF(VLOOKUP(功能_33[[#This Row],[功能代號]],討論項目!A:H,8,FALSE)=0,"",VLOOKUP(功能_33[[#This Row],[功能代號]],討論項目!A:H,8,FALSE)),"")</f>
        <v/>
      </c>
      <c r="O91" s="2"/>
      <c r="P91" s="11" t="s">
        <v>961</v>
      </c>
      <c r="Q91" s="11" t="s">
        <v>967</v>
      </c>
      <c r="R91" s="9"/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放款服務課</v>
      </c>
      <c r="AA91" s="282">
        <f>IF(功能_33[[#This Row],[實際展示]]="","",功能_33[[#This Row],[實際展示]]+14)</f>
        <v>44461</v>
      </c>
      <c r="AB91" s="282">
        <f>IF(功能_33[[#This Row],[實際展示]]="","",功能_33[[#This Row],[實際展示]]+21)</f>
        <v>44468</v>
      </c>
      <c r="AC91" s="2"/>
      <c r="AD91" s="286" t="str">
        <f>AD120</f>
        <v>L4-4</v>
      </c>
      <c r="AE91" s="9">
        <v>92</v>
      </c>
      <c r="AF91" s="9" t="str">
        <f>VLOOKUP(功能_33[[#This Row],[功能代號]],[2]交易清單!$E:$E,1,FALSE)</f>
        <v>L4940</v>
      </c>
    </row>
    <row r="92" spans="1:32" s="204" customFormat="1" ht="13.5" x14ac:dyDescent="0.3">
      <c r="A92" s="293"/>
      <c r="B92" s="205" t="str">
        <f>LEFT(功能_33[[#This Row],[功能代號]],2)</f>
        <v>L4</v>
      </c>
      <c r="C92" s="9" t="s">
        <v>992</v>
      </c>
      <c r="D92" s="206"/>
      <c r="E92" s="202" t="s">
        <v>2290</v>
      </c>
      <c r="F92" s="294"/>
      <c r="G92" s="199" t="s">
        <v>2291</v>
      </c>
      <c r="H92" s="11" t="s">
        <v>952</v>
      </c>
      <c r="I92" s="11" t="s">
        <v>229</v>
      </c>
      <c r="J92" s="198"/>
      <c r="K92" s="2">
        <v>44447</v>
      </c>
      <c r="L92" s="198"/>
      <c r="M92" s="1">
        <v>44447</v>
      </c>
      <c r="N92" s="198"/>
      <c r="O92" s="198"/>
      <c r="P92" s="11" t="s">
        <v>961</v>
      </c>
      <c r="Q92" s="11" t="s">
        <v>967</v>
      </c>
      <c r="R92" s="176"/>
      <c r="S92" s="202"/>
      <c r="T92" s="202"/>
      <c r="U92" s="202"/>
      <c r="V92" s="202"/>
      <c r="W92" s="202"/>
      <c r="X92" s="202"/>
      <c r="Y92" s="202"/>
      <c r="Z92" s="205" t="str">
        <f>VLOOKUP(功能_33[[#This Row],[User]],SKL放款!A:G,7,FALSE)</f>
        <v>放款服務課</v>
      </c>
      <c r="AA92" s="286">
        <f>IF(功能_33[[#This Row],[實際展示]]="","",功能_33[[#This Row],[實際展示]]+14)</f>
        <v>44461</v>
      </c>
      <c r="AB92" s="286">
        <f>IF(功能_33[[#This Row],[實際展示]]="","",功能_33[[#This Row],[實際展示]]+21)</f>
        <v>44468</v>
      </c>
      <c r="AC92" s="198"/>
      <c r="AD92" s="286" t="str">
        <f>IFERROR(IF(VLOOKUP(功能_33[[#This Row],[功能代號]],Menu!A:D,4,FALSE)=0,"",VLOOKUP(功能_33[[#This Row],[功能代號]],Menu!A:D,4,FALSE)),"")</f>
        <v>L4-4</v>
      </c>
      <c r="AE92" s="176"/>
      <c r="AF92" s="9" t="e">
        <f>VLOOKUP(功能_33[[#This Row],[功能代號]],[2]交易清單!$E:$E,1,FALSE)</f>
        <v>#N/A</v>
      </c>
    </row>
    <row r="93" spans="1:32" ht="13.5" x14ac:dyDescent="0.3">
      <c r="A93" s="287">
        <v>88</v>
      </c>
      <c r="B93" s="9" t="str">
        <f>LEFT(功能_33[[#This Row],[功能代號]],2)</f>
        <v>L4</v>
      </c>
      <c r="C93" s="9" t="s">
        <v>992</v>
      </c>
      <c r="D93" s="29" t="s">
        <v>1953</v>
      </c>
      <c r="E93" s="11" t="s">
        <v>372</v>
      </c>
      <c r="F93" s="10" t="s">
        <v>373</v>
      </c>
      <c r="G93" s="9" t="s">
        <v>374</v>
      </c>
      <c r="H93" s="11" t="s">
        <v>952</v>
      </c>
      <c r="I93" s="11" t="s">
        <v>229</v>
      </c>
      <c r="J93" s="2">
        <v>44418</v>
      </c>
      <c r="K93" s="2">
        <v>44448</v>
      </c>
      <c r="L93" s="2"/>
      <c r="M93" s="2">
        <v>44448</v>
      </c>
      <c r="N93" s="2" t="str">
        <f>IFERROR(IF(VLOOKUP(功能_33[[#This Row],[功能代號]],討論項目!A:H,8,FALSE)=0,"",VLOOKUP(功能_33[[#This Row],[功能代號]],討論項目!A:H,8,FALSE)),"")</f>
        <v/>
      </c>
      <c r="O93" s="2"/>
      <c r="P93" s="11" t="s">
        <v>961</v>
      </c>
      <c r="Q93" s="11" t="s">
        <v>1867</v>
      </c>
      <c r="R93" s="9"/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282">
        <f>IF(功能_33[[#This Row],[實際展示]]="","",功能_33[[#This Row],[實際展示]]+14)</f>
        <v>44462</v>
      </c>
      <c r="AB93" s="282">
        <f>IF(功能_33[[#This Row],[實際展示]]="","",功能_33[[#This Row],[實際展示]]+21)</f>
        <v>44469</v>
      </c>
      <c r="AC93" s="2"/>
      <c r="AD93" s="282" t="str">
        <f>IFERROR(IF(VLOOKUP(功能_33[[#This Row],[功能代號]],Menu!A:D,4,FALSE)=0,"",VLOOKUP(功能_33[[#This Row],[功能代號]],Menu!A:D,4,FALSE)),"")</f>
        <v>L4-4</v>
      </c>
      <c r="AE93" s="9">
        <v>88</v>
      </c>
      <c r="AF93" s="9" t="str">
        <f>VLOOKUP(功能_33[[#This Row],[功能代號]],[2]交易清單!$E:$E,1,FALSE)</f>
        <v>L4043</v>
      </c>
    </row>
    <row r="94" spans="1:32" ht="13.5" x14ac:dyDescent="0.3">
      <c r="A94" s="287">
        <v>89</v>
      </c>
      <c r="B94" s="9" t="str">
        <f>LEFT(功能_33[[#This Row],[功能代號]],2)</f>
        <v>L4</v>
      </c>
      <c r="C94" s="9" t="s">
        <v>992</v>
      </c>
      <c r="D94" s="29"/>
      <c r="E94" s="11" t="s">
        <v>375</v>
      </c>
      <c r="F94" s="10" t="s">
        <v>376</v>
      </c>
      <c r="G94" s="9" t="s">
        <v>377</v>
      </c>
      <c r="H94" s="11" t="s">
        <v>952</v>
      </c>
      <c r="I94" s="11" t="s">
        <v>229</v>
      </c>
      <c r="J94" s="2">
        <v>44418</v>
      </c>
      <c r="K94" s="2">
        <v>44448</v>
      </c>
      <c r="L94" s="2"/>
      <c r="M94" s="2">
        <v>44448</v>
      </c>
      <c r="N94" s="2" t="str">
        <f>IFERROR(IF(VLOOKUP(功能_33[[#This Row],[功能代號]],討論項目!A:H,8,FALSE)=0,"",VLOOKUP(功能_33[[#This Row],[功能代號]],討論項目!A:H,8,FALSE)),"")</f>
        <v/>
      </c>
      <c r="O94" s="2"/>
      <c r="P94" s="11" t="s">
        <v>961</v>
      </c>
      <c r="Q94" s="11" t="s">
        <v>1867</v>
      </c>
      <c r="R94" s="9"/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放款服務課</v>
      </c>
      <c r="AA94" s="282">
        <f>IF(功能_33[[#This Row],[實際展示]]="","",功能_33[[#This Row],[實際展示]]+14)</f>
        <v>44462</v>
      </c>
      <c r="AB94" s="282">
        <f>IF(功能_33[[#This Row],[實際展示]]="","",功能_33[[#This Row],[實際展示]]+21)</f>
        <v>44469</v>
      </c>
      <c r="AC94" s="2"/>
      <c r="AD94" s="286" t="str">
        <f>AD93</f>
        <v>L4-4</v>
      </c>
      <c r="AE94" s="9">
        <v>89</v>
      </c>
      <c r="AF94" s="9" t="str">
        <f>VLOOKUP(功能_33[[#This Row],[功能代號]],[2]交易清單!$E:$E,1,FALSE)</f>
        <v>L4412</v>
      </c>
    </row>
    <row r="95" spans="1:32" ht="13.5" x14ac:dyDescent="0.3">
      <c r="A95" s="287">
        <v>90</v>
      </c>
      <c r="B95" s="9" t="str">
        <f>LEFT(功能_33[[#This Row],[功能代號]],2)</f>
        <v>L4</v>
      </c>
      <c r="C95" s="9" t="s">
        <v>992</v>
      </c>
      <c r="D95" s="29" t="s">
        <v>1953</v>
      </c>
      <c r="E95" s="11" t="s">
        <v>378</v>
      </c>
      <c r="F95" s="10" t="s">
        <v>379</v>
      </c>
      <c r="G95" s="9" t="s">
        <v>380</v>
      </c>
      <c r="H95" s="11" t="s">
        <v>952</v>
      </c>
      <c r="I95" s="11" t="s">
        <v>229</v>
      </c>
      <c r="J95" s="2">
        <v>44418</v>
      </c>
      <c r="K95" s="2">
        <v>44448</v>
      </c>
      <c r="L95" s="2"/>
      <c r="M95" s="2">
        <v>44448</v>
      </c>
      <c r="N95" s="2" t="str">
        <f>IFERROR(IF(VLOOKUP(功能_33[[#This Row],[功能代號]],討論項目!A:H,8,FALSE)=0,"",VLOOKUP(功能_33[[#This Row],[功能代號]],討論項目!A:H,8,FALSE)),"")</f>
        <v/>
      </c>
      <c r="O95" s="2"/>
      <c r="P95" s="11" t="s">
        <v>961</v>
      </c>
      <c r="Q95" s="11" t="s">
        <v>1867</v>
      </c>
      <c r="R95" s="9"/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放款服務課</v>
      </c>
      <c r="AA95" s="282">
        <f>IF(功能_33[[#This Row],[實際展示]]="","",功能_33[[#This Row],[實際展示]]+14)</f>
        <v>44462</v>
      </c>
      <c r="AB95" s="282">
        <f>IF(功能_33[[#This Row],[實際展示]]="","",功能_33[[#This Row],[實際展示]]+21)</f>
        <v>44469</v>
      </c>
      <c r="AC95" s="2"/>
      <c r="AD95" s="282" t="str">
        <f>IFERROR(IF(VLOOKUP(功能_33[[#This Row],[功能代號]],Menu!A:D,4,FALSE)=0,"",VLOOKUP(功能_33[[#This Row],[功能代號]],Menu!A:D,4,FALSE)),"")</f>
        <v>L4-4</v>
      </c>
      <c r="AE95" s="9">
        <v>90</v>
      </c>
      <c r="AF95" s="9" t="str">
        <f>VLOOKUP(功能_33[[#This Row],[功能代號]],[2]交易清單!$E:$E,1,FALSE)</f>
        <v>L4041</v>
      </c>
    </row>
    <row r="96" spans="1:32" s="204" customFormat="1" ht="13.5" x14ac:dyDescent="0.3">
      <c r="A96" s="293"/>
      <c r="B96" s="205" t="str">
        <f>LEFT(功能_33[[#This Row],[功能代號]],2)</f>
        <v>L4</v>
      </c>
      <c r="C96" s="9" t="s">
        <v>992</v>
      </c>
      <c r="D96" s="206"/>
      <c r="E96" s="202" t="s">
        <v>2292</v>
      </c>
      <c r="F96" s="201"/>
      <c r="G96" s="199" t="s">
        <v>2293</v>
      </c>
      <c r="H96" s="11" t="s">
        <v>952</v>
      </c>
      <c r="I96" s="11" t="s">
        <v>229</v>
      </c>
      <c r="J96" s="198"/>
      <c r="K96" s="2">
        <v>44448</v>
      </c>
      <c r="L96" s="198"/>
      <c r="M96" s="2">
        <v>44448</v>
      </c>
      <c r="N96" s="198"/>
      <c r="O96" s="198"/>
      <c r="P96" s="11" t="s">
        <v>961</v>
      </c>
      <c r="Q96" s="11" t="s">
        <v>1867</v>
      </c>
      <c r="R96" s="176"/>
      <c r="S96" s="202"/>
      <c r="T96" s="202"/>
      <c r="U96" s="202"/>
      <c r="V96" s="202"/>
      <c r="W96" s="202"/>
      <c r="X96" s="202"/>
      <c r="Y96" s="202"/>
      <c r="Z96" s="205" t="str">
        <f>VLOOKUP(功能_33[[#This Row],[User]],SKL放款!A:G,7,FALSE)</f>
        <v>放款服務課</v>
      </c>
      <c r="AA96" s="286">
        <f>IF(功能_33[[#This Row],[實際展示]]="","",功能_33[[#This Row],[實際展示]]+14)</f>
        <v>44462</v>
      </c>
      <c r="AB96" s="286">
        <f>IF(功能_33[[#This Row],[實際展示]]="","",功能_33[[#This Row],[實際展示]]+21)</f>
        <v>44469</v>
      </c>
      <c r="AC96" s="198"/>
      <c r="AD96" s="286" t="str">
        <f>IFERROR(IF(VLOOKUP(功能_33[[#This Row],[功能代號]],Menu!A:D,4,FALSE)=0,"",VLOOKUP(功能_33[[#This Row],[功能代號]],Menu!A:D,4,FALSE)),"")</f>
        <v>L4-4</v>
      </c>
      <c r="AE96" s="176"/>
      <c r="AF96" s="9" t="e">
        <f>VLOOKUP(功能_33[[#This Row],[功能代號]],[2]交易清單!$E:$E,1,FALSE)</f>
        <v>#N/A</v>
      </c>
    </row>
    <row r="97" spans="1:32" ht="13.5" x14ac:dyDescent="0.3">
      <c r="A97" s="287">
        <v>205</v>
      </c>
      <c r="B97" s="9" t="str">
        <f>LEFT(功能_33[[#This Row],[功能代號]],2)</f>
        <v>L3</v>
      </c>
      <c r="C97" s="9" t="s">
        <v>991</v>
      </c>
      <c r="D97" s="29"/>
      <c r="E97" s="11" t="s">
        <v>244</v>
      </c>
      <c r="F97" s="12" t="s">
        <v>245</v>
      </c>
      <c r="G97" s="9" t="s">
        <v>246</v>
      </c>
      <c r="H97" s="11" t="s">
        <v>952</v>
      </c>
      <c r="I97" s="13" t="s">
        <v>57</v>
      </c>
      <c r="J97" s="2">
        <v>44412</v>
      </c>
      <c r="K97" s="2">
        <v>44452</v>
      </c>
      <c r="L97" s="2"/>
      <c r="M97" s="2">
        <v>44452</v>
      </c>
      <c r="N97" s="2" t="str">
        <f>IFERROR(IF(VLOOKUP(功能_33[[#This Row],[功能代號]],討論項目!A:H,8,FALSE)=0,"",VLOOKUP(功能_33[[#This Row],[功能代號]],討論項目!A:H,8,FALSE)),"")</f>
        <v/>
      </c>
      <c r="O97" s="2"/>
      <c r="P97" s="11" t="s">
        <v>957</v>
      </c>
      <c r="Q97" s="11" t="s">
        <v>963</v>
      </c>
      <c r="R97" s="9"/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282">
        <f>IF(功能_33[[#This Row],[實際展示]]="","",功能_33[[#This Row],[實際展示]]+14)</f>
        <v>44466</v>
      </c>
      <c r="AB97" s="282">
        <f>IF(功能_33[[#This Row],[實際展示]]="","",功能_33[[#This Row],[實際展示]]+21)</f>
        <v>44473</v>
      </c>
      <c r="AC97" s="2"/>
      <c r="AD97" s="282" t="str">
        <f>IFERROR(IF(VLOOKUP(功能_33[[#This Row],[功能代號]],Menu!A:D,4,FALSE)=0,"",VLOOKUP(功能_33[[#This Row],[功能代號]],Menu!A:D,4,FALSE)),"")</f>
        <v>L3-3</v>
      </c>
      <c r="AE97" s="9">
        <v>205</v>
      </c>
      <c r="AF97" s="9" t="str">
        <f>VLOOKUP(功能_33[[#This Row],[功能代號]],[2]交易清單!$E:$E,1,FALSE)</f>
        <v>L3210</v>
      </c>
    </row>
    <row r="98" spans="1:32" ht="13.5" x14ac:dyDescent="0.3">
      <c r="A98" s="287">
        <v>209</v>
      </c>
      <c r="B98" s="9" t="str">
        <f>LEFT(功能_33[[#This Row],[功能代號]],2)</f>
        <v>L3</v>
      </c>
      <c r="C98" s="9" t="s">
        <v>991</v>
      </c>
      <c r="D98" s="29"/>
      <c r="E98" s="11" t="s">
        <v>256</v>
      </c>
      <c r="F98" s="12" t="s">
        <v>257</v>
      </c>
      <c r="G98" s="9" t="s">
        <v>258</v>
      </c>
      <c r="H98" s="11" t="s">
        <v>952</v>
      </c>
      <c r="I98" s="13" t="s">
        <v>57</v>
      </c>
      <c r="J98" s="2">
        <v>44412</v>
      </c>
      <c r="K98" s="2">
        <v>44452</v>
      </c>
      <c r="L98" s="2"/>
      <c r="M98" s="2">
        <v>44452</v>
      </c>
      <c r="N98" s="2" t="str">
        <f>IFERROR(IF(VLOOKUP(功能_33[[#This Row],[功能代號]],討論項目!A:H,8,FALSE)=0,"",VLOOKUP(功能_33[[#This Row],[功能代號]],討論項目!A:H,8,FALSE)),"")</f>
        <v/>
      </c>
      <c r="O98" s="2"/>
      <c r="P98" s="11" t="s">
        <v>1498</v>
      </c>
      <c r="Q98" s="11" t="s">
        <v>963</v>
      </c>
      <c r="R98" s="9"/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放款服務課</v>
      </c>
      <c r="AA98" s="282">
        <f>IF(功能_33[[#This Row],[實際展示]]="","",功能_33[[#This Row],[實際展示]]+14)</f>
        <v>44466</v>
      </c>
      <c r="AB98" s="282">
        <f>IF(功能_33[[#This Row],[實際展示]]="","",功能_33[[#This Row],[實際展示]]+21)</f>
        <v>44473</v>
      </c>
      <c r="AC98" s="2"/>
      <c r="AD98" s="282" t="str">
        <f>IFERROR(IF(VLOOKUP(功能_33[[#This Row],[功能代號]],Menu!A:D,4,FALSE)=0,"",VLOOKUP(功能_33[[#This Row],[功能代號]],Menu!A:D,4,FALSE)),"")</f>
        <v>L3-3</v>
      </c>
      <c r="AE98" s="9">
        <v>209</v>
      </c>
      <c r="AF98" s="9" t="str">
        <f>VLOOKUP(功能_33[[#This Row],[功能代號]],[2]交易清單!$E:$E,1,FALSE)</f>
        <v>L3220</v>
      </c>
    </row>
    <row r="99" spans="1:32" ht="13.5" x14ac:dyDescent="0.3">
      <c r="A99" s="287">
        <v>296</v>
      </c>
      <c r="B99" s="9" t="str">
        <f>LEFT(功能_33[[#This Row],[功能代號]],2)</f>
        <v>L6</v>
      </c>
      <c r="C99" s="9" t="s">
        <v>994</v>
      </c>
      <c r="D99" s="29"/>
      <c r="E99" s="11" t="s">
        <v>736</v>
      </c>
      <c r="F99" s="12" t="s">
        <v>737</v>
      </c>
      <c r="G99" s="9" t="s">
        <v>1937</v>
      </c>
      <c r="H99" s="11" t="s">
        <v>952</v>
      </c>
      <c r="I99" s="11" t="s">
        <v>706</v>
      </c>
      <c r="J99" s="2">
        <v>44428</v>
      </c>
      <c r="K99" s="2">
        <v>44452</v>
      </c>
      <c r="L99" s="2"/>
      <c r="M99" s="2">
        <v>44452</v>
      </c>
      <c r="N99" s="2" t="str">
        <f>IFERROR(IF(VLOOKUP(功能_33[[#This Row],[功能代號]],討論項目!A:H,8,FALSE)=0,"",VLOOKUP(功能_33[[#This Row],[功能代號]],討論項目!A:H,8,FALSE)),"")</f>
        <v/>
      </c>
      <c r="O99" s="2"/>
      <c r="P99" s="11" t="s">
        <v>961</v>
      </c>
      <c r="Q99" s="11" t="s">
        <v>959</v>
      </c>
      <c r="R99" s="9"/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放款服務課</v>
      </c>
      <c r="AA99" s="282">
        <f>IF(功能_33[[#This Row],[實際展示]]="","",功能_33[[#This Row],[實際展示]]+14)</f>
        <v>44466</v>
      </c>
      <c r="AB99" s="282">
        <f>IF(功能_33[[#This Row],[實際展示]]="","",功能_33[[#This Row],[實際展示]]+21)</f>
        <v>44473</v>
      </c>
      <c r="AC99" s="2"/>
      <c r="AD99" s="282" t="str">
        <f>IFERROR(IF(VLOOKUP(功能_33[[#This Row],[功能代號]],Menu!A:D,4,FALSE)=0,"",VLOOKUP(功能_33[[#This Row],[功能代號]],Menu!A:D,4,FALSE)),"")</f>
        <v>L6-1</v>
      </c>
      <c r="AE99" s="9">
        <v>296</v>
      </c>
      <c r="AF99" s="9" t="str">
        <f>VLOOKUP(功能_33[[#This Row],[功能代號]],[2]交易清單!$E:$E,1,FALSE)</f>
        <v>L6101</v>
      </c>
    </row>
    <row r="100" spans="1:32" ht="13.5" x14ac:dyDescent="0.3">
      <c r="A100" s="287">
        <v>223</v>
      </c>
      <c r="B100" s="9" t="str">
        <f>LEFT(功能_33[[#This Row],[功能代號]],2)</f>
        <v>L4</v>
      </c>
      <c r="C100" s="9" t="s">
        <v>992</v>
      </c>
      <c r="D100" s="29"/>
      <c r="E100" s="11" t="s">
        <v>449</v>
      </c>
      <c r="F100" s="12" t="s">
        <v>450</v>
      </c>
      <c r="G100" s="9" t="s">
        <v>451</v>
      </c>
      <c r="H100" s="11" t="s">
        <v>952</v>
      </c>
      <c r="I100" s="13" t="s">
        <v>57</v>
      </c>
      <c r="J100" s="2">
        <v>44420</v>
      </c>
      <c r="K100" s="2">
        <v>44452</v>
      </c>
      <c r="L100" s="2"/>
      <c r="M100" s="2">
        <v>44452</v>
      </c>
      <c r="N100" s="2" t="str">
        <f>IFERROR(IF(VLOOKUP(功能_33[[#This Row],[功能代號]],討論項目!A:H,8,FALSE)=0,"",VLOOKUP(功能_33[[#This Row],[功能代號]],討論項目!A:H,8,FALSE)),"")</f>
        <v/>
      </c>
      <c r="O100" s="2"/>
      <c r="P100" s="11" t="s">
        <v>957</v>
      </c>
      <c r="Q100" s="11" t="s">
        <v>963</v>
      </c>
      <c r="R100" s="9"/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282">
        <f>IF(功能_33[[#This Row],[實際展示]]="","",功能_33[[#This Row],[實際展示]]+14)</f>
        <v>44466</v>
      </c>
      <c r="AB100" s="282">
        <f>IF(功能_33[[#This Row],[實際展示]]="","",功能_33[[#This Row],[實際展示]]+21)</f>
        <v>44473</v>
      </c>
      <c r="AC100" s="2"/>
      <c r="AD100" s="282" t="str">
        <f>IFERROR(IF(VLOOKUP(功能_33[[#This Row],[功能代號]],Menu!A:D,4,FALSE)=0,"",VLOOKUP(功能_33[[#This Row],[功能代號]],Menu!A:D,4,FALSE)),"")</f>
        <v>L4-7</v>
      </c>
      <c r="AE100" s="9">
        <v>223</v>
      </c>
      <c r="AF100" s="9" t="str">
        <f>VLOOKUP(功能_33[[#This Row],[功能代號]],[2]交易清單!$E:$E,1,FALSE)</f>
        <v>L4701</v>
      </c>
    </row>
    <row r="101" spans="1:32" ht="13.5" x14ac:dyDescent="0.3">
      <c r="A101" s="287">
        <v>206</v>
      </c>
      <c r="B101" s="9" t="str">
        <f>LEFT(功能_33[[#This Row],[功能代號]],2)</f>
        <v>L3</v>
      </c>
      <c r="C101" s="9" t="s">
        <v>991</v>
      </c>
      <c r="D101" s="29"/>
      <c r="E101" s="11" t="s">
        <v>247</v>
      </c>
      <c r="F101" s="12" t="s">
        <v>248</v>
      </c>
      <c r="G101" s="9" t="s">
        <v>249</v>
      </c>
      <c r="H101" s="11" t="s">
        <v>952</v>
      </c>
      <c r="I101" s="13" t="s">
        <v>57</v>
      </c>
      <c r="J101" s="2">
        <v>44412</v>
      </c>
      <c r="K101" s="2">
        <v>44452</v>
      </c>
      <c r="L101" s="2"/>
      <c r="M101" s="2">
        <v>44452</v>
      </c>
      <c r="N101" s="2" t="str">
        <f>IFERROR(IF(VLOOKUP(功能_33[[#This Row],[功能代號]],討論項目!A:H,8,FALSE)=0,"",VLOOKUP(功能_33[[#This Row],[功能代號]],討論項目!A:H,8,FALSE)),"")</f>
        <v/>
      </c>
      <c r="O101" s="2"/>
      <c r="P101" s="11" t="s">
        <v>957</v>
      </c>
      <c r="Q101" s="11" t="s">
        <v>963</v>
      </c>
      <c r="R101" s="9"/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放款服務課</v>
      </c>
      <c r="AA101" s="282">
        <f>IF(功能_33[[#This Row],[實際展示]]="","",功能_33[[#This Row],[實際展示]]+14)</f>
        <v>44466</v>
      </c>
      <c r="AB101" s="282">
        <f>IF(功能_33[[#This Row],[實際展示]]="","",功能_33[[#This Row],[實際展示]]+21)</f>
        <v>44473</v>
      </c>
      <c r="AC101" s="2"/>
      <c r="AD101" s="282" t="str">
        <f>IFERROR(IF(VLOOKUP(功能_33[[#This Row],[功能代號]],Menu!A:D,4,FALSE)=0,"",VLOOKUP(功能_33[[#This Row],[功能代號]],Menu!A:D,4,FALSE)),"")</f>
        <v>L3-3</v>
      </c>
      <c r="AE101" s="9">
        <v>206</v>
      </c>
      <c r="AF101" s="9" t="str">
        <f>VLOOKUP(功能_33[[#This Row],[功能代號]],[2]交易清單!$E:$E,1,FALSE)</f>
        <v>L3007</v>
      </c>
    </row>
    <row r="102" spans="1:32" ht="13.5" x14ac:dyDescent="0.3">
      <c r="A102" s="287">
        <v>207</v>
      </c>
      <c r="B102" s="9" t="str">
        <f>LEFT(功能_33[[#This Row],[功能代號]],2)</f>
        <v>L3</v>
      </c>
      <c r="C102" s="9" t="s">
        <v>991</v>
      </c>
      <c r="D102" s="29"/>
      <c r="E102" s="11" t="s">
        <v>250</v>
      </c>
      <c r="F102" s="12" t="s">
        <v>251</v>
      </c>
      <c r="G102" s="9" t="s">
        <v>252</v>
      </c>
      <c r="H102" s="11" t="s">
        <v>952</v>
      </c>
      <c r="I102" s="13" t="s">
        <v>57</v>
      </c>
      <c r="J102" s="2">
        <v>44412</v>
      </c>
      <c r="K102" s="2">
        <v>44452</v>
      </c>
      <c r="L102" s="2"/>
      <c r="M102" s="2">
        <v>44452</v>
      </c>
      <c r="N102" s="2" t="str">
        <f>IFERROR(IF(VLOOKUP(功能_33[[#This Row],[功能代號]],討論項目!A:H,8,FALSE)=0,"",VLOOKUP(功能_33[[#This Row],[功能代號]],討論項目!A:H,8,FALSE)),"")</f>
        <v/>
      </c>
      <c r="O102" s="2"/>
      <c r="P102" s="11" t="s">
        <v>957</v>
      </c>
      <c r="Q102" s="11" t="s">
        <v>963</v>
      </c>
      <c r="R102" s="9"/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放款服務課</v>
      </c>
      <c r="AA102" s="282">
        <f>IF(功能_33[[#This Row],[實際展示]]="","",功能_33[[#This Row],[實際展示]]+14)</f>
        <v>44466</v>
      </c>
      <c r="AB102" s="282">
        <f>IF(功能_33[[#This Row],[實際展示]]="","",功能_33[[#This Row],[實際展示]]+21)</f>
        <v>44473</v>
      </c>
      <c r="AC102" s="2"/>
      <c r="AD102" s="282" t="str">
        <f>IFERROR(IF(VLOOKUP(功能_33[[#This Row],[功能代號]],Menu!A:D,4,FALSE)=0,"",VLOOKUP(功能_33[[#This Row],[功能代號]],Menu!A:D,4,FALSE)),"")</f>
        <v>L3-3</v>
      </c>
      <c r="AE102" s="9">
        <v>207</v>
      </c>
      <c r="AF102" s="9" t="str">
        <f>VLOOKUP(功能_33[[#This Row],[功能代號]],[2]交易清單!$E:$E,1,FALSE)</f>
        <v>L3008</v>
      </c>
    </row>
    <row r="103" spans="1:32" ht="13.5" x14ac:dyDescent="0.3">
      <c r="A103" s="287">
        <v>208</v>
      </c>
      <c r="B103" s="9" t="str">
        <f>LEFT(功能_33[[#This Row],[功能代號]],2)</f>
        <v>L3</v>
      </c>
      <c r="C103" s="9" t="s">
        <v>991</v>
      </c>
      <c r="D103" s="29"/>
      <c r="E103" s="11" t="s">
        <v>253</v>
      </c>
      <c r="F103" s="12" t="s">
        <v>254</v>
      </c>
      <c r="G103" s="9" t="s">
        <v>255</v>
      </c>
      <c r="H103" s="11" t="s">
        <v>952</v>
      </c>
      <c r="I103" s="13" t="s">
        <v>57</v>
      </c>
      <c r="J103" s="2">
        <v>44412</v>
      </c>
      <c r="K103" s="2">
        <v>44452</v>
      </c>
      <c r="L103" s="2"/>
      <c r="M103" s="2">
        <v>44452</v>
      </c>
      <c r="N103" s="2" t="str">
        <f>IFERROR(IF(VLOOKUP(功能_33[[#This Row],[功能代號]],討論項目!A:H,8,FALSE)=0,"",VLOOKUP(功能_33[[#This Row],[功能代號]],討論項目!A:H,8,FALSE)),"")</f>
        <v/>
      </c>
      <c r="O103" s="2"/>
      <c r="P103" s="11" t="s">
        <v>957</v>
      </c>
      <c r="Q103" s="11" t="s">
        <v>963</v>
      </c>
      <c r="R103" s="9"/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放款服務課</v>
      </c>
      <c r="AA103" s="282">
        <f>IF(功能_33[[#This Row],[實際展示]]="","",功能_33[[#This Row],[實際展示]]+14)</f>
        <v>44466</v>
      </c>
      <c r="AB103" s="282">
        <f>IF(功能_33[[#This Row],[實際展示]]="","",功能_33[[#This Row],[實際展示]]+21)</f>
        <v>44473</v>
      </c>
      <c r="AC103" s="2"/>
      <c r="AD103" s="282" t="str">
        <f>IFERROR(IF(VLOOKUP(功能_33[[#This Row],[功能代號]],Menu!A:D,4,FALSE)=0,"",VLOOKUP(功能_33[[#This Row],[功能代號]],Menu!A:D,4,FALSE)),"")</f>
        <v>L3-3</v>
      </c>
      <c r="AE103" s="9">
        <v>208</v>
      </c>
      <c r="AF103" s="9" t="str">
        <f>VLOOKUP(功能_33[[#This Row],[功能代號]],[2]交易清單!$E:$E,1,FALSE)</f>
        <v>L3009</v>
      </c>
    </row>
    <row r="104" spans="1:32" ht="13.5" x14ac:dyDescent="0.3">
      <c r="A104" s="287">
        <v>203</v>
      </c>
      <c r="B104" s="9" t="str">
        <f>LEFT(功能_33[[#This Row],[功能代號]],2)</f>
        <v>L3</v>
      </c>
      <c r="C104" s="9" t="s">
        <v>991</v>
      </c>
      <c r="D104" s="29"/>
      <c r="E104" s="11" t="s">
        <v>288</v>
      </c>
      <c r="F104" s="12" t="s">
        <v>289</v>
      </c>
      <c r="G104" s="9" t="s">
        <v>290</v>
      </c>
      <c r="H104" s="11" t="s">
        <v>952</v>
      </c>
      <c r="I104" s="13" t="s">
        <v>57</v>
      </c>
      <c r="J104" s="2">
        <v>44413</v>
      </c>
      <c r="K104" s="2">
        <v>44452</v>
      </c>
      <c r="L104" s="2"/>
      <c r="M104" s="2">
        <v>44452</v>
      </c>
      <c r="N104" s="2" t="str">
        <f>IFERROR(IF(VLOOKUP(功能_33[[#This Row],[功能代號]],討論項目!A:H,8,FALSE)=0,"",VLOOKUP(功能_33[[#This Row],[功能代號]],討論項目!A:H,8,FALSE)),"")</f>
        <v/>
      </c>
      <c r="O104" s="2"/>
      <c r="P104" s="11" t="s">
        <v>957</v>
      </c>
      <c r="Q104" s="11" t="s">
        <v>963</v>
      </c>
      <c r="R104" s="9"/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放款服務課</v>
      </c>
      <c r="AA104" s="282">
        <f>IF(功能_33[[#This Row],[實際展示]]="","",功能_33[[#This Row],[實際展示]]+14)</f>
        <v>44466</v>
      </c>
      <c r="AB104" s="282">
        <f>IF(功能_33[[#This Row],[實際展示]]="","",功能_33[[#This Row],[實際展示]]+21)</f>
        <v>44473</v>
      </c>
      <c r="AC104" s="2"/>
      <c r="AD104" s="282" t="str">
        <f>IFERROR(IF(VLOOKUP(功能_33[[#This Row],[功能代號]],Menu!A:D,4,FALSE)=0,"",VLOOKUP(功能_33[[#This Row],[功能代號]],Menu!A:D,4,FALSE)),"")</f>
        <v>L3-3</v>
      </c>
      <c r="AE104" s="9">
        <v>203</v>
      </c>
      <c r="AF104" s="9" t="str">
        <f>VLOOKUP(功能_33[[#This Row],[功能代號]],[2]交易清單!$E:$E,1,FALSE)</f>
        <v>L3943</v>
      </c>
    </row>
    <row r="105" spans="1:32" ht="13.5" x14ac:dyDescent="0.3">
      <c r="A105" s="287">
        <v>190</v>
      </c>
      <c r="B105" s="9" t="str">
        <f>LEFT(功能_33[[#This Row],[功能代號]],2)</f>
        <v>L2</v>
      </c>
      <c r="C105" s="9" t="s">
        <v>990</v>
      </c>
      <c r="D105" s="29"/>
      <c r="E105" s="11" t="s">
        <v>84</v>
      </c>
      <c r="F105" s="12" t="s">
        <v>85</v>
      </c>
      <c r="G105" s="9" t="s">
        <v>86</v>
      </c>
      <c r="H105" s="11" t="s">
        <v>952</v>
      </c>
      <c r="I105" s="14" t="s">
        <v>702</v>
      </c>
      <c r="J105" s="2">
        <v>44411</v>
      </c>
      <c r="K105" s="2">
        <v>44453</v>
      </c>
      <c r="L105" s="2"/>
      <c r="M105" s="2"/>
      <c r="N105" s="2" t="str">
        <f>IFERROR(IF(VLOOKUP(功能_33[[#This Row],[功能代號]],討論項目!A:H,8,FALSE)=0,"",VLOOKUP(功能_33[[#This Row],[功能代號]],討論項目!A:H,8,FALSE)),"")</f>
        <v/>
      </c>
      <c r="O105" s="2"/>
      <c r="P105" s="11" t="s">
        <v>961</v>
      </c>
      <c r="Q105" s="11" t="s">
        <v>955</v>
      </c>
      <c r="R105" s="9"/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放款服務課</v>
      </c>
      <c r="AA105" s="282" t="str">
        <f>IF(功能_33[[#This Row],[實際展示]]="","",功能_33[[#This Row],[實際展示]]+14)</f>
        <v/>
      </c>
      <c r="AB105" s="282" t="str">
        <f>IF(功能_33[[#This Row],[實際展示]]="","",功能_33[[#This Row],[實際展示]]+21)</f>
        <v/>
      </c>
      <c r="AC105" s="2"/>
      <c r="AD105" s="282" t="str">
        <f>IFERROR(IF(VLOOKUP(功能_33[[#This Row],[功能代號]],Menu!A:D,4,FALSE)=0,"",VLOOKUP(功能_33[[#This Row],[功能代號]],Menu!A:D,4,FALSE)),"")</f>
        <v>L2-9</v>
      </c>
      <c r="AE105" s="9">
        <v>190</v>
      </c>
      <c r="AF105" s="9" t="str">
        <f>VLOOKUP(功能_33[[#This Row],[功能代號]],[2]交易清單!$E:$E,1,FALSE)</f>
        <v>L2061</v>
      </c>
    </row>
    <row r="106" spans="1:32" ht="13.5" x14ac:dyDescent="0.3">
      <c r="A106" s="287">
        <v>191</v>
      </c>
      <c r="B106" s="9" t="str">
        <f>LEFT(功能_33[[#This Row],[功能代號]],2)</f>
        <v>L2</v>
      </c>
      <c r="C106" s="9" t="s">
        <v>990</v>
      </c>
      <c r="D106" s="29"/>
      <c r="E106" s="11" t="s">
        <v>87</v>
      </c>
      <c r="F106" s="12" t="s">
        <v>88</v>
      </c>
      <c r="G106" s="9" t="s">
        <v>89</v>
      </c>
      <c r="H106" s="11" t="s">
        <v>952</v>
      </c>
      <c r="I106" s="14" t="s">
        <v>702</v>
      </c>
      <c r="J106" s="2">
        <v>44411</v>
      </c>
      <c r="K106" s="2">
        <v>44453</v>
      </c>
      <c r="L106" s="2"/>
      <c r="M106" s="2"/>
      <c r="N106" s="2" t="str">
        <f>IFERROR(IF(VLOOKUP(功能_33[[#This Row],[功能代號]],討論項目!A:H,8,FALSE)=0,"",VLOOKUP(功能_33[[#This Row],[功能代號]],討論項目!A:H,8,FALSE)),"")</f>
        <v/>
      </c>
      <c r="O106" s="2"/>
      <c r="P106" s="11" t="s">
        <v>961</v>
      </c>
      <c r="Q106" s="11" t="s">
        <v>955</v>
      </c>
      <c r="R106" s="9"/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放款服務課</v>
      </c>
      <c r="AA106" s="282" t="str">
        <f>IF(功能_33[[#This Row],[實際展示]]="","",功能_33[[#This Row],[實際展示]]+14)</f>
        <v/>
      </c>
      <c r="AB106" s="282" t="str">
        <f>IF(功能_33[[#This Row],[實際展示]]="","",功能_33[[#This Row],[實際展示]]+21)</f>
        <v/>
      </c>
      <c r="AC106" s="2"/>
      <c r="AD106" s="286" t="str">
        <f>AD107</f>
        <v>L2-9</v>
      </c>
      <c r="AE106" s="9">
        <v>191</v>
      </c>
      <c r="AF106" s="9" t="str">
        <f>VLOOKUP(功能_33[[#This Row],[功能代號]],[2]交易清單!$E:$E,1,FALSE)</f>
        <v>L2670</v>
      </c>
    </row>
    <row r="107" spans="1:32" ht="13.5" x14ac:dyDescent="0.3">
      <c r="A107" s="287">
        <v>192</v>
      </c>
      <c r="B107" s="9" t="str">
        <f>LEFT(功能_33[[#This Row],[功能代號]],2)</f>
        <v>L2</v>
      </c>
      <c r="C107" s="9" t="s">
        <v>990</v>
      </c>
      <c r="D107" s="29"/>
      <c r="E107" s="11" t="s">
        <v>90</v>
      </c>
      <c r="F107" s="12" t="s">
        <v>91</v>
      </c>
      <c r="G107" s="9" t="s">
        <v>92</v>
      </c>
      <c r="H107" s="11" t="s">
        <v>952</v>
      </c>
      <c r="I107" s="14" t="s">
        <v>702</v>
      </c>
      <c r="J107" s="2">
        <v>44411</v>
      </c>
      <c r="K107" s="2">
        <v>44453</v>
      </c>
      <c r="L107" s="2"/>
      <c r="M107" s="2"/>
      <c r="N107" s="2" t="str">
        <f>IFERROR(IF(VLOOKUP(功能_33[[#This Row],[功能代號]],討論項目!A:H,8,FALSE)=0,"",VLOOKUP(功能_33[[#This Row],[功能代號]],討論項目!A:H,8,FALSE)),"")</f>
        <v/>
      </c>
      <c r="O107" s="2"/>
      <c r="P107" s="11" t="s">
        <v>961</v>
      </c>
      <c r="Q107" s="11" t="s">
        <v>955</v>
      </c>
      <c r="R107" s="9"/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放款服務課</v>
      </c>
      <c r="AA107" s="282" t="str">
        <f>IF(功能_33[[#This Row],[實際展示]]="","",功能_33[[#This Row],[實際展示]]+14)</f>
        <v/>
      </c>
      <c r="AB107" s="282" t="str">
        <f>IF(功能_33[[#This Row],[實際展示]]="","",功能_33[[#This Row],[實際展示]]+21)</f>
        <v/>
      </c>
      <c r="AC107" s="2"/>
      <c r="AD107" s="282" t="str">
        <f>IFERROR(IF(VLOOKUP(功能_33[[#This Row],[功能代號]],Menu!A:D,4,FALSE)=0,"",VLOOKUP(功能_33[[#This Row],[功能代號]],Menu!A:D,4,FALSE)),"")</f>
        <v>L2-9</v>
      </c>
      <c r="AE107" s="9">
        <v>192</v>
      </c>
      <c r="AF107" s="9" t="str">
        <f>VLOOKUP(功能_33[[#This Row],[功能代號]],[2]交易清單!$E:$E,1,FALSE)</f>
        <v>L2062</v>
      </c>
    </row>
    <row r="108" spans="1:32" ht="13.5" x14ac:dyDescent="0.3">
      <c r="A108" s="287">
        <v>111</v>
      </c>
      <c r="B108" s="9" t="str">
        <f>LEFT(功能_33[[#This Row],[功能代號]],2)</f>
        <v>L4</v>
      </c>
      <c r="C108" s="9" t="s">
        <v>992</v>
      </c>
      <c r="D108" s="29" t="s">
        <v>1955</v>
      </c>
      <c r="E108" s="11" t="s">
        <v>318</v>
      </c>
      <c r="F108" s="10" t="s">
        <v>319</v>
      </c>
      <c r="G108" s="9" t="s">
        <v>320</v>
      </c>
      <c r="H108" s="11" t="s">
        <v>952</v>
      </c>
      <c r="I108" s="13" t="s">
        <v>2338</v>
      </c>
      <c r="J108" s="2">
        <v>44414</v>
      </c>
      <c r="K108" s="2">
        <v>44455</v>
      </c>
      <c r="L108" s="2"/>
      <c r="M108" s="2"/>
      <c r="N108" s="2" t="str">
        <f>IFERROR(IF(VLOOKUP(功能_33[[#This Row],[功能代號]],討論項目!A:H,8,FALSE)=0,"",VLOOKUP(功能_33[[#This Row],[功能代號]],討論項目!A:H,8,FALSE)),"")</f>
        <v/>
      </c>
      <c r="O108" s="2"/>
      <c r="P108" s="11" t="s">
        <v>956</v>
      </c>
      <c r="Q108" s="11" t="s">
        <v>963</v>
      </c>
      <c r="R108" s="9"/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放款服務課</v>
      </c>
      <c r="AA108" s="282" t="str">
        <f>IF(功能_33[[#This Row],[實際展示]]="","",功能_33[[#This Row],[實際展示]]+14)</f>
        <v/>
      </c>
      <c r="AB108" s="282" t="str">
        <f>IF(功能_33[[#This Row],[實際展示]]="","",功能_33[[#This Row],[實際展示]]+21)</f>
        <v/>
      </c>
      <c r="AC108" s="2"/>
      <c r="AD108" s="282" t="str">
        <f>IFERROR(IF(VLOOKUP(功能_33[[#This Row],[功能代號]],Menu!A:D,4,FALSE)=0,"",VLOOKUP(功能_33[[#This Row],[功能代號]],Menu!A:D,4,FALSE)),"")</f>
        <v>L4-6</v>
      </c>
      <c r="AE108" s="9">
        <v>111</v>
      </c>
      <c r="AF108" s="9" t="str">
        <f>VLOOKUP(功能_33[[#This Row],[功能代號]],[2]交易清單!$E:$E,1,FALSE)</f>
        <v>L4060</v>
      </c>
    </row>
    <row r="109" spans="1:32" ht="13.5" x14ac:dyDescent="0.3">
      <c r="A109" s="287">
        <v>112</v>
      </c>
      <c r="B109" s="9" t="str">
        <f>LEFT(功能_33[[#This Row],[功能代號]],2)</f>
        <v>L4</v>
      </c>
      <c r="C109" s="9" t="s">
        <v>992</v>
      </c>
      <c r="D109" s="29" t="s">
        <v>1955</v>
      </c>
      <c r="E109" s="11" t="s">
        <v>321</v>
      </c>
      <c r="F109" s="10" t="s">
        <v>322</v>
      </c>
      <c r="G109" s="9" t="s">
        <v>323</v>
      </c>
      <c r="H109" s="11" t="s">
        <v>952</v>
      </c>
      <c r="I109" s="13" t="s">
        <v>2338</v>
      </c>
      <c r="J109" s="2">
        <v>44414</v>
      </c>
      <c r="K109" s="2">
        <v>44455</v>
      </c>
      <c r="L109" s="2"/>
      <c r="M109" s="2"/>
      <c r="N109" s="2" t="str">
        <f>IFERROR(IF(VLOOKUP(功能_33[[#This Row],[功能代號]],討論項目!A:H,8,FALSE)=0,"",VLOOKUP(功能_33[[#This Row],[功能代號]],討論項目!A:H,8,FALSE)),"")</f>
        <v/>
      </c>
      <c r="O109" s="2"/>
      <c r="P109" s="11" t="s">
        <v>956</v>
      </c>
      <c r="Q109" s="11" t="s">
        <v>963</v>
      </c>
      <c r="R109" s="9"/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放款服務課</v>
      </c>
      <c r="AA109" s="282" t="str">
        <f>IF(功能_33[[#This Row],[實際展示]]="","",功能_33[[#This Row],[實際展示]]+14)</f>
        <v/>
      </c>
      <c r="AB109" s="282" t="str">
        <f>IF(功能_33[[#This Row],[實際展示]]="","",功能_33[[#This Row],[實際展示]]+21)</f>
        <v/>
      </c>
      <c r="AC109" s="2"/>
      <c r="AD109" s="286" t="str">
        <f>AD108</f>
        <v>L4-6</v>
      </c>
      <c r="AE109" s="9">
        <v>112</v>
      </c>
      <c r="AF109" s="9" t="str">
        <f>VLOOKUP(功能_33[[#This Row],[功能代號]],[2]交易清單!$E:$E,1,FALSE)</f>
        <v>L4610</v>
      </c>
    </row>
    <row r="110" spans="1:32" ht="13.5" x14ac:dyDescent="0.3">
      <c r="A110" s="287">
        <v>114</v>
      </c>
      <c r="B110" s="9" t="str">
        <f>LEFT(功能_33[[#This Row],[功能代號]],2)</f>
        <v>L4</v>
      </c>
      <c r="C110" s="9" t="s">
        <v>992</v>
      </c>
      <c r="D110" s="29" t="s">
        <v>1955</v>
      </c>
      <c r="E110" s="11" t="s">
        <v>327</v>
      </c>
      <c r="F110" s="10" t="s">
        <v>328</v>
      </c>
      <c r="G110" s="9" t="s">
        <v>329</v>
      </c>
      <c r="H110" s="11" t="s">
        <v>952</v>
      </c>
      <c r="I110" s="13" t="s">
        <v>2338</v>
      </c>
      <c r="J110" s="2">
        <v>44414</v>
      </c>
      <c r="K110" s="2">
        <v>44455</v>
      </c>
      <c r="L110" s="2"/>
      <c r="M110" s="2"/>
      <c r="N110" s="2" t="str">
        <f>IFERROR(IF(VLOOKUP(功能_33[[#This Row],[功能代號]],討論項目!A:H,8,FALSE)=0,"",VLOOKUP(功能_33[[#This Row],[功能代號]],討論項目!A:H,8,FALSE)),"")</f>
        <v/>
      </c>
      <c r="O110" s="2"/>
      <c r="P110" s="11" t="s">
        <v>956</v>
      </c>
      <c r="Q110" s="11" t="s">
        <v>963</v>
      </c>
      <c r="R110" s="9"/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放款服務課</v>
      </c>
      <c r="AA110" s="282" t="str">
        <f>IF(功能_33[[#This Row],[實際展示]]="","",功能_33[[#This Row],[實際展示]]+14)</f>
        <v/>
      </c>
      <c r="AB110" s="282" t="str">
        <f>IF(功能_33[[#This Row],[實際展示]]="","",功能_33[[#This Row],[實際展示]]+21)</f>
        <v/>
      </c>
      <c r="AC110" s="2"/>
      <c r="AD110" s="282" t="str">
        <f>IFERROR(IF(VLOOKUP(功能_33[[#This Row],[功能代號]],Menu!A:D,4,FALSE)=0,"",VLOOKUP(功能_33[[#This Row],[功能代號]],Menu!A:D,4,FALSE)),"")</f>
        <v>L4-6</v>
      </c>
      <c r="AE110" s="9">
        <v>114</v>
      </c>
      <c r="AF110" s="9" t="str">
        <f>VLOOKUP(功能_33[[#This Row],[功能代號]],[2]交易清單!$E:$E,1,FALSE)</f>
        <v>L4600</v>
      </c>
    </row>
    <row r="111" spans="1:32" ht="13.5" x14ac:dyDescent="0.3">
      <c r="A111" s="287">
        <v>115</v>
      </c>
      <c r="B111" s="9" t="str">
        <f>LEFT(功能_33[[#This Row],[功能代號]],2)</f>
        <v>L4</v>
      </c>
      <c r="C111" s="9" t="s">
        <v>992</v>
      </c>
      <c r="D111" s="29" t="s">
        <v>1955</v>
      </c>
      <c r="E111" s="11" t="s">
        <v>330</v>
      </c>
      <c r="F111" s="10" t="s">
        <v>331</v>
      </c>
      <c r="G111" s="9" t="s">
        <v>332</v>
      </c>
      <c r="H111" s="11" t="s">
        <v>952</v>
      </c>
      <c r="I111" s="13" t="s">
        <v>2338</v>
      </c>
      <c r="J111" s="2">
        <v>44414</v>
      </c>
      <c r="K111" s="2">
        <v>44455</v>
      </c>
      <c r="L111" s="2"/>
      <c r="M111" s="2"/>
      <c r="N111" s="2" t="str">
        <f>IFERROR(IF(VLOOKUP(功能_33[[#This Row],[功能代號]],討論項目!A:H,8,FALSE)=0,"",VLOOKUP(功能_33[[#This Row],[功能代號]],討論項目!A:H,8,FALSE)),"")</f>
        <v/>
      </c>
      <c r="O111" s="2"/>
      <c r="P111" s="11" t="s">
        <v>956</v>
      </c>
      <c r="Q111" s="11" t="s">
        <v>963</v>
      </c>
      <c r="R111" s="9"/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282" t="str">
        <f>IF(功能_33[[#This Row],[實際展示]]="","",功能_33[[#This Row],[實際展示]]+14)</f>
        <v/>
      </c>
      <c r="AB111" s="282" t="str">
        <f>IF(功能_33[[#This Row],[實際展示]]="","",功能_33[[#This Row],[實際展示]]+21)</f>
        <v/>
      </c>
      <c r="AC111" s="2"/>
      <c r="AD111" s="282" t="str">
        <f>IFERROR(IF(VLOOKUP(功能_33[[#This Row],[功能代號]],Menu!A:D,4,FALSE)=0,"",VLOOKUP(功能_33[[#This Row],[功能代號]],Menu!A:D,4,FALSE)),"")</f>
        <v>L4-6</v>
      </c>
      <c r="AE111" s="9">
        <v>115</v>
      </c>
      <c r="AF111" s="9" t="str">
        <f>VLOOKUP(功能_33[[#This Row],[功能代號]],[2]交易清單!$E:$E,1,FALSE)</f>
        <v>L4601</v>
      </c>
    </row>
    <row r="112" spans="1:32" ht="13.5" x14ac:dyDescent="0.3">
      <c r="A112" s="287">
        <v>113</v>
      </c>
      <c r="B112" s="9" t="str">
        <f>LEFT(功能_33[[#This Row],[功能代號]],2)</f>
        <v>L4</v>
      </c>
      <c r="C112" s="9" t="s">
        <v>992</v>
      </c>
      <c r="D112" s="29" t="s">
        <v>1955</v>
      </c>
      <c r="E112" s="11" t="s">
        <v>324</v>
      </c>
      <c r="F112" s="10" t="s">
        <v>325</v>
      </c>
      <c r="G112" s="9" t="s">
        <v>326</v>
      </c>
      <c r="H112" s="11" t="s">
        <v>952</v>
      </c>
      <c r="I112" s="13" t="s">
        <v>2338</v>
      </c>
      <c r="J112" s="2">
        <v>44414</v>
      </c>
      <c r="K112" s="2">
        <v>44455</v>
      </c>
      <c r="L112" s="2"/>
      <c r="M112" s="2"/>
      <c r="N112" s="2" t="str">
        <f>IFERROR(IF(VLOOKUP(功能_33[[#This Row],[功能代號]],討論項目!A:H,8,FALSE)=0,"",VLOOKUP(功能_33[[#This Row],[功能代號]],討論項目!A:H,8,FALSE)),"")</f>
        <v/>
      </c>
      <c r="O112" s="2"/>
      <c r="P112" s="11" t="s">
        <v>956</v>
      </c>
      <c r="Q112" s="11" t="s">
        <v>963</v>
      </c>
      <c r="R112" s="9"/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282" t="str">
        <f>IF(功能_33[[#This Row],[實際展示]]="","",功能_33[[#This Row],[實際展示]]+14)</f>
        <v/>
      </c>
      <c r="AB112" s="282" t="str">
        <f>IF(功能_33[[#This Row],[實際展示]]="","",功能_33[[#This Row],[實際展示]]+21)</f>
        <v/>
      </c>
      <c r="AC112" s="2"/>
      <c r="AD112" s="286" t="str">
        <f>AD109</f>
        <v>L4-6</v>
      </c>
      <c r="AE112" s="9">
        <v>113</v>
      </c>
      <c r="AF112" s="9" t="str">
        <f>VLOOKUP(功能_33[[#This Row],[功能代號]],[2]交易清單!$E:$E,1,FALSE)</f>
        <v>L4611</v>
      </c>
    </row>
    <row r="113" spans="1:32" ht="13.5" x14ac:dyDescent="0.3">
      <c r="A113" s="287">
        <v>116</v>
      </c>
      <c r="B113" s="9" t="str">
        <f>LEFT(功能_33[[#This Row],[功能代號]],2)</f>
        <v>L4</v>
      </c>
      <c r="C113" s="9" t="s">
        <v>992</v>
      </c>
      <c r="D113" s="29" t="s">
        <v>1955</v>
      </c>
      <c r="E113" s="11" t="s">
        <v>342</v>
      </c>
      <c r="F113" s="10" t="s">
        <v>343</v>
      </c>
      <c r="G113" s="9" t="s">
        <v>344</v>
      </c>
      <c r="H113" s="11" t="s">
        <v>952</v>
      </c>
      <c r="I113" s="13" t="s">
        <v>2338</v>
      </c>
      <c r="J113" s="2">
        <v>44417</v>
      </c>
      <c r="K113" s="2">
        <v>44455</v>
      </c>
      <c r="L113" s="2"/>
      <c r="M113" s="2"/>
      <c r="N113" s="2" t="str">
        <f>IFERROR(IF(VLOOKUP(功能_33[[#This Row],[功能代號]],討論項目!A:H,8,FALSE)=0,"",VLOOKUP(功能_33[[#This Row],[功能代號]],討論項目!A:H,8,FALSE)),"")</f>
        <v/>
      </c>
      <c r="O113" s="2"/>
      <c r="P113" s="11" t="s">
        <v>956</v>
      </c>
      <c r="Q113" s="11" t="s">
        <v>963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282" t="str">
        <f>IF(功能_33[[#This Row],[實際展示]]="","",功能_33[[#This Row],[實際展示]]+14)</f>
        <v/>
      </c>
      <c r="AB113" s="282" t="str">
        <f>IF(功能_33[[#This Row],[實際展示]]="","",功能_33[[#This Row],[實際展示]]+21)</f>
        <v/>
      </c>
      <c r="AC113" s="2"/>
      <c r="AD113" s="282" t="str">
        <f>IFERROR(IF(VLOOKUP(功能_33[[#This Row],[功能代號]],Menu!A:D,4,FALSE)=0,"",VLOOKUP(功能_33[[#This Row],[功能代號]],Menu!A:D,4,FALSE)),"")</f>
        <v>L4-6</v>
      </c>
      <c r="AE113" s="9">
        <v>116</v>
      </c>
      <c r="AF113" s="9" t="str">
        <f>VLOOKUP(功能_33[[#This Row],[功能代號]],[2]交易清單!$E:$E,1,FALSE)</f>
        <v>L4602</v>
      </c>
    </row>
    <row r="114" spans="1:32" ht="13.5" x14ac:dyDescent="0.3">
      <c r="A114" s="287">
        <v>117</v>
      </c>
      <c r="B114" s="9" t="str">
        <f>LEFT(功能_33[[#This Row],[功能代號]],2)</f>
        <v>L4</v>
      </c>
      <c r="C114" s="9" t="s">
        <v>992</v>
      </c>
      <c r="D114" s="29" t="s">
        <v>1955</v>
      </c>
      <c r="E114" s="11" t="s">
        <v>333</v>
      </c>
      <c r="F114" s="10" t="s">
        <v>334</v>
      </c>
      <c r="G114" s="9" t="s">
        <v>335</v>
      </c>
      <c r="H114" s="11" t="s">
        <v>952</v>
      </c>
      <c r="I114" s="13" t="s">
        <v>2338</v>
      </c>
      <c r="J114" s="2">
        <v>44414</v>
      </c>
      <c r="K114" s="2">
        <v>44455</v>
      </c>
      <c r="L114" s="2"/>
      <c r="M114" s="2"/>
      <c r="N114" s="2" t="str">
        <f>IFERROR(IF(VLOOKUP(功能_33[[#This Row],[功能代號]],討論項目!A:H,8,FALSE)=0,"",VLOOKUP(功能_33[[#This Row],[功能代號]],討論項目!A:H,8,FALSE)),"")</f>
        <v/>
      </c>
      <c r="O114" s="2"/>
      <c r="P114" s="11" t="s">
        <v>956</v>
      </c>
      <c r="Q114" s="11" t="s">
        <v>963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282" t="str">
        <f>IF(功能_33[[#This Row],[實際展示]]="","",功能_33[[#This Row],[實際展示]]+14)</f>
        <v/>
      </c>
      <c r="AB114" s="282" t="str">
        <f>IF(功能_33[[#This Row],[實際展示]]="","",功能_33[[#This Row],[實際展示]]+21)</f>
        <v/>
      </c>
      <c r="AC114" s="2"/>
      <c r="AD114" s="282" t="str">
        <f>IFERROR(IF(VLOOKUP(功能_33[[#This Row],[功能代號]],Menu!A:D,4,FALSE)=0,"",VLOOKUP(功能_33[[#This Row],[功能代號]],Menu!A:D,4,FALSE)),"")</f>
        <v>L4-6</v>
      </c>
      <c r="AE114" s="9">
        <v>117</v>
      </c>
      <c r="AF114" s="9" t="str">
        <f>VLOOKUP(功能_33[[#This Row],[功能代號]],[2]交易清單!$E:$E,1,FALSE)</f>
        <v>L4603</v>
      </c>
    </row>
    <row r="115" spans="1:32" ht="13.5" x14ac:dyDescent="0.3">
      <c r="A115" s="287">
        <v>106</v>
      </c>
      <c r="B115" s="9" t="str">
        <f>LEFT(功能_33[[#This Row],[功能代號]],2)</f>
        <v>L4</v>
      </c>
      <c r="C115" s="9" t="s">
        <v>992</v>
      </c>
      <c r="D115" s="29" t="s">
        <v>1955</v>
      </c>
      <c r="E115" s="11" t="s">
        <v>354</v>
      </c>
      <c r="F115" s="10" t="s">
        <v>355</v>
      </c>
      <c r="G115" s="9" t="s">
        <v>356</v>
      </c>
      <c r="H115" s="11" t="s">
        <v>952</v>
      </c>
      <c r="I115" s="13" t="s">
        <v>2338</v>
      </c>
      <c r="J115" s="2">
        <v>44417</v>
      </c>
      <c r="K115" s="2">
        <v>44455</v>
      </c>
      <c r="L115" s="2"/>
      <c r="M115" s="2"/>
      <c r="N115" s="2" t="str">
        <f>IFERROR(IF(VLOOKUP(功能_33[[#This Row],[功能代號]],討論項目!A:H,8,FALSE)=0,"",VLOOKUP(功能_33[[#This Row],[功能代號]],討論項目!A:H,8,FALSE)),"")</f>
        <v/>
      </c>
      <c r="O115" s="2"/>
      <c r="P115" s="11" t="s">
        <v>956</v>
      </c>
      <c r="Q115" s="11" t="s">
        <v>963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282" t="str">
        <f>IF(功能_33[[#This Row],[實際展示]]="","",功能_33[[#This Row],[實際展示]]+14)</f>
        <v/>
      </c>
      <c r="AB115" s="282" t="str">
        <f>IF(功能_33[[#This Row],[實際展示]]="","",功能_33[[#This Row],[實際展示]]+21)</f>
        <v/>
      </c>
      <c r="AC115" s="2"/>
      <c r="AD115" s="282" t="str">
        <f>IFERROR(IF(VLOOKUP(功能_33[[#This Row],[功能代號]],Menu!A:D,4,FALSE)=0,"",VLOOKUP(功能_33[[#This Row],[功能代號]],Menu!A:D,4,FALSE)),"")</f>
        <v>L4-6</v>
      </c>
      <c r="AE115" s="9">
        <v>106</v>
      </c>
      <c r="AF115" s="9" t="str">
        <f>VLOOKUP(功能_33[[#This Row],[功能代號]],[2]交易清單!$E:$E,1,FALSE)</f>
        <v>L4962</v>
      </c>
    </row>
    <row r="116" spans="1:32" ht="13.5" x14ac:dyDescent="0.3">
      <c r="A116" s="287">
        <v>107</v>
      </c>
      <c r="B116" s="9" t="str">
        <f>LEFT(功能_33[[#This Row],[功能代號]],2)</f>
        <v>L4</v>
      </c>
      <c r="C116" s="9" t="s">
        <v>992</v>
      </c>
      <c r="D116" s="29" t="s">
        <v>1955</v>
      </c>
      <c r="E116" s="11" t="s">
        <v>336</v>
      </c>
      <c r="F116" s="10" t="s">
        <v>337</v>
      </c>
      <c r="G116" s="9" t="s">
        <v>338</v>
      </c>
      <c r="H116" s="11" t="s">
        <v>952</v>
      </c>
      <c r="I116" s="13" t="s">
        <v>2338</v>
      </c>
      <c r="J116" s="2">
        <v>44417</v>
      </c>
      <c r="K116" s="2">
        <v>44455</v>
      </c>
      <c r="L116" s="2"/>
      <c r="M116" s="2"/>
      <c r="N116" s="2" t="str">
        <f>IFERROR(IF(VLOOKUP(功能_33[[#This Row],[功能代號]],討論項目!A:H,8,FALSE)=0,"",VLOOKUP(功能_33[[#This Row],[功能代號]],討論項目!A:H,8,FALSE)),"")</f>
        <v/>
      </c>
      <c r="O116" s="2"/>
      <c r="P116" s="11" t="s">
        <v>956</v>
      </c>
      <c r="Q116" s="11" t="s">
        <v>963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282" t="str">
        <f>IF(功能_33[[#This Row],[實際展示]]="","",功能_33[[#This Row],[實際展示]]+14)</f>
        <v/>
      </c>
      <c r="AB116" s="282" t="str">
        <f>IF(功能_33[[#This Row],[實際展示]]="","",功能_33[[#This Row],[實際展示]]+21)</f>
        <v/>
      </c>
      <c r="AC116" s="2"/>
      <c r="AD116" s="282" t="str">
        <f>IFERROR(IF(VLOOKUP(功能_33[[#This Row],[功能代號]],Menu!A:D,4,FALSE)=0,"",VLOOKUP(功能_33[[#This Row],[功能代號]],Menu!A:D,4,FALSE)),"")</f>
        <v>L4-6</v>
      </c>
      <c r="AE116" s="9">
        <v>107</v>
      </c>
      <c r="AF116" s="9" t="str">
        <f>VLOOKUP(功能_33[[#This Row],[功能代號]],[2]交易清單!$E:$E,1,FALSE)</f>
        <v>L4960</v>
      </c>
    </row>
    <row r="117" spans="1:32" ht="13.5" x14ac:dyDescent="0.3">
      <c r="A117" s="287">
        <v>108</v>
      </c>
      <c r="B117" s="9" t="str">
        <f>LEFT(功能_33[[#This Row],[功能代號]],2)</f>
        <v>L4</v>
      </c>
      <c r="C117" s="9" t="s">
        <v>992</v>
      </c>
      <c r="D117" s="29" t="s">
        <v>1955</v>
      </c>
      <c r="E117" s="11" t="s">
        <v>339</v>
      </c>
      <c r="F117" s="10" t="s">
        <v>340</v>
      </c>
      <c r="G117" s="9" t="s">
        <v>341</v>
      </c>
      <c r="H117" s="11" t="s">
        <v>952</v>
      </c>
      <c r="I117" s="13" t="s">
        <v>2338</v>
      </c>
      <c r="J117" s="2">
        <v>44417</v>
      </c>
      <c r="K117" s="2">
        <v>44455</v>
      </c>
      <c r="L117" s="2"/>
      <c r="M117" s="2"/>
      <c r="N117" s="2" t="str">
        <f>IFERROR(IF(VLOOKUP(功能_33[[#This Row],[功能代號]],討論項目!A:H,8,FALSE)=0,"",VLOOKUP(功能_33[[#This Row],[功能代號]],討論項目!A:H,8,FALSE)),"")</f>
        <v/>
      </c>
      <c r="O117" s="2"/>
      <c r="P117" s="11" t="s">
        <v>956</v>
      </c>
      <c r="Q117" s="11" t="s">
        <v>963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282" t="str">
        <f>IF(功能_33[[#This Row],[實際展示]]="","",功能_33[[#This Row],[實際展示]]+14)</f>
        <v/>
      </c>
      <c r="AB117" s="282" t="str">
        <f>IF(功能_33[[#This Row],[實際展示]]="","",功能_33[[#This Row],[實際展示]]+21)</f>
        <v/>
      </c>
      <c r="AC117" s="2"/>
      <c r="AD117" s="282" t="str">
        <f>IFERROR(IF(VLOOKUP(功能_33[[#This Row],[功能代號]],Menu!A:D,4,FALSE)=0,"",VLOOKUP(功能_33[[#This Row],[功能代號]],Menu!A:D,4,FALSE)),"")</f>
        <v>L4-6</v>
      </c>
      <c r="AE117" s="9">
        <v>108</v>
      </c>
      <c r="AF117" s="9" t="str">
        <f>VLOOKUP(功能_33[[#This Row],[功能代號]],[2]交易清單!$E:$E,1,FALSE)</f>
        <v>L4961</v>
      </c>
    </row>
    <row r="118" spans="1:32" ht="13.5" x14ac:dyDescent="0.3">
      <c r="A118" s="287">
        <v>109</v>
      </c>
      <c r="B118" s="9" t="str">
        <f>LEFT(功能_33[[#This Row],[功能代號]],2)</f>
        <v>L4</v>
      </c>
      <c r="C118" s="9" t="s">
        <v>992</v>
      </c>
      <c r="D118" s="29" t="s">
        <v>1955</v>
      </c>
      <c r="E118" s="11" t="s">
        <v>360</v>
      </c>
      <c r="F118" s="10" t="s">
        <v>361</v>
      </c>
      <c r="G118" s="9" t="s">
        <v>362</v>
      </c>
      <c r="H118" s="11" t="s">
        <v>952</v>
      </c>
      <c r="I118" s="13" t="s">
        <v>2338</v>
      </c>
      <c r="J118" s="2">
        <v>44417</v>
      </c>
      <c r="K118" s="2">
        <v>44455</v>
      </c>
      <c r="L118" s="2"/>
      <c r="M118" s="2"/>
      <c r="N118" s="2" t="str">
        <f>IFERROR(IF(VLOOKUP(功能_33[[#This Row],[功能代號]],討論項目!A:H,8,FALSE)=0,"",VLOOKUP(功能_33[[#This Row],[功能代號]],討論項目!A:H,8,FALSE)),"")</f>
        <v/>
      </c>
      <c r="O118" s="2"/>
      <c r="P118" s="11" t="s">
        <v>956</v>
      </c>
      <c r="Q118" s="11" t="s">
        <v>963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282" t="str">
        <f>IF(功能_33[[#This Row],[實際展示]]="","",功能_33[[#This Row],[實際展示]]+14)</f>
        <v/>
      </c>
      <c r="AB118" s="282" t="str">
        <f>IF(功能_33[[#This Row],[實際展示]]="","",功能_33[[#This Row],[實際展示]]+21)</f>
        <v/>
      </c>
      <c r="AC118" s="2"/>
      <c r="AD118" s="286" t="str">
        <f>AD119</f>
        <v>L4-6</v>
      </c>
      <c r="AE118" s="9">
        <v>109</v>
      </c>
      <c r="AF118" s="9" t="str">
        <f>VLOOKUP(功能_33[[#This Row],[功能代號]],[2]交易清單!$E:$E,1,FALSE)</f>
        <v>L4964</v>
      </c>
    </row>
    <row r="119" spans="1:32" ht="13.5" x14ac:dyDescent="0.3">
      <c r="A119" s="287">
        <v>110</v>
      </c>
      <c r="B119" s="9" t="str">
        <f>LEFT(功能_33[[#This Row],[功能代號]],2)</f>
        <v>L4</v>
      </c>
      <c r="C119" s="9" t="s">
        <v>992</v>
      </c>
      <c r="D119" s="29" t="s">
        <v>1955</v>
      </c>
      <c r="E119" s="11" t="s">
        <v>357</v>
      </c>
      <c r="F119" s="10" t="s">
        <v>358</v>
      </c>
      <c r="G119" s="9" t="s">
        <v>359</v>
      </c>
      <c r="H119" s="11" t="s">
        <v>952</v>
      </c>
      <c r="I119" s="13" t="s">
        <v>2338</v>
      </c>
      <c r="J119" s="2">
        <v>44417</v>
      </c>
      <c r="K119" s="2">
        <v>44455</v>
      </c>
      <c r="L119" s="2"/>
      <c r="M119" s="2"/>
      <c r="N119" s="2" t="str">
        <f>IFERROR(IF(VLOOKUP(功能_33[[#This Row],[功能代號]],討論項目!A:H,8,FALSE)=0,"",VLOOKUP(功能_33[[#This Row],[功能代號]],討論項目!A:H,8,FALSE)),"")</f>
        <v/>
      </c>
      <c r="O119" s="2"/>
      <c r="P119" s="11" t="s">
        <v>956</v>
      </c>
      <c r="Q119" s="11" t="s">
        <v>963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282" t="str">
        <f>IF(功能_33[[#This Row],[實際展示]]="","",功能_33[[#This Row],[實際展示]]+14)</f>
        <v/>
      </c>
      <c r="AB119" s="282" t="str">
        <f>IF(功能_33[[#This Row],[實際展示]]="","",功能_33[[#This Row],[實際展示]]+21)</f>
        <v/>
      </c>
      <c r="AC119" s="2"/>
      <c r="AD119" s="282" t="str">
        <f>IFERROR(IF(VLOOKUP(功能_33[[#This Row],[功能代號]],Menu!A:D,4,FALSE)=0,"",VLOOKUP(功能_33[[#This Row],[功能代號]],Menu!A:D,4,FALSE)),"")</f>
        <v>L4-6</v>
      </c>
      <c r="AE119" s="9">
        <v>110</v>
      </c>
      <c r="AF119" s="9" t="str">
        <f>VLOOKUP(功能_33[[#This Row],[功能代號]],[2]交易清單!$E:$E,1,FALSE)</f>
        <v>L4965</v>
      </c>
    </row>
    <row r="120" spans="1:32" ht="13.5" x14ac:dyDescent="0.3">
      <c r="A120" s="287">
        <v>93</v>
      </c>
      <c r="B120" s="9" t="str">
        <f>LEFT(功能_33[[#This Row],[功能代號]],2)</f>
        <v>L4</v>
      </c>
      <c r="C120" s="9" t="s">
        <v>992</v>
      </c>
      <c r="D120" s="29" t="s">
        <v>1953</v>
      </c>
      <c r="E120" s="11" t="s">
        <v>402</v>
      </c>
      <c r="F120" s="10" t="s">
        <v>403</v>
      </c>
      <c r="G120" s="9" t="s">
        <v>404</v>
      </c>
      <c r="H120" s="11" t="s">
        <v>952</v>
      </c>
      <c r="I120" s="13" t="s">
        <v>2338</v>
      </c>
      <c r="J120" s="2">
        <v>44418</v>
      </c>
      <c r="K120" s="2">
        <v>44456</v>
      </c>
      <c r="L120" s="2"/>
      <c r="M120" s="2"/>
      <c r="N120" s="2" t="str">
        <f>IFERROR(IF(VLOOKUP(功能_33[[#This Row],[功能代號]],討論項目!A:H,8,FALSE)=0,"",VLOOKUP(功能_33[[#This Row],[功能代號]],討論項目!A:H,8,FALSE)),"")</f>
        <v/>
      </c>
      <c r="O120" s="2"/>
      <c r="P120" s="11" t="s">
        <v>957</v>
      </c>
      <c r="Q120" s="11" t="s">
        <v>967</v>
      </c>
      <c r="R120" s="9" t="s">
        <v>2011</v>
      </c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282" t="str">
        <f>IF(功能_33[[#This Row],[實際展示]]="","",功能_33[[#This Row],[實際展示]]+14)</f>
        <v/>
      </c>
      <c r="AB120" s="282" t="str">
        <f>IF(功能_33[[#This Row],[實際展示]]="","",功能_33[[#This Row],[實際展示]]+21)</f>
        <v/>
      </c>
      <c r="AC120" s="2"/>
      <c r="AD120" s="282" t="str">
        <f>IFERROR(IF(VLOOKUP(功能_33[[#This Row],[功能代號]],Menu!A:D,4,FALSE)=0,"",VLOOKUP(功能_33[[#This Row],[功能代號]],Menu!A:D,4,FALSE)),"")</f>
        <v>L4-4</v>
      </c>
      <c r="AE120" s="9">
        <v>93</v>
      </c>
      <c r="AF120" s="9" t="str">
        <f>VLOOKUP(功能_33[[#This Row],[功能代號]],[2]交易清單!$E:$E,1,FALSE)</f>
        <v>L4450</v>
      </c>
    </row>
    <row r="121" spans="1:32" ht="13.5" x14ac:dyDescent="0.3">
      <c r="A121" s="287">
        <v>94</v>
      </c>
      <c r="B121" s="9" t="str">
        <f>LEFT(功能_33[[#This Row],[功能代號]],2)</f>
        <v>L4</v>
      </c>
      <c r="C121" s="9" t="s">
        <v>992</v>
      </c>
      <c r="D121" s="29"/>
      <c r="E121" s="11" t="s">
        <v>390</v>
      </c>
      <c r="F121" s="10" t="s">
        <v>391</v>
      </c>
      <c r="G121" s="9" t="s">
        <v>392</v>
      </c>
      <c r="H121" s="11" t="s">
        <v>952</v>
      </c>
      <c r="I121" s="13" t="s">
        <v>2338</v>
      </c>
      <c r="J121" s="2">
        <v>44418</v>
      </c>
      <c r="K121" s="2">
        <v>44456</v>
      </c>
      <c r="L121" s="2"/>
      <c r="M121" s="2"/>
      <c r="N121" s="2" t="str">
        <f>IFERROR(IF(VLOOKUP(功能_33[[#This Row],[功能代號]],討論項目!A:H,8,FALSE)=0,"",VLOOKUP(功能_33[[#This Row],[功能代號]],討論項目!A:H,8,FALSE)),"")</f>
        <v/>
      </c>
      <c r="O121" s="2"/>
      <c r="P121" s="11" t="s">
        <v>957</v>
      </c>
      <c r="Q121" s="11" t="s">
        <v>967</v>
      </c>
      <c r="R121" s="9" t="s">
        <v>2011</v>
      </c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282" t="str">
        <f>IF(功能_33[[#This Row],[實際展示]]="","",功能_33[[#This Row],[實際展示]]+14)</f>
        <v/>
      </c>
      <c r="AB121" s="282" t="str">
        <f>IF(功能_33[[#This Row],[實際展示]]="","",功能_33[[#This Row],[實際展示]]+21)</f>
        <v/>
      </c>
      <c r="AC121" s="2"/>
      <c r="AD121" s="282" t="str">
        <f>IFERROR(IF(VLOOKUP(功能_33[[#This Row],[功能代號]],Menu!A:D,4,FALSE)=0,"",VLOOKUP(功能_33[[#This Row],[功能代號]],Menu!A:D,4,FALSE)),"")</f>
        <v>L4-4</v>
      </c>
      <c r="AE121" s="9">
        <v>94</v>
      </c>
      <c r="AF121" s="9" t="str">
        <f>VLOOKUP(功能_33[[#This Row],[功能代號]],[2]交易清單!$E:$E,1,FALSE)</f>
        <v>L4943</v>
      </c>
    </row>
    <row r="122" spans="1:32" ht="13.5" x14ac:dyDescent="0.3">
      <c r="A122" s="287">
        <v>95</v>
      </c>
      <c r="B122" s="9" t="str">
        <f>LEFT(功能_33[[#This Row],[功能代號]],2)</f>
        <v>L4</v>
      </c>
      <c r="C122" s="9" t="s">
        <v>992</v>
      </c>
      <c r="D122" s="29"/>
      <c r="E122" s="11" t="s">
        <v>387</v>
      </c>
      <c r="F122" s="10" t="s">
        <v>388</v>
      </c>
      <c r="G122" s="9" t="s">
        <v>389</v>
      </c>
      <c r="H122" s="11" t="s">
        <v>952</v>
      </c>
      <c r="I122" s="13" t="s">
        <v>2338</v>
      </c>
      <c r="J122" s="2">
        <v>44418</v>
      </c>
      <c r="K122" s="2">
        <v>44456</v>
      </c>
      <c r="L122" s="2"/>
      <c r="M122" s="2"/>
      <c r="N122" s="2" t="str">
        <f>IFERROR(IF(VLOOKUP(功能_33[[#This Row],[功能代號]],討論項目!A:H,8,FALSE)=0,"",VLOOKUP(功能_33[[#This Row],[功能代號]],討論項目!A:H,8,FALSE)),"")</f>
        <v/>
      </c>
      <c r="O122" s="2"/>
      <c r="P122" s="11" t="s">
        <v>957</v>
      </c>
      <c r="Q122" s="11" t="s">
        <v>967</v>
      </c>
      <c r="R122" s="9" t="s">
        <v>2011</v>
      </c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282" t="str">
        <f>IF(功能_33[[#This Row],[實際展示]]="","",功能_33[[#This Row],[實際展示]]+14)</f>
        <v/>
      </c>
      <c r="AB122" s="282" t="str">
        <f>IF(功能_33[[#This Row],[實際展示]]="","",功能_33[[#This Row],[實際展示]]+21)</f>
        <v/>
      </c>
      <c r="AC122" s="2"/>
      <c r="AD122" s="286" t="str">
        <f>AD123</f>
        <v>L4-4</v>
      </c>
      <c r="AE122" s="9">
        <v>95</v>
      </c>
      <c r="AF122" s="9" t="str">
        <f>VLOOKUP(功能_33[[#This Row],[功能代號]],[2]交易清單!$E:$E,1,FALSE)</f>
        <v>L4451</v>
      </c>
    </row>
    <row r="123" spans="1:32" ht="13.5" x14ac:dyDescent="0.3">
      <c r="A123" s="287">
        <v>96</v>
      </c>
      <c r="B123" s="9" t="str">
        <f>LEFT(功能_33[[#This Row],[功能代號]],2)</f>
        <v>L4</v>
      </c>
      <c r="C123" s="9" t="s">
        <v>992</v>
      </c>
      <c r="D123" s="29" t="s">
        <v>1953</v>
      </c>
      <c r="E123" s="11" t="s">
        <v>393</v>
      </c>
      <c r="F123" s="10" t="s">
        <v>394</v>
      </c>
      <c r="G123" s="9" t="s">
        <v>395</v>
      </c>
      <c r="H123" s="11" t="s">
        <v>952</v>
      </c>
      <c r="I123" s="13" t="s">
        <v>2338</v>
      </c>
      <c r="J123" s="2">
        <v>44418</v>
      </c>
      <c r="K123" s="2">
        <v>44456</v>
      </c>
      <c r="L123" s="2"/>
      <c r="M123" s="2"/>
      <c r="N123" s="2" t="str">
        <f>IFERROR(IF(VLOOKUP(功能_33[[#This Row],[功能代號]],討論項目!A:H,8,FALSE)=0,"",VLOOKUP(功能_33[[#This Row],[功能代號]],討論項目!A:H,8,FALSE)),"")</f>
        <v/>
      </c>
      <c r="O123" s="2"/>
      <c r="P123" s="11" t="s">
        <v>957</v>
      </c>
      <c r="Q123" s="11" t="s">
        <v>967</v>
      </c>
      <c r="R123" s="9" t="s">
        <v>2011</v>
      </c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282" t="str">
        <f>IF(功能_33[[#This Row],[實際展示]]="","",功能_33[[#This Row],[實際展示]]+14)</f>
        <v/>
      </c>
      <c r="AB123" s="282" t="str">
        <f>IF(功能_33[[#This Row],[實際展示]]="","",功能_33[[#This Row],[實際展示]]+21)</f>
        <v/>
      </c>
      <c r="AC123" s="2"/>
      <c r="AD123" s="282" t="str">
        <f>IFERROR(IF(VLOOKUP(功能_33[[#This Row],[功能代號]],Menu!A:D,4,FALSE)=0,"",VLOOKUP(功能_33[[#This Row],[功能代號]],Menu!A:D,4,FALSE)),"")</f>
        <v>L4-4</v>
      </c>
      <c r="AE123" s="9">
        <v>96</v>
      </c>
      <c r="AF123" s="9" t="str">
        <f>VLOOKUP(功能_33[[#This Row],[功能代號]],[2]交易清單!$E:$E,1,FALSE)</f>
        <v>L4452</v>
      </c>
    </row>
    <row r="124" spans="1:32" ht="13.5" x14ac:dyDescent="0.3">
      <c r="A124" s="287">
        <v>97</v>
      </c>
      <c r="B124" s="9" t="str">
        <f>LEFT(功能_33[[#This Row],[功能代號]],2)</f>
        <v>L4</v>
      </c>
      <c r="C124" s="9" t="s">
        <v>992</v>
      </c>
      <c r="D124" s="29" t="s">
        <v>1953</v>
      </c>
      <c r="E124" s="11" t="s">
        <v>396</v>
      </c>
      <c r="F124" s="10" t="s">
        <v>397</v>
      </c>
      <c r="G124" s="9" t="s">
        <v>398</v>
      </c>
      <c r="H124" s="11" t="s">
        <v>952</v>
      </c>
      <c r="I124" s="13" t="s">
        <v>2338</v>
      </c>
      <c r="J124" s="2">
        <v>44418</v>
      </c>
      <c r="K124" s="2">
        <v>44456</v>
      </c>
      <c r="L124" s="2"/>
      <c r="M124" s="2"/>
      <c r="N124" s="2" t="str">
        <f>IFERROR(IF(VLOOKUP(功能_33[[#This Row],[功能代號]],討論項目!A:H,8,FALSE)=0,"",VLOOKUP(功能_33[[#This Row],[功能代號]],討論項目!A:H,8,FALSE)),"")</f>
        <v/>
      </c>
      <c r="O124" s="2"/>
      <c r="P124" s="11" t="s">
        <v>957</v>
      </c>
      <c r="Q124" s="11" t="s">
        <v>967</v>
      </c>
      <c r="R124" s="9" t="s">
        <v>2011</v>
      </c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282" t="str">
        <f>IF(功能_33[[#This Row],[實際展示]]="","",功能_33[[#This Row],[實際展示]]+14)</f>
        <v/>
      </c>
      <c r="AB124" s="282" t="str">
        <f>IF(功能_33[[#This Row],[實際展示]]="","",功能_33[[#This Row],[實際展示]]+21)</f>
        <v/>
      </c>
      <c r="AC124" s="2"/>
      <c r="AD124" s="282" t="str">
        <f>IFERROR(IF(VLOOKUP(功能_33[[#This Row],[功能代號]],Menu!A:D,4,FALSE)=0,"",VLOOKUP(功能_33[[#This Row],[功能代號]],Menu!A:D,4,FALSE)),"")</f>
        <v>L4-4</v>
      </c>
      <c r="AE124" s="9">
        <v>97</v>
      </c>
      <c r="AF124" s="9" t="str">
        <f>VLOOKUP(功能_33[[#This Row],[功能代號]],[2]交易清單!$E:$E,1,FALSE)</f>
        <v>L4453</v>
      </c>
    </row>
    <row r="125" spans="1:32" ht="13.5" x14ac:dyDescent="0.3">
      <c r="A125" s="287">
        <v>99</v>
      </c>
      <c r="B125" s="9" t="str">
        <f>LEFT(功能_33[[#This Row],[功能代號]],2)</f>
        <v>L4</v>
      </c>
      <c r="C125" s="9" t="s">
        <v>992</v>
      </c>
      <c r="D125" s="29" t="s">
        <v>1954</v>
      </c>
      <c r="E125" s="22" t="s">
        <v>414</v>
      </c>
      <c r="F125" s="12" t="s">
        <v>415</v>
      </c>
      <c r="G125" s="9" t="s">
        <v>416</v>
      </c>
      <c r="H125" s="11" t="s">
        <v>952</v>
      </c>
      <c r="I125" s="13" t="s">
        <v>2338</v>
      </c>
      <c r="J125" s="2">
        <v>44419</v>
      </c>
      <c r="K125" s="2">
        <v>44461</v>
      </c>
      <c r="L125" s="2"/>
      <c r="M125" s="2"/>
      <c r="N125" s="2" t="str">
        <f>IFERROR(IF(VLOOKUP(功能_33[[#This Row],[功能代號]],討論項目!A:H,8,FALSE)=0,"",VLOOKUP(功能_33[[#This Row],[功能代號]],討論項目!A:H,8,FALSE)),"")</f>
        <v/>
      </c>
      <c r="O125" s="2"/>
      <c r="P125" s="11" t="s">
        <v>961</v>
      </c>
      <c r="Q125" s="11" t="s">
        <v>963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282" t="str">
        <f>IF(功能_33[[#This Row],[實際展示]]="","",功能_33[[#This Row],[實際展示]]+14)</f>
        <v/>
      </c>
      <c r="AB125" s="282" t="str">
        <f>IF(功能_33[[#This Row],[實際展示]]="","",功能_33[[#This Row],[實際展示]]+21)</f>
        <v/>
      </c>
      <c r="AC125" s="2"/>
      <c r="AD125" s="282" t="str">
        <f>IFERROR(IF(VLOOKUP(功能_33[[#This Row],[功能代號]],Menu!A:D,4,FALSE)=0,"",VLOOKUP(功能_33[[#This Row],[功能代號]],Menu!A:D,4,FALSE)),"")</f>
        <v>L4-5</v>
      </c>
      <c r="AE125" s="9">
        <v>99</v>
      </c>
      <c r="AF125" s="9" t="str">
        <f>VLOOKUP(功能_33[[#This Row],[功能代號]],[2]交易清單!$E:$E,1,FALSE)</f>
        <v>L4500</v>
      </c>
    </row>
    <row r="126" spans="1:32" ht="13.5" x14ac:dyDescent="0.3">
      <c r="A126" s="287">
        <v>100</v>
      </c>
      <c r="B126" s="9" t="str">
        <f>LEFT(功能_33[[#This Row],[功能代號]],2)</f>
        <v>L4</v>
      </c>
      <c r="C126" s="9" t="s">
        <v>992</v>
      </c>
      <c r="D126" s="29" t="s">
        <v>1954</v>
      </c>
      <c r="E126" s="22" t="s">
        <v>417</v>
      </c>
      <c r="F126" s="12" t="s">
        <v>418</v>
      </c>
      <c r="G126" s="9" t="s">
        <v>419</v>
      </c>
      <c r="H126" s="11" t="s">
        <v>952</v>
      </c>
      <c r="I126" s="13" t="s">
        <v>2338</v>
      </c>
      <c r="J126" s="2">
        <v>44419</v>
      </c>
      <c r="K126" s="2">
        <v>44461</v>
      </c>
      <c r="L126" s="2"/>
      <c r="M126" s="2"/>
      <c r="N126" s="2" t="str">
        <f>IFERROR(IF(VLOOKUP(功能_33[[#This Row],[功能代號]],討論項目!A:H,8,FALSE)=0,"",VLOOKUP(功能_33[[#This Row],[功能代號]],討論項目!A:H,8,FALSE)),"")</f>
        <v/>
      </c>
      <c r="O126" s="2"/>
      <c r="P126" s="11" t="s">
        <v>961</v>
      </c>
      <c r="Q126" s="11" t="s">
        <v>963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282" t="str">
        <f>IF(功能_33[[#This Row],[實際展示]]="","",功能_33[[#This Row],[實際展示]]+14)</f>
        <v/>
      </c>
      <c r="AB126" s="282" t="str">
        <f>IF(功能_33[[#This Row],[實際展示]]="","",功能_33[[#This Row],[實際展示]]+21)</f>
        <v/>
      </c>
      <c r="AC126" s="2"/>
      <c r="AD126" s="282" t="str">
        <f>IFERROR(IF(VLOOKUP(功能_33[[#This Row],[功能代號]],Menu!A:D,4,FALSE)=0,"",VLOOKUP(功能_33[[#This Row],[功能代號]],Menu!A:D,4,FALSE)),"")</f>
        <v>L4-5</v>
      </c>
      <c r="AE126" s="9">
        <v>100</v>
      </c>
      <c r="AF126" s="9" t="str">
        <f>VLOOKUP(功能_33[[#This Row],[功能代號]],[2]交易清單!$E:$E,1,FALSE)</f>
        <v>L4950</v>
      </c>
    </row>
    <row r="127" spans="1:32" ht="13.5" x14ac:dyDescent="0.3">
      <c r="A127" s="287">
        <v>101</v>
      </c>
      <c r="B127" s="9" t="str">
        <f>LEFT(功能_33[[#This Row],[功能代號]],2)</f>
        <v>L4</v>
      </c>
      <c r="C127" s="9" t="s">
        <v>992</v>
      </c>
      <c r="D127" s="29" t="s">
        <v>1954</v>
      </c>
      <c r="E127" s="22" t="s">
        <v>420</v>
      </c>
      <c r="F127" s="12" t="s">
        <v>421</v>
      </c>
      <c r="G127" s="9" t="s">
        <v>422</v>
      </c>
      <c r="H127" s="11" t="s">
        <v>952</v>
      </c>
      <c r="I127" s="13" t="s">
        <v>2338</v>
      </c>
      <c r="J127" s="2">
        <v>44419</v>
      </c>
      <c r="K127" s="2">
        <v>44461</v>
      </c>
      <c r="L127" s="2"/>
      <c r="M127" s="2"/>
      <c r="N127" s="2" t="str">
        <f>IFERROR(IF(VLOOKUP(功能_33[[#This Row],[功能代號]],討論項目!A:H,8,FALSE)=0,"",VLOOKUP(功能_33[[#This Row],[功能代號]],討論項目!A:H,8,FALSE)),"")</f>
        <v/>
      </c>
      <c r="O127" s="2"/>
      <c r="P127" s="11" t="s">
        <v>961</v>
      </c>
      <c r="Q127" s="11" t="s">
        <v>963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282" t="str">
        <f>IF(功能_33[[#This Row],[實際展示]]="","",功能_33[[#This Row],[實際展示]]+14)</f>
        <v/>
      </c>
      <c r="AB127" s="282" t="str">
        <f>IF(功能_33[[#This Row],[實際展示]]="","",功能_33[[#This Row],[實際展示]]+21)</f>
        <v/>
      </c>
      <c r="AC127" s="2"/>
      <c r="AD127" s="282" t="str">
        <f>IFERROR(IF(VLOOKUP(功能_33[[#This Row],[功能代號]],Menu!A:D,4,FALSE)=0,"",VLOOKUP(功能_33[[#This Row],[功能代號]],Menu!A:D,4,FALSE)),"")</f>
        <v>L4-5</v>
      </c>
      <c r="AE127" s="9">
        <v>101</v>
      </c>
      <c r="AF127" s="9" t="str">
        <f>VLOOKUP(功能_33[[#This Row],[功能代號]],[2]交易清單!$E:$E,1,FALSE)</f>
        <v>L4510</v>
      </c>
    </row>
    <row r="128" spans="1:32" ht="13.5" x14ac:dyDescent="0.3">
      <c r="A128" s="287">
        <v>102</v>
      </c>
      <c r="B128" s="9" t="str">
        <f>LEFT(功能_33[[#This Row],[功能代號]],2)</f>
        <v>L4</v>
      </c>
      <c r="C128" s="9" t="s">
        <v>992</v>
      </c>
      <c r="D128" s="29" t="s">
        <v>1954</v>
      </c>
      <c r="E128" s="22" t="s">
        <v>426</v>
      </c>
      <c r="F128" s="12" t="s">
        <v>427</v>
      </c>
      <c r="G128" s="9" t="s">
        <v>428</v>
      </c>
      <c r="H128" s="11" t="s">
        <v>952</v>
      </c>
      <c r="I128" s="13" t="s">
        <v>2338</v>
      </c>
      <c r="J128" s="2">
        <v>44419</v>
      </c>
      <c r="K128" s="2">
        <v>44461</v>
      </c>
      <c r="L128" s="2"/>
      <c r="M128" s="2"/>
      <c r="N128" s="2" t="str">
        <f>IFERROR(IF(VLOOKUP(功能_33[[#This Row],[功能代號]],討論項目!A:H,8,FALSE)=0,"",VLOOKUP(功能_33[[#This Row],[功能代號]],討論項目!A:H,8,FALSE)),"")</f>
        <v/>
      </c>
      <c r="O128" s="2"/>
      <c r="P128" s="11" t="s">
        <v>961</v>
      </c>
      <c r="Q128" s="11" t="s">
        <v>963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282" t="str">
        <f>IF(功能_33[[#This Row],[實際展示]]="","",功能_33[[#This Row],[實際展示]]+14)</f>
        <v/>
      </c>
      <c r="AB128" s="282" t="str">
        <f>IF(功能_33[[#This Row],[實際展示]]="","",功能_33[[#This Row],[實際展示]]+21)</f>
        <v/>
      </c>
      <c r="AC128" s="2"/>
      <c r="AD128" s="282" t="str">
        <f>IFERROR(IF(VLOOKUP(功能_33[[#This Row],[功能代號]],Menu!A:D,4,FALSE)=0,"",VLOOKUP(功能_33[[#This Row],[功能代號]],Menu!A:D,4,FALSE)),"")</f>
        <v>L4-5</v>
      </c>
      <c r="AE128" s="9">
        <v>102</v>
      </c>
      <c r="AF128" s="9" t="str">
        <f>VLOOKUP(功能_33[[#This Row],[功能代號]],[2]交易清單!$E:$E,1,FALSE)</f>
        <v>L4951</v>
      </c>
    </row>
    <row r="129" spans="1:32" ht="13.5" x14ac:dyDescent="0.3">
      <c r="A129" s="287">
        <v>103</v>
      </c>
      <c r="B129" s="9" t="str">
        <f>LEFT(功能_33[[#This Row],[功能代號]],2)</f>
        <v>L4</v>
      </c>
      <c r="C129" s="9" t="s">
        <v>992</v>
      </c>
      <c r="D129" s="29" t="s">
        <v>1954</v>
      </c>
      <c r="E129" s="22" t="s">
        <v>429</v>
      </c>
      <c r="F129" s="12" t="s">
        <v>430</v>
      </c>
      <c r="G129" s="9" t="s">
        <v>431</v>
      </c>
      <c r="H129" s="11" t="s">
        <v>952</v>
      </c>
      <c r="I129" s="13" t="s">
        <v>2338</v>
      </c>
      <c r="J129" s="2">
        <v>44419</v>
      </c>
      <c r="K129" s="2">
        <v>44461</v>
      </c>
      <c r="L129" s="2"/>
      <c r="M129" s="2"/>
      <c r="N129" s="2" t="str">
        <f>IFERROR(IF(VLOOKUP(功能_33[[#This Row],[功能代號]],討論項目!A:H,8,FALSE)=0,"",VLOOKUP(功能_33[[#This Row],[功能代號]],討論項目!A:H,8,FALSE)),"")</f>
        <v/>
      </c>
      <c r="O129" s="2"/>
      <c r="P129" s="11" t="s">
        <v>961</v>
      </c>
      <c r="Q129" s="11" t="s">
        <v>963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282" t="str">
        <f>IF(功能_33[[#This Row],[實際展示]]="","",功能_33[[#This Row],[實際展示]]+14)</f>
        <v/>
      </c>
      <c r="AB129" s="282" t="str">
        <f>IF(功能_33[[#This Row],[實際展示]]="","",功能_33[[#This Row],[實際展示]]+21)</f>
        <v/>
      </c>
      <c r="AC129" s="2"/>
      <c r="AD129" s="286" t="str">
        <f>AD128</f>
        <v>L4-5</v>
      </c>
      <c r="AE129" s="9">
        <v>103</v>
      </c>
      <c r="AF129" s="9" t="str">
        <f>VLOOKUP(功能_33[[#This Row],[功能代號]],[2]交易清單!$E:$E,1,FALSE)</f>
        <v>L4512</v>
      </c>
    </row>
    <row r="130" spans="1:32" ht="13.5" x14ac:dyDescent="0.3">
      <c r="A130" s="287">
        <v>104</v>
      </c>
      <c r="B130" s="9" t="str">
        <f>LEFT(功能_33[[#This Row],[功能代號]],2)</f>
        <v>L4</v>
      </c>
      <c r="C130" s="9" t="s">
        <v>992</v>
      </c>
      <c r="D130" s="29" t="s">
        <v>1954</v>
      </c>
      <c r="E130" s="22" t="s">
        <v>423</v>
      </c>
      <c r="F130" s="12" t="s">
        <v>424</v>
      </c>
      <c r="G130" s="9" t="s">
        <v>425</v>
      </c>
      <c r="H130" s="11" t="s">
        <v>952</v>
      </c>
      <c r="I130" s="13" t="s">
        <v>2338</v>
      </c>
      <c r="J130" s="2">
        <v>44419</v>
      </c>
      <c r="K130" s="2">
        <v>44461</v>
      </c>
      <c r="L130" s="2"/>
      <c r="M130" s="2"/>
      <c r="N130" s="2" t="str">
        <f>IFERROR(IF(VLOOKUP(功能_33[[#This Row],[功能代號]],討論項目!A:H,8,FALSE)=0,"",VLOOKUP(功能_33[[#This Row],[功能代號]],討論項目!A:H,8,FALSE)),"")</f>
        <v/>
      </c>
      <c r="O130" s="2"/>
      <c r="P130" s="11" t="s">
        <v>961</v>
      </c>
      <c r="Q130" s="11" t="s">
        <v>963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282" t="str">
        <f>IF(功能_33[[#This Row],[實際展示]]="","",功能_33[[#This Row],[實際展示]]+14)</f>
        <v/>
      </c>
      <c r="AB130" s="282" t="str">
        <f>IF(功能_33[[#This Row],[實際展示]]="","",功能_33[[#This Row],[實際展示]]+21)</f>
        <v/>
      </c>
      <c r="AC130" s="2"/>
      <c r="AD130" s="282" t="str">
        <f>IFERROR(IF(VLOOKUP(功能_33[[#This Row],[功能代號]],Menu!A:D,4,FALSE)=0,"",VLOOKUP(功能_33[[#This Row],[功能代號]],Menu!A:D,4,FALSE)),"")</f>
        <v>L4-5</v>
      </c>
      <c r="AE130" s="9">
        <v>104</v>
      </c>
      <c r="AF130" s="9" t="str">
        <f>VLOOKUP(功能_33[[#This Row],[功能代號]],[2]交易清單!$E:$E,1,FALSE)</f>
        <v>L4511</v>
      </c>
    </row>
    <row r="131" spans="1:32" ht="13.5" x14ac:dyDescent="0.3">
      <c r="A131" s="287">
        <v>217</v>
      </c>
      <c r="B131" s="9" t="str">
        <f>LEFT(功能_33[[#This Row],[功能代號]],2)</f>
        <v>L4</v>
      </c>
      <c r="C131" s="9" t="s">
        <v>992</v>
      </c>
      <c r="D131" s="29"/>
      <c r="E131" s="11" t="s">
        <v>432</v>
      </c>
      <c r="F131" s="12" t="s">
        <v>433</v>
      </c>
      <c r="G131" s="9" t="s">
        <v>434</v>
      </c>
      <c r="H131" s="11" t="s">
        <v>952</v>
      </c>
      <c r="I131" s="13" t="s">
        <v>2338</v>
      </c>
      <c r="J131" s="2">
        <v>44419</v>
      </c>
      <c r="K131" s="2">
        <v>44462</v>
      </c>
      <c r="L131" s="2"/>
      <c r="M131" s="2"/>
      <c r="N131" s="2" t="str">
        <f>IFERROR(IF(VLOOKUP(功能_33[[#This Row],[功能代號]],討論項目!A:H,8,FALSE)=0,"",VLOOKUP(功能_33[[#This Row],[功能代號]],討論項目!A:H,8,FALSE)),"")</f>
        <v/>
      </c>
      <c r="O131" s="2"/>
      <c r="P131" s="11" t="s">
        <v>957</v>
      </c>
      <c r="Q131" s="11" t="s">
        <v>955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282" t="str">
        <f>IF(功能_33[[#This Row],[實際展示]]="","",功能_33[[#This Row],[實際展示]]+14)</f>
        <v/>
      </c>
      <c r="AB131" s="282" t="str">
        <f>IF(功能_33[[#This Row],[實際展示]]="","",功能_33[[#This Row],[實際展示]]+21)</f>
        <v/>
      </c>
      <c r="AC131" s="2"/>
      <c r="AD131" s="282" t="str">
        <f>IFERROR(IF(VLOOKUP(功能_33[[#This Row],[功能代號]],Menu!A:D,4,FALSE)=0,"",VLOOKUP(功能_33[[#This Row],[功能代號]],Menu!A:D,4,FALSE)),"")</f>
        <v>L4-2</v>
      </c>
      <c r="AE131" s="9">
        <v>217</v>
      </c>
      <c r="AF131" s="9" t="str">
        <f>VLOOKUP(功能_33[[#This Row],[功能代號]],[2]交易清單!$E:$E,1,FALSE)</f>
        <v>L4200</v>
      </c>
    </row>
    <row r="132" spans="1:32" ht="13.5" x14ac:dyDescent="0.3">
      <c r="A132" s="287">
        <v>218</v>
      </c>
      <c r="B132" s="9" t="str">
        <f>LEFT(功能_33[[#This Row],[功能代號]],2)</f>
        <v>L4</v>
      </c>
      <c r="C132" s="9" t="s">
        <v>992</v>
      </c>
      <c r="D132" s="29"/>
      <c r="E132" s="11" t="s">
        <v>435</v>
      </c>
      <c r="F132" s="12" t="s">
        <v>436</v>
      </c>
      <c r="G132" s="9" t="s">
        <v>437</v>
      </c>
      <c r="H132" s="11" t="s">
        <v>952</v>
      </c>
      <c r="I132" s="13" t="s">
        <v>2338</v>
      </c>
      <c r="J132" s="2">
        <v>44419</v>
      </c>
      <c r="K132" s="2">
        <v>44462</v>
      </c>
      <c r="L132" s="2"/>
      <c r="M132" s="2"/>
      <c r="N132" s="2" t="str">
        <f>IFERROR(IF(VLOOKUP(功能_33[[#This Row],[功能代號]],討論項目!A:H,8,FALSE)=0,"",VLOOKUP(功能_33[[#This Row],[功能代號]],討論項目!A:H,8,FALSE)),"")</f>
        <v/>
      </c>
      <c r="O132" s="2"/>
      <c r="P132" s="11" t="s">
        <v>957</v>
      </c>
      <c r="Q132" s="11" t="s">
        <v>955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282" t="str">
        <f>IF(功能_33[[#This Row],[實際展示]]="","",功能_33[[#This Row],[實際展示]]+14)</f>
        <v/>
      </c>
      <c r="AB132" s="282" t="str">
        <f>IF(功能_33[[#This Row],[實際展示]]="","",功能_33[[#This Row],[實際展示]]+21)</f>
        <v/>
      </c>
      <c r="AC132" s="2"/>
      <c r="AD132" s="282" t="str">
        <f>IFERROR(IF(VLOOKUP(功能_33[[#This Row],[功能代號]],Menu!A:D,4,FALSE)=0,"",VLOOKUP(功能_33[[#This Row],[功能代號]],Menu!A:D,4,FALSE)),"")</f>
        <v>L4-2</v>
      </c>
      <c r="AE132" s="9">
        <v>218</v>
      </c>
      <c r="AF132" s="9" t="str">
        <f>VLOOKUP(功能_33[[#This Row],[功能代號]],[2]交易清單!$E:$E,1,FALSE)</f>
        <v>L4002</v>
      </c>
    </row>
    <row r="133" spans="1:32" ht="13.5" x14ac:dyDescent="0.3">
      <c r="A133" s="287">
        <v>219</v>
      </c>
      <c r="B133" s="9" t="str">
        <f>LEFT(功能_33[[#This Row],[功能代號]],2)</f>
        <v>L4</v>
      </c>
      <c r="C133" s="9" t="s">
        <v>992</v>
      </c>
      <c r="D133" s="29"/>
      <c r="E133" s="11" t="s">
        <v>438</v>
      </c>
      <c r="F133" s="12" t="s">
        <v>436</v>
      </c>
      <c r="G133" s="9" t="s">
        <v>439</v>
      </c>
      <c r="H133" s="11" t="s">
        <v>952</v>
      </c>
      <c r="I133" s="13" t="s">
        <v>2338</v>
      </c>
      <c r="J133" s="2">
        <v>44419</v>
      </c>
      <c r="K133" s="2">
        <v>44462</v>
      </c>
      <c r="L133" s="2"/>
      <c r="M133" s="2"/>
      <c r="N133" s="2" t="str">
        <f>IFERROR(IF(VLOOKUP(功能_33[[#This Row],[功能代號]],討論項目!A:H,8,FALSE)=0,"",VLOOKUP(功能_33[[#This Row],[功能代號]],討論項目!A:H,8,FALSE)),"")</f>
        <v/>
      </c>
      <c r="O133" s="2"/>
      <c r="P133" s="11" t="s">
        <v>957</v>
      </c>
      <c r="Q133" s="11" t="s">
        <v>967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282" t="str">
        <f>IF(功能_33[[#This Row],[實際展示]]="","",功能_33[[#This Row],[實際展示]]+14)</f>
        <v/>
      </c>
      <c r="AB133" s="282" t="str">
        <f>IF(功能_33[[#This Row],[實際展示]]="","",功能_33[[#This Row],[實際展示]]+21)</f>
        <v/>
      </c>
      <c r="AC133" s="2"/>
      <c r="AD133" s="286" t="str">
        <f>AD132</f>
        <v>L4-2</v>
      </c>
      <c r="AE133" s="9">
        <v>219</v>
      </c>
      <c r="AF133" s="9" t="str">
        <f>VLOOKUP(功能_33[[#This Row],[功能代號]],[2]交易清單!$E:$E,1,FALSE)</f>
        <v>L420A</v>
      </c>
    </row>
    <row r="134" spans="1:32" ht="13.5" x14ac:dyDescent="0.3">
      <c r="A134" s="287">
        <v>220</v>
      </c>
      <c r="B134" s="9" t="str">
        <f>LEFT(功能_33[[#This Row],[功能代號]],2)</f>
        <v>L4</v>
      </c>
      <c r="C134" s="9" t="s">
        <v>992</v>
      </c>
      <c r="D134" s="29"/>
      <c r="E134" s="11" t="s">
        <v>440</v>
      </c>
      <c r="F134" s="12" t="s">
        <v>436</v>
      </c>
      <c r="G134" s="9" t="s">
        <v>441</v>
      </c>
      <c r="H134" s="11" t="s">
        <v>952</v>
      </c>
      <c r="I134" s="13" t="s">
        <v>2338</v>
      </c>
      <c r="J134" s="2">
        <v>44419</v>
      </c>
      <c r="K134" s="2">
        <v>44462</v>
      </c>
      <c r="L134" s="2"/>
      <c r="M134" s="2"/>
      <c r="N134" s="2" t="str">
        <f>IFERROR(IF(VLOOKUP(功能_33[[#This Row],[功能代號]],討論項目!A:H,8,FALSE)=0,"",VLOOKUP(功能_33[[#This Row],[功能代號]],討論項目!A:H,8,FALSE)),"")</f>
        <v/>
      </c>
      <c r="O134" s="2"/>
      <c r="P134" s="11" t="s">
        <v>957</v>
      </c>
      <c r="Q134" s="11" t="s">
        <v>967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282" t="str">
        <f>IF(功能_33[[#This Row],[實際展示]]="","",功能_33[[#This Row],[實際展示]]+14)</f>
        <v/>
      </c>
      <c r="AB134" s="282" t="str">
        <f>IF(功能_33[[#This Row],[實際展示]]="","",功能_33[[#This Row],[實際展示]]+21)</f>
        <v/>
      </c>
      <c r="AC134" s="2"/>
      <c r="AD134" s="286" t="str">
        <f>AD132</f>
        <v>L4-2</v>
      </c>
      <c r="AE134" s="9">
        <v>220</v>
      </c>
      <c r="AF134" s="9" t="str">
        <f>VLOOKUP(功能_33[[#This Row],[功能代號]],[2]交易清單!$E:$E,1,FALSE)</f>
        <v>L420B</v>
      </c>
    </row>
    <row r="135" spans="1:32" ht="13.5" x14ac:dyDescent="0.3">
      <c r="A135" s="287">
        <v>221</v>
      </c>
      <c r="B135" s="9" t="str">
        <f>LEFT(功能_33[[#This Row],[功能代號]],2)</f>
        <v>L4</v>
      </c>
      <c r="C135" s="9" t="s">
        <v>992</v>
      </c>
      <c r="D135" s="29"/>
      <c r="E135" s="11" t="s">
        <v>442</v>
      </c>
      <c r="F135" s="12" t="s">
        <v>436</v>
      </c>
      <c r="G135" s="9" t="s">
        <v>443</v>
      </c>
      <c r="H135" s="11" t="s">
        <v>952</v>
      </c>
      <c r="I135" s="13" t="s">
        <v>2338</v>
      </c>
      <c r="J135" s="2">
        <v>44420</v>
      </c>
      <c r="K135" s="2">
        <v>44462</v>
      </c>
      <c r="L135" s="2"/>
      <c r="M135" s="2"/>
      <c r="N135" s="2" t="str">
        <f>IFERROR(IF(VLOOKUP(功能_33[[#This Row],[功能代號]],討論項目!A:H,8,FALSE)=0,"",VLOOKUP(功能_33[[#This Row],[功能代號]],討論項目!A:H,8,FALSE)),"")</f>
        <v/>
      </c>
      <c r="O135" s="2"/>
      <c r="P135" s="11" t="s">
        <v>957</v>
      </c>
      <c r="Q135" s="11" t="s">
        <v>955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282" t="str">
        <f>IF(功能_33[[#This Row],[實際展示]]="","",功能_33[[#This Row],[實際展示]]+14)</f>
        <v/>
      </c>
      <c r="AB135" s="282" t="str">
        <f>IF(功能_33[[#This Row],[實際展示]]="","",功能_33[[#This Row],[實際展示]]+21)</f>
        <v/>
      </c>
      <c r="AC135" s="2"/>
      <c r="AD135" s="286" t="str">
        <f>AD132</f>
        <v>L4-2</v>
      </c>
      <c r="AE135" s="9">
        <v>221</v>
      </c>
      <c r="AF135" s="9" t="str">
        <f>VLOOKUP(功能_33[[#This Row],[功能代號]],[2]交易清單!$E:$E,1,FALSE)</f>
        <v>L4920</v>
      </c>
    </row>
    <row r="136" spans="1:32" ht="13.5" x14ac:dyDescent="0.3">
      <c r="A136" s="287">
        <v>222</v>
      </c>
      <c r="B136" s="9" t="str">
        <f>LEFT(功能_33[[#This Row],[功能代號]],2)</f>
        <v>L4</v>
      </c>
      <c r="C136" s="9" t="s">
        <v>992</v>
      </c>
      <c r="D136" s="29"/>
      <c r="E136" s="11" t="s">
        <v>444</v>
      </c>
      <c r="F136" s="12" t="s">
        <v>436</v>
      </c>
      <c r="G136" s="9" t="s">
        <v>445</v>
      </c>
      <c r="H136" s="11" t="s">
        <v>952</v>
      </c>
      <c r="I136" s="13" t="s">
        <v>2338</v>
      </c>
      <c r="J136" s="2">
        <v>44420</v>
      </c>
      <c r="K136" s="2">
        <v>44462</v>
      </c>
      <c r="L136" s="2"/>
      <c r="M136" s="2"/>
      <c r="N136" s="2" t="str">
        <f>IFERROR(IF(VLOOKUP(功能_33[[#This Row],[功能代號]],討論項目!A:H,8,FALSE)=0,"",VLOOKUP(功能_33[[#This Row],[功能代號]],討論項目!A:H,8,FALSE)),"")</f>
        <v/>
      </c>
      <c r="O136" s="2"/>
      <c r="P136" s="11" t="s">
        <v>957</v>
      </c>
      <c r="Q136" s="11" t="s">
        <v>955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282" t="str">
        <f>IF(功能_33[[#This Row],[實際展示]]="","",功能_33[[#This Row],[實際展示]]+14)</f>
        <v/>
      </c>
      <c r="AB136" s="282" t="str">
        <f>IF(功能_33[[#This Row],[實際展示]]="","",功能_33[[#This Row],[實際展示]]+21)</f>
        <v/>
      </c>
      <c r="AC136" s="2"/>
      <c r="AD136" s="282" t="str">
        <f>IFERROR(IF(VLOOKUP(功能_33[[#This Row],[功能代號]],Menu!A:D,4,FALSE)=0,"",VLOOKUP(功能_33[[#This Row],[功能代號]],Menu!A:D,4,FALSE)),"")</f>
        <v>L4-2</v>
      </c>
      <c r="AE136" s="9">
        <v>222</v>
      </c>
      <c r="AF136" s="9" t="str">
        <f>VLOOKUP(功能_33[[#This Row],[功能代號]],[2]交易清單!$E:$E,1,FALSE)</f>
        <v>L4925</v>
      </c>
    </row>
    <row r="137" spans="1:32" ht="13.5" x14ac:dyDescent="0.3">
      <c r="A137" s="287">
        <v>226</v>
      </c>
      <c r="B137" s="9" t="str">
        <f>LEFT(功能_33[[#This Row],[功能代號]],2)</f>
        <v>L4</v>
      </c>
      <c r="C137" s="9" t="s">
        <v>992</v>
      </c>
      <c r="D137" s="29"/>
      <c r="E137" s="11" t="s">
        <v>458</v>
      </c>
      <c r="F137" s="12" t="s">
        <v>459</v>
      </c>
      <c r="G137" s="9" t="s">
        <v>460</v>
      </c>
      <c r="H137" s="11" t="s">
        <v>952</v>
      </c>
      <c r="I137" s="13" t="s">
        <v>2338</v>
      </c>
      <c r="J137" s="2">
        <v>44420</v>
      </c>
      <c r="K137" s="2">
        <v>44462</v>
      </c>
      <c r="L137" s="2"/>
      <c r="M137" s="2"/>
      <c r="N137" s="2" t="str">
        <f>IFERROR(IF(VLOOKUP(功能_33[[#This Row],[功能代號]],討論項目!A:H,8,FALSE)=0,"",VLOOKUP(功能_33[[#This Row],[功能代號]],討論項目!A:H,8,FALSE)),"")</f>
        <v/>
      </c>
      <c r="O137" s="2"/>
      <c r="P137" s="11" t="s">
        <v>957</v>
      </c>
      <c r="Q137" s="11" t="s">
        <v>1867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282" t="str">
        <f>IF(功能_33[[#This Row],[實際展示]]="","",功能_33[[#This Row],[實際展示]]+14)</f>
        <v/>
      </c>
      <c r="AB137" s="282" t="str">
        <f>IF(功能_33[[#This Row],[實際展示]]="","",功能_33[[#This Row],[實際展示]]+21)</f>
        <v/>
      </c>
      <c r="AC137" s="2"/>
      <c r="AD137" s="286" t="str">
        <f>AD135</f>
        <v>L4-2</v>
      </c>
      <c r="AE137" s="9">
        <v>226</v>
      </c>
      <c r="AF137" s="9" t="str">
        <f>VLOOKUP(功能_33[[#This Row],[功能代號]],[2]交易清單!$E:$E,1,FALSE)</f>
        <v>L4930</v>
      </c>
    </row>
    <row r="138" spans="1:32" ht="13.5" x14ac:dyDescent="0.3">
      <c r="A138" s="287">
        <v>228</v>
      </c>
      <c r="B138" s="9" t="str">
        <f>LEFT(功能_33[[#This Row],[功能代號]],2)</f>
        <v>L4</v>
      </c>
      <c r="C138" s="9" t="s">
        <v>992</v>
      </c>
      <c r="D138" s="29"/>
      <c r="E138" s="11" t="s">
        <v>464</v>
      </c>
      <c r="F138" s="12" t="s">
        <v>465</v>
      </c>
      <c r="G138" s="9" t="s">
        <v>466</v>
      </c>
      <c r="H138" s="11" t="s">
        <v>952</v>
      </c>
      <c r="I138" s="13" t="s">
        <v>2338</v>
      </c>
      <c r="J138" s="2">
        <v>44420</v>
      </c>
      <c r="K138" s="2">
        <v>44462</v>
      </c>
      <c r="L138" s="2"/>
      <c r="M138" s="2"/>
      <c r="N138" s="2" t="str">
        <f>IFERROR(IF(VLOOKUP(功能_33[[#This Row],[功能代號]],討論項目!A:H,8,FALSE)=0,"",VLOOKUP(功能_33[[#This Row],[功能代號]],討論項目!A:H,8,FALSE)),"")</f>
        <v/>
      </c>
      <c r="O138" s="2"/>
      <c r="P138" s="11" t="s">
        <v>957</v>
      </c>
      <c r="Q138" s="11" t="s">
        <v>967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282" t="str">
        <f>IF(功能_33[[#This Row],[實際展示]]="","",功能_33[[#This Row],[實際展示]]+14)</f>
        <v/>
      </c>
      <c r="AB138" s="282" t="str">
        <f>IF(功能_33[[#This Row],[實際展示]]="","",功能_33[[#This Row],[實際展示]]+21)</f>
        <v/>
      </c>
      <c r="AC138" s="2"/>
      <c r="AD138" s="286" t="str">
        <f>AD135</f>
        <v>L4-2</v>
      </c>
      <c r="AE138" s="9">
        <v>228</v>
      </c>
      <c r="AF138" s="9" t="str">
        <f>VLOOKUP(功能_33[[#This Row],[功能代號]],[2]交易清單!$E:$E,1,FALSE)</f>
        <v>L4202</v>
      </c>
    </row>
    <row r="139" spans="1:32" ht="13.5" x14ac:dyDescent="0.3">
      <c r="A139" s="287">
        <v>229</v>
      </c>
      <c r="B139" s="9" t="str">
        <f>LEFT(功能_33[[#This Row],[功能代號]],2)</f>
        <v>L4</v>
      </c>
      <c r="C139" s="9" t="s">
        <v>992</v>
      </c>
      <c r="D139" s="29"/>
      <c r="E139" s="11" t="s">
        <v>467</v>
      </c>
      <c r="F139" s="12" t="s">
        <v>468</v>
      </c>
      <c r="G139" s="9" t="s">
        <v>469</v>
      </c>
      <c r="H139" s="11" t="s">
        <v>952</v>
      </c>
      <c r="I139" s="13" t="s">
        <v>2338</v>
      </c>
      <c r="J139" s="2">
        <v>44420</v>
      </c>
      <c r="K139" s="2">
        <v>44462</v>
      </c>
      <c r="L139" s="2"/>
      <c r="M139" s="2"/>
      <c r="N139" s="2" t="str">
        <f>IFERROR(IF(VLOOKUP(功能_33[[#This Row],[功能代號]],討論項目!A:H,8,FALSE)=0,"",VLOOKUP(功能_33[[#This Row],[功能代號]],討論項目!A:H,8,FALSE)),"")</f>
        <v/>
      </c>
      <c r="O139" s="2"/>
      <c r="P139" s="11" t="s">
        <v>957</v>
      </c>
      <c r="Q139" s="11" t="s">
        <v>970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282" t="str">
        <f>IF(功能_33[[#This Row],[實際展示]]="","",功能_33[[#This Row],[實際展示]]+14)</f>
        <v/>
      </c>
      <c r="AB139" s="282" t="str">
        <f>IF(功能_33[[#This Row],[實際展示]]="","",功能_33[[#This Row],[實際展示]]+21)</f>
        <v/>
      </c>
      <c r="AC139" s="2"/>
      <c r="AD139" s="286" t="str">
        <f>AD135</f>
        <v>L4-2</v>
      </c>
      <c r="AE139" s="9">
        <v>229</v>
      </c>
      <c r="AF139" s="9" t="str">
        <f>VLOOKUP(功能_33[[#This Row],[功能代號]],[2]交易清單!$E:$E,1,FALSE)</f>
        <v>L4203</v>
      </c>
    </row>
    <row r="140" spans="1:32" ht="13.5" x14ac:dyDescent="0.3">
      <c r="A140" s="287">
        <v>98</v>
      </c>
      <c r="B140" s="9" t="str">
        <f>LEFT(功能_33[[#This Row],[功能代號]],2)</f>
        <v>L4</v>
      </c>
      <c r="C140" s="9" t="s">
        <v>992</v>
      </c>
      <c r="D140" s="29" t="s">
        <v>1953</v>
      </c>
      <c r="E140" s="11" t="s">
        <v>399</v>
      </c>
      <c r="F140" s="10" t="s">
        <v>400</v>
      </c>
      <c r="G140" s="9" t="s">
        <v>401</v>
      </c>
      <c r="H140" s="11" t="s">
        <v>952</v>
      </c>
      <c r="I140" s="13" t="s">
        <v>2338</v>
      </c>
      <c r="J140" s="2">
        <v>44418</v>
      </c>
      <c r="K140" s="2">
        <v>44462</v>
      </c>
      <c r="L140" s="2"/>
      <c r="M140" s="2"/>
      <c r="N140" s="2" t="str">
        <f>IFERROR(IF(VLOOKUP(功能_33[[#This Row],[功能代號]],討論項目!A:H,8,FALSE)=0,"",VLOOKUP(功能_33[[#This Row],[功能代號]],討論項目!A:H,8,FALSE)),"")</f>
        <v/>
      </c>
      <c r="O140" s="2"/>
      <c r="P140" s="11" t="s">
        <v>957</v>
      </c>
      <c r="Q140" s="11" t="s">
        <v>967</v>
      </c>
      <c r="R140" s="9" t="s">
        <v>2011</v>
      </c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282" t="str">
        <f>IF(功能_33[[#This Row],[實際展示]]="","",功能_33[[#This Row],[實際展示]]+14)</f>
        <v/>
      </c>
      <c r="AB140" s="282" t="str">
        <f>IF(功能_33[[#This Row],[實際展示]]="","",功能_33[[#This Row],[實際展示]]+21)</f>
        <v/>
      </c>
      <c r="AC140" s="2"/>
      <c r="AD140" s="282" t="str">
        <f>IFERROR(IF(VLOOKUP(功能_33[[#This Row],[功能代號]],Menu!A:D,4,FALSE)=0,"",VLOOKUP(功能_33[[#This Row],[功能代號]],Menu!A:D,4,FALSE)),"")</f>
        <v>L4-4</v>
      </c>
      <c r="AE140" s="9">
        <v>98</v>
      </c>
      <c r="AF140" s="9" t="str">
        <f>VLOOKUP(功能_33[[#This Row],[功能代號]],[2]交易清單!$E:$E,1,FALSE)</f>
        <v>L4454</v>
      </c>
    </row>
    <row r="141" spans="1:32" ht="13.5" x14ac:dyDescent="0.3">
      <c r="A141" s="287">
        <v>204</v>
      </c>
      <c r="B141" s="9" t="str">
        <f>LEFT(功能_33[[#This Row],[功能代號]],2)</f>
        <v>L3</v>
      </c>
      <c r="C141" s="9" t="s">
        <v>991</v>
      </c>
      <c r="D141" s="29"/>
      <c r="E141" s="202" t="s">
        <v>268</v>
      </c>
      <c r="F141" s="295" t="s">
        <v>269</v>
      </c>
      <c r="G141" s="176" t="s">
        <v>270</v>
      </c>
      <c r="H141" s="11" t="s">
        <v>952</v>
      </c>
      <c r="I141" s="13" t="s">
        <v>57</v>
      </c>
      <c r="J141" s="2">
        <v>44413</v>
      </c>
      <c r="K141" s="2">
        <v>44462</v>
      </c>
      <c r="L141" s="2"/>
      <c r="M141" s="2"/>
      <c r="N141" s="2" t="str">
        <f>IFERROR(IF(VLOOKUP(功能_33[[#This Row],[功能代號]],討論項目!A:H,8,FALSE)=0,"",VLOOKUP(功能_33[[#This Row],[功能代號]],討論項目!A:H,8,FALSE)),"")</f>
        <v/>
      </c>
      <c r="O141" s="2"/>
      <c r="P141" s="11" t="s">
        <v>957</v>
      </c>
      <c r="Q141" s="11" t="s">
        <v>955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282" t="str">
        <f>IF(功能_33[[#This Row],[實際展示]]="","",功能_33[[#This Row],[實際展示]]+14)</f>
        <v/>
      </c>
      <c r="AB141" s="282" t="str">
        <f>IF(功能_33[[#This Row],[實際展示]]="","",功能_33[[#This Row],[實際展示]]+21)</f>
        <v/>
      </c>
      <c r="AC141" s="2"/>
      <c r="AD141" s="282" t="str">
        <f>IFERROR(IF(VLOOKUP(功能_33[[#This Row],[功能代號]],Menu!A:D,4,FALSE)=0,"",VLOOKUP(功能_33[[#This Row],[功能代號]],Menu!A:D,4,FALSE)),"")</f>
        <v>L3-3</v>
      </c>
      <c r="AE141" s="9">
        <v>204</v>
      </c>
      <c r="AF141" s="9" t="str">
        <f>VLOOKUP(功能_33[[#This Row],[功能代號]],[2]交易清單!$E:$E,1,FALSE)</f>
        <v>L3911</v>
      </c>
    </row>
    <row r="142" spans="1:32" ht="13.5" x14ac:dyDescent="0.3">
      <c r="A142" s="287">
        <v>231</v>
      </c>
      <c r="B142" s="9" t="str">
        <f>LEFT(功能_33[[#This Row],[功能代號]],2)</f>
        <v>L4</v>
      </c>
      <c r="C142" s="9" t="s">
        <v>992</v>
      </c>
      <c r="D142" s="29"/>
      <c r="E142" s="11" t="s">
        <v>473</v>
      </c>
      <c r="F142" s="12" t="s">
        <v>474</v>
      </c>
      <c r="G142" s="9" t="s">
        <v>475</v>
      </c>
      <c r="H142" s="11" t="s">
        <v>952</v>
      </c>
      <c r="I142" s="13" t="s">
        <v>2338</v>
      </c>
      <c r="J142" s="2">
        <v>44420</v>
      </c>
      <c r="K142" s="2">
        <v>44463</v>
      </c>
      <c r="L142" s="2"/>
      <c r="M142" s="2"/>
      <c r="N142" s="2" t="str">
        <f>IFERROR(IF(VLOOKUP(功能_33[[#This Row],[功能代號]],討論項目!A:H,8,FALSE)=0,"",VLOOKUP(功能_33[[#This Row],[功能代號]],討論項目!A:H,8,FALSE)),"")</f>
        <v/>
      </c>
      <c r="O142" s="2"/>
      <c r="P142" s="11" t="s">
        <v>957</v>
      </c>
      <c r="Q142" s="11" t="s">
        <v>963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282" t="str">
        <f>IF(功能_33[[#This Row],[實際展示]]="","",功能_33[[#This Row],[實際展示]]+14)</f>
        <v/>
      </c>
      <c r="AB142" s="282" t="str">
        <f>IF(功能_33[[#This Row],[實際展示]]="","",功能_33[[#This Row],[實際展示]]+21)</f>
        <v/>
      </c>
      <c r="AC142" s="2"/>
      <c r="AD142" s="286" t="str">
        <f>AD135</f>
        <v>L4-2</v>
      </c>
      <c r="AE142" s="9">
        <v>231</v>
      </c>
      <c r="AF142" s="9" t="str">
        <f>VLOOKUP(功能_33[[#This Row],[功能代號]],[2]交易清單!$E:$E,1,FALSE)</f>
        <v>L4205</v>
      </c>
    </row>
    <row r="143" spans="1:32" ht="13.5" x14ac:dyDescent="0.3">
      <c r="A143" s="287">
        <v>105</v>
      </c>
      <c r="B143" s="9" t="str">
        <f>LEFT(功能_33[[#This Row],[功能代號]],2)</f>
        <v>L4</v>
      </c>
      <c r="C143" s="9" t="s">
        <v>992</v>
      </c>
      <c r="D143" s="29" t="s">
        <v>1954</v>
      </c>
      <c r="E143" s="22" t="s">
        <v>446</v>
      </c>
      <c r="F143" s="12" t="s">
        <v>447</v>
      </c>
      <c r="G143" s="9" t="s">
        <v>448</v>
      </c>
      <c r="H143" s="11" t="s">
        <v>952</v>
      </c>
      <c r="I143" s="13" t="s">
        <v>2338</v>
      </c>
      <c r="J143" s="2">
        <v>44420</v>
      </c>
      <c r="K143" s="2">
        <v>44466</v>
      </c>
      <c r="L143" s="2"/>
      <c r="M143" s="2"/>
      <c r="N143" s="2" t="str">
        <f>IFERROR(IF(VLOOKUP(功能_33[[#This Row],[功能代號]],討論項目!A:H,8,FALSE)=0,"",VLOOKUP(功能_33[[#This Row],[功能代號]],討論項目!A:H,8,FALSE)),"")</f>
        <v/>
      </c>
      <c r="O143" s="2"/>
      <c r="P143" s="11" t="s">
        <v>961</v>
      </c>
      <c r="Q143" s="11" t="s">
        <v>963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282" t="str">
        <f>IF(功能_33[[#This Row],[實際展示]]="","",功能_33[[#This Row],[實際展示]]+14)</f>
        <v/>
      </c>
      <c r="AB143" s="282" t="str">
        <f>IF(功能_33[[#This Row],[實際展示]]="","",功能_33[[#This Row],[實際展示]]+21)</f>
        <v/>
      </c>
      <c r="AC143" s="2"/>
      <c r="AD143" s="282" t="str">
        <f>IFERROR(IF(VLOOKUP(功能_33[[#This Row],[功能代號]],Menu!A:D,4,FALSE)=0,"",VLOOKUP(功能_33[[#This Row],[功能代號]],Menu!A:D,4,FALSE)),"")</f>
        <v>L4-5</v>
      </c>
      <c r="AE143" s="9">
        <v>105</v>
      </c>
      <c r="AF143" s="9" t="str">
        <f>VLOOKUP(功能_33[[#This Row],[功能代號]],[2]交易清單!$E:$E,1,FALSE)</f>
        <v>L4520</v>
      </c>
    </row>
    <row r="144" spans="1:32" ht="13.5" x14ac:dyDescent="0.3">
      <c r="A144" s="287">
        <v>230</v>
      </c>
      <c r="B144" s="9" t="str">
        <f>LEFT(功能_33[[#This Row],[功能代號]],2)</f>
        <v>L4</v>
      </c>
      <c r="C144" s="9" t="s">
        <v>992</v>
      </c>
      <c r="D144" s="29"/>
      <c r="E144" s="11" t="s">
        <v>470</v>
      </c>
      <c r="F144" s="12" t="s">
        <v>471</v>
      </c>
      <c r="G144" s="9" t="s">
        <v>472</v>
      </c>
      <c r="H144" s="11" t="s">
        <v>952</v>
      </c>
      <c r="I144" s="13" t="s">
        <v>2338</v>
      </c>
      <c r="J144" s="2">
        <v>44420</v>
      </c>
      <c r="K144" s="2">
        <v>44466</v>
      </c>
      <c r="L144" s="2"/>
      <c r="M144" s="2"/>
      <c r="N144" s="2" t="str">
        <f>IFERROR(IF(VLOOKUP(功能_33[[#This Row],[功能代號]],討論項目!A:H,8,FALSE)=0,"",VLOOKUP(功能_33[[#This Row],[功能代號]],討論項目!A:H,8,FALSE)),"")</f>
        <v/>
      </c>
      <c r="O144" s="2"/>
      <c r="P144" s="11" t="s">
        <v>957</v>
      </c>
      <c r="Q144" s="11" t="s">
        <v>963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282" t="str">
        <f>IF(功能_33[[#This Row],[實際展示]]="","",功能_33[[#This Row],[實際展示]]+14)</f>
        <v/>
      </c>
      <c r="AB144" s="282" t="str">
        <f>IF(功能_33[[#This Row],[實際展示]]="","",功能_33[[#This Row],[實際展示]]+21)</f>
        <v/>
      </c>
      <c r="AC144" s="2"/>
      <c r="AD144" s="286" t="str">
        <f>AD135</f>
        <v>L4-2</v>
      </c>
      <c r="AE144" s="9">
        <v>230</v>
      </c>
      <c r="AF144" s="9" t="str">
        <f>VLOOKUP(功能_33[[#This Row],[功能代號]],[2]交易清單!$E:$E,1,FALSE)</f>
        <v>L4204</v>
      </c>
    </row>
    <row r="145" spans="1:32" ht="13.5" x14ac:dyDescent="0.3">
      <c r="A145" s="287">
        <v>224</v>
      </c>
      <c r="B145" s="9" t="str">
        <f>LEFT(功能_33[[#This Row],[功能代號]],2)</f>
        <v>L4</v>
      </c>
      <c r="C145" s="9" t="s">
        <v>992</v>
      </c>
      <c r="D145" s="29"/>
      <c r="E145" s="11" t="s">
        <v>452</v>
      </c>
      <c r="F145" s="12" t="s">
        <v>453</v>
      </c>
      <c r="G145" s="9" t="s">
        <v>454</v>
      </c>
      <c r="H145" s="11" t="s">
        <v>952</v>
      </c>
      <c r="I145" s="13" t="s">
        <v>2338</v>
      </c>
      <c r="J145" s="2">
        <v>44420</v>
      </c>
      <c r="K145" s="2" t="s">
        <v>2306</v>
      </c>
      <c r="L145" s="2"/>
      <c r="M145" s="2"/>
      <c r="N145" s="2" t="str">
        <f>IFERROR(IF(VLOOKUP(功能_33[[#This Row],[功能代號]],討論項目!A:H,8,FALSE)=0,"",VLOOKUP(功能_33[[#This Row],[功能代號]],討論項目!A:H,8,FALSE)),"")</f>
        <v/>
      </c>
      <c r="O145" s="2"/>
      <c r="P145" s="11" t="s">
        <v>957</v>
      </c>
      <c r="Q145" s="11" t="s">
        <v>955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282" t="str">
        <f>IF(功能_33[[#This Row],[實際展示]]="","",功能_33[[#This Row],[實際展示]]+14)</f>
        <v/>
      </c>
      <c r="AB145" s="282" t="str">
        <f>IF(功能_33[[#This Row],[實際展示]]="","",功能_33[[#This Row],[實際展示]]+21)</f>
        <v/>
      </c>
      <c r="AC145" s="2"/>
      <c r="AD145" s="286" t="str">
        <f>AD146</f>
        <v>L4-2</v>
      </c>
      <c r="AE145" s="9">
        <v>224</v>
      </c>
      <c r="AF145" s="9" t="str">
        <f>VLOOKUP(功能_33[[#This Row],[功能代號]],[2]交易清單!$E:$E,1,FALSE)</f>
        <v>L4210</v>
      </c>
    </row>
    <row r="146" spans="1:32" ht="13.5" x14ac:dyDescent="0.3">
      <c r="A146" s="287">
        <v>225</v>
      </c>
      <c r="B146" s="9" t="str">
        <f>LEFT(功能_33[[#This Row],[功能代號]],2)</f>
        <v>L4</v>
      </c>
      <c r="C146" s="9" t="s">
        <v>992</v>
      </c>
      <c r="D146" s="29"/>
      <c r="E146" s="11" t="s">
        <v>455</v>
      </c>
      <c r="F146" s="12" t="s">
        <v>456</v>
      </c>
      <c r="G146" s="9" t="s">
        <v>457</v>
      </c>
      <c r="H146" s="11" t="s">
        <v>952</v>
      </c>
      <c r="I146" s="13" t="s">
        <v>2338</v>
      </c>
      <c r="J146" s="2">
        <v>44420</v>
      </c>
      <c r="K146" s="2" t="s">
        <v>2306</v>
      </c>
      <c r="L146" s="2"/>
      <c r="M146" s="2"/>
      <c r="N146" s="2" t="str">
        <f>IFERROR(IF(VLOOKUP(功能_33[[#This Row],[功能代號]],討論項目!A:H,8,FALSE)=0,"",VLOOKUP(功能_33[[#This Row],[功能代號]],討論項目!A:H,8,FALSE)),"")</f>
        <v/>
      </c>
      <c r="O146" s="2"/>
      <c r="P146" s="11" t="s">
        <v>957</v>
      </c>
      <c r="Q146" s="11" t="s">
        <v>955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282" t="str">
        <f>IF(功能_33[[#This Row],[實際展示]]="","",功能_33[[#This Row],[實際展示]]+14)</f>
        <v/>
      </c>
      <c r="AB146" s="282" t="str">
        <f>IF(功能_33[[#This Row],[實際展示]]="","",功能_33[[#This Row],[實際展示]]+21)</f>
        <v/>
      </c>
      <c r="AC146" s="2"/>
      <c r="AD146" s="282" t="str">
        <f>IFERROR(IF(VLOOKUP(功能_33[[#This Row],[功能代號]],Menu!A:D,4,FALSE)=0,"",VLOOKUP(功能_33[[#This Row],[功能代號]],Menu!A:D,4,FALSE)),"")</f>
        <v>L4-2</v>
      </c>
      <c r="AE146" s="9">
        <v>225</v>
      </c>
      <c r="AF146" s="9" t="str">
        <f>VLOOKUP(功能_33[[#This Row],[功能代號]],[2]交易清單!$E:$E,1,FALSE)</f>
        <v>L4921</v>
      </c>
    </row>
    <row r="147" spans="1:32" ht="13.5" x14ac:dyDescent="0.3">
      <c r="A147" s="287">
        <v>227</v>
      </c>
      <c r="B147" s="9" t="str">
        <f>LEFT(功能_33[[#This Row],[功能代號]],2)</f>
        <v>L4</v>
      </c>
      <c r="C147" s="9" t="s">
        <v>992</v>
      </c>
      <c r="D147" s="29"/>
      <c r="E147" s="11" t="s">
        <v>461</v>
      </c>
      <c r="F147" s="12" t="s">
        <v>462</v>
      </c>
      <c r="G147" s="9" t="s">
        <v>463</v>
      </c>
      <c r="H147" s="11" t="s">
        <v>952</v>
      </c>
      <c r="I147" s="13" t="s">
        <v>2338</v>
      </c>
      <c r="J147" s="2">
        <v>44420</v>
      </c>
      <c r="K147" s="2" t="s">
        <v>2306</v>
      </c>
      <c r="L147" s="2"/>
      <c r="M147" s="2"/>
      <c r="N147" s="2" t="str">
        <f>IFERROR(IF(VLOOKUP(功能_33[[#This Row],[功能代號]],討論項目!A:H,8,FALSE)=0,"",VLOOKUP(功能_33[[#This Row],[功能代號]],討論項目!A:H,8,FALSE)),"")</f>
        <v/>
      </c>
      <c r="O147" s="2"/>
      <c r="P147" s="11" t="s">
        <v>957</v>
      </c>
      <c r="Q147" s="11" t="s">
        <v>1867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282" t="str">
        <f>IF(功能_33[[#This Row],[實際展示]]="","",功能_33[[#This Row],[實際展示]]+14)</f>
        <v/>
      </c>
      <c r="AB147" s="282" t="str">
        <f>IF(功能_33[[#This Row],[實際展示]]="","",功能_33[[#This Row],[實際展示]]+21)</f>
        <v/>
      </c>
      <c r="AC147" s="2"/>
      <c r="AD147" s="286" t="str">
        <f>AD135</f>
        <v>L4-2</v>
      </c>
      <c r="AE147" s="9">
        <v>227</v>
      </c>
      <c r="AF147" s="9" t="str">
        <f>VLOOKUP(功能_33[[#This Row],[功能代號]],[2]交易清單!$E:$E,1,FALSE)</f>
        <v>L4201</v>
      </c>
    </row>
    <row r="148" spans="1:32" ht="13.5" x14ac:dyDescent="0.3">
      <c r="A148" s="287">
        <v>232</v>
      </c>
      <c r="B148" s="9" t="str">
        <f>LEFT(功能_33[[#This Row],[功能代號]],2)</f>
        <v>L4</v>
      </c>
      <c r="C148" s="9" t="s">
        <v>992</v>
      </c>
      <c r="D148" s="29"/>
      <c r="E148" s="11" t="s">
        <v>482</v>
      </c>
      <c r="F148" s="12" t="s">
        <v>483</v>
      </c>
      <c r="G148" s="9" t="s">
        <v>484</v>
      </c>
      <c r="H148" s="11" t="s">
        <v>952</v>
      </c>
      <c r="I148" s="13" t="s">
        <v>2338</v>
      </c>
      <c r="J148" s="2">
        <v>44421</v>
      </c>
      <c r="K148" s="2" t="s">
        <v>2306</v>
      </c>
      <c r="L148" s="2"/>
      <c r="M148" s="2"/>
      <c r="N148" s="2" t="str">
        <f>IFERROR(IF(VLOOKUP(功能_33[[#This Row],[功能代號]],討論項目!A:H,8,FALSE)=0,"",VLOOKUP(功能_33[[#This Row],[功能代號]],討論項目!A:H,8,FALSE)),"")</f>
        <v/>
      </c>
      <c r="O148" s="2"/>
      <c r="P148" s="11" t="s">
        <v>957</v>
      </c>
      <c r="Q148" s="11" t="s">
        <v>955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282" t="str">
        <f>IF(功能_33[[#This Row],[實際展示]]="","",功能_33[[#This Row],[實際展示]]+14)</f>
        <v/>
      </c>
      <c r="AB148" s="282" t="str">
        <f>IF(功能_33[[#This Row],[實際展示]]="","",功能_33[[#This Row],[實際展示]]+21)</f>
        <v/>
      </c>
      <c r="AC148" s="2"/>
      <c r="AD148" s="286" t="s">
        <v>2265</v>
      </c>
      <c r="AE148" s="9">
        <v>232</v>
      </c>
      <c r="AF148" s="9" t="str">
        <f>VLOOKUP(功能_33[[#This Row],[功能代號]],[2]交易清單!$E:$E,1,FALSE)</f>
        <v>L492A</v>
      </c>
    </row>
    <row r="149" spans="1:32" ht="13.5" x14ac:dyDescent="0.3">
      <c r="A149" s="287">
        <v>241</v>
      </c>
      <c r="B149" s="9" t="str">
        <f>LEFT(功能_33[[#This Row],[功能代號]],2)</f>
        <v>L4</v>
      </c>
      <c r="C149" s="9" t="s">
        <v>992</v>
      </c>
      <c r="D149" s="29"/>
      <c r="E149" s="11" t="s">
        <v>476</v>
      </c>
      <c r="F149" s="12" t="s">
        <v>477</v>
      </c>
      <c r="G149" s="9" t="s">
        <v>478</v>
      </c>
      <c r="H149" s="11" t="s">
        <v>952</v>
      </c>
      <c r="I149" s="13" t="s">
        <v>2338</v>
      </c>
      <c r="J149" s="2">
        <v>44421</v>
      </c>
      <c r="K149" s="2" t="s">
        <v>2306</v>
      </c>
      <c r="L149" s="2"/>
      <c r="M149" s="2"/>
      <c r="N149" s="2" t="str">
        <f>IFERROR(IF(VLOOKUP(功能_33[[#This Row],[功能代號]],討論項目!A:H,8,FALSE)=0,"",VLOOKUP(功能_33[[#This Row],[功能代號]],討論項目!A:H,8,FALSE)),"")</f>
        <v/>
      </c>
      <c r="O149" s="2"/>
      <c r="P149" s="11" t="s">
        <v>957</v>
      </c>
      <c r="Q149" s="11" t="s">
        <v>963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282" t="str">
        <f>IF(功能_33[[#This Row],[實際展示]]="","",功能_33[[#This Row],[實際展示]]+14)</f>
        <v/>
      </c>
      <c r="AB149" s="282" t="str">
        <f>IF(功能_33[[#This Row],[實際展示]]="","",功能_33[[#This Row],[實際展示]]+21)</f>
        <v/>
      </c>
      <c r="AC149" s="2"/>
      <c r="AD149" s="282" t="str">
        <f>IFERROR(IF(VLOOKUP(功能_33[[#This Row],[功能代號]],Menu!A:D,4,FALSE)=0,"",VLOOKUP(功能_33[[#This Row],[功能代號]],Menu!A:D,4,FALSE)),"")</f>
        <v>L4-7</v>
      </c>
      <c r="AE149" s="9">
        <v>241</v>
      </c>
      <c r="AF149" s="9" t="str">
        <f>VLOOKUP(功能_33[[#This Row],[功能代號]],[2]交易清單!$E:$E,1,FALSE)</f>
        <v>L4702</v>
      </c>
    </row>
    <row r="150" spans="1:32" ht="13.5" x14ac:dyDescent="0.3">
      <c r="A150" s="287">
        <v>242</v>
      </c>
      <c r="B150" s="9" t="str">
        <f>LEFT(功能_33[[#This Row],[功能代號]],2)</f>
        <v>L4</v>
      </c>
      <c r="C150" s="9" t="s">
        <v>992</v>
      </c>
      <c r="D150" s="29"/>
      <c r="E150" s="11" t="s">
        <v>479</v>
      </c>
      <c r="F150" s="12" t="s">
        <v>480</v>
      </c>
      <c r="G150" s="9" t="s">
        <v>481</v>
      </c>
      <c r="H150" s="11" t="s">
        <v>952</v>
      </c>
      <c r="I150" s="13" t="s">
        <v>2338</v>
      </c>
      <c r="J150" s="2">
        <v>44421</v>
      </c>
      <c r="K150" s="2" t="s">
        <v>2306</v>
      </c>
      <c r="L150" s="2"/>
      <c r="M150" s="2"/>
      <c r="N150" s="2" t="str">
        <f>IFERROR(IF(VLOOKUP(功能_33[[#This Row],[功能代號]],討論項目!A:H,8,FALSE)=0,"",VLOOKUP(功能_33[[#This Row],[功能代號]],討論項目!A:H,8,FALSE)),"")</f>
        <v/>
      </c>
      <c r="O150" s="2"/>
      <c r="P150" s="11" t="s">
        <v>957</v>
      </c>
      <c r="Q150" s="11" t="s">
        <v>963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282" t="str">
        <f>IF(功能_33[[#This Row],[實際展示]]="","",功能_33[[#This Row],[實際展示]]+14)</f>
        <v/>
      </c>
      <c r="AB150" s="282" t="str">
        <f>IF(功能_33[[#This Row],[實際展示]]="","",功能_33[[#This Row],[實際展示]]+21)</f>
        <v/>
      </c>
      <c r="AC150" s="2"/>
      <c r="AD150" s="282" t="str">
        <f>IFERROR(IF(VLOOKUP(功能_33[[#This Row],[功能代號]],Menu!A:D,4,FALSE)=0,"",VLOOKUP(功能_33[[#This Row],[功能代號]],Menu!A:D,4,FALSE)),"")</f>
        <v>L4-7</v>
      </c>
      <c r="AE150" s="9">
        <v>242</v>
      </c>
      <c r="AF150" s="9" t="str">
        <f>VLOOKUP(功能_33[[#This Row],[功能代號]],[2]交易清單!$E:$E,1,FALSE)</f>
        <v>L4703</v>
      </c>
    </row>
    <row r="151" spans="1:32" ht="13.5" x14ac:dyDescent="0.3">
      <c r="A151" s="287">
        <v>199</v>
      </c>
      <c r="B151" s="9" t="str">
        <f>LEFT(功能_33[[#This Row],[功能代號]],2)</f>
        <v>L3</v>
      </c>
      <c r="C151" s="9" t="s">
        <v>991</v>
      </c>
      <c r="D151" s="29"/>
      <c r="E151" s="11" t="s">
        <v>262</v>
      </c>
      <c r="F151" s="12" t="s">
        <v>263</v>
      </c>
      <c r="G151" s="9" t="s">
        <v>264</v>
      </c>
      <c r="H151" s="11" t="s">
        <v>952</v>
      </c>
      <c r="I151" s="13" t="s">
        <v>57</v>
      </c>
      <c r="J151" s="2">
        <v>44412</v>
      </c>
      <c r="K151" s="2" t="s">
        <v>2306</v>
      </c>
      <c r="L151" s="2"/>
      <c r="M151" s="2"/>
      <c r="N151" s="2" t="str">
        <f>IFERROR(IF(VLOOKUP(功能_33[[#This Row],[功能代號]],討論項目!A:H,8,FALSE)=0,"",VLOOKUP(功能_33[[#This Row],[功能代號]],討論項目!A:H,8,FALSE)),"")</f>
        <v/>
      </c>
      <c r="O151" s="2"/>
      <c r="P151" s="11" t="s">
        <v>957</v>
      </c>
      <c r="Q151" s="11" t="s">
        <v>955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282" t="str">
        <f>IF(功能_33[[#This Row],[實際展示]]="","",功能_33[[#This Row],[實際展示]]+14)</f>
        <v/>
      </c>
      <c r="AB151" s="282" t="str">
        <f>IF(功能_33[[#This Row],[實際展示]]="","",功能_33[[#This Row],[實際展示]]+21)</f>
        <v/>
      </c>
      <c r="AC151" s="2"/>
      <c r="AD151" s="282" t="str">
        <f>IFERROR(IF(VLOOKUP(功能_33[[#This Row],[功能代號]],Menu!A:D,4,FALSE)=0,"",VLOOKUP(功能_33[[#This Row],[功能代號]],Menu!A:D,4,FALSE)),"")</f>
        <v>L3-1</v>
      </c>
      <c r="AE151" s="9">
        <v>199</v>
      </c>
      <c r="AF151" s="9" t="str">
        <f>VLOOKUP(功能_33[[#This Row],[功能代號]],[2]交易清單!$E:$E,1,FALSE)</f>
        <v>L3921</v>
      </c>
    </row>
    <row r="152" spans="1:32" ht="13.5" x14ac:dyDescent="0.3">
      <c r="A152" s="287">
        <v>196</v>
      </c>
      <c r="B152" s="9" t="str">
        <f>LEFT(功能_33[[#This Row],[功能代號]],2)</f>
        <v>L3</v>
      </c>
      <c r="C152" s="9" t="s">
        <v>991</v>
      </c>
      <c r="D152" s="29"/>
      <c r="E152" s="11" t="s">
        <v>291</v>
      </c>
      <c r="F152" s="12" t="s">
        <v>292</v>
      </c>
      <c r="G152" s="9" t="s">
        <v>293</v>
      </c>
      <c r="H152" s="11" t="s">
        <v>952</v>
      </c>
      <c r="I152" s="13" t="s">
        <v>57</v>
      </c>
      <c r="J152" s="2">
        <v>44413</v>
      </c>
      <c r="K152" s="2" t="s">
        <v>2306</v>
      </c>
      <c r="L152" s="2"/>
      <c r="M152" s="2"/>
      <c r="N152" s="2" t="str">
        <f>IFERROR(IF(VLOOKUP(功能_33[[#This Row],[功能代號]],討論項目!A:H,8,FALSE)=0,"",VLOOKUP(功能_33[[#This Row],[功能代號]],討論項目!A:H,8,FALSE)),"")</f>
        <v/>
      </c>
      <c r="O152" s="2"/>
      <c r="P152" s="11" t="s">
        <v>957</v>
      </c>
      <c r="Q152" s="11" t="s">
        <v>955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282" t="str">
        <f>IF(功能_33[[#This Row],[實際展示]]="","",功能_33[[#This Row],[實際展示]]+14)</f>
        <v/>
      </c>
      <c r="AB152" s="282" t="str">
        <f>IF(功能_33[[#This Row],[實際展示]]="","",功能_33[[#This Row],[實際展示]]+21)</f>
        <v/>
      </c>
      <c r="AC152" s="2"/>
      <c r="AD152" s="282" t="str">
        <f>IFERROR(IF(VLOOKUP(功能_33[[#This Row],[功能代號]],Menu!A:D,4,FALSE)=0,"",VLOOKUP(功能_33[[#This Row],[功能代號]],Menu!A:D,4,FALSE)),"")</f>
        <v>L3-1</v>
      </c>
      <c r="AE152" s="9">
        <v>196</v>
      </c>
      <c r="AF152" s="9" t="str">
        <f>VLOOKUP(功能_33[[#This Row],[功能代號]],[2]交易清單!$E:$E,1,FALSE)</f>
        <v>L3922</v>
      </c>
    </row>
    <row r="153" spans="1:32" ht="13.5" x14ac:dyDescent="0.3">
      <c r="A153" s="287">
        <v>214</v>
      </c>
      <c r="B153" s="9" t="str">
        <f>LEFT(功能_33[[#This Row],[功能代號]],2)</f>
        <v>L3</v>
      </c>
      <c r="C153" s="9" t="s">
        <v>991</v>
      </c>
      <c r="D153" s="29"/>
      <c r="E153" s="11" t="s">
        <v>306</v>
      </c>
      <c r="F153" s="12" t="s">
        <v>307</v>
      </c>
      <c r="G153" s="9" t="s">
        <v>308</v>
      </c>
      <c r="H153" s="11" t="s">
        <v>952</v>
      </c>
      <c r="I153" s="13" t="s">
        <v>57</v>
      </c>
      <c r="J153" s="2">
        <v>44414</v>
      </c>
      <c r="K153" s="2" t="s">
        <v>2306</v>
      </c>
      <c r="L153" s="2"/>
      <c r="M153" s="2"/>
      <c r="N153" s="2" t="str">
        <f>IFERROR(IF(VLOOKUP(功能_33[[#This Row],[功能代號]],討論項目!A:H,8,FALSE)=0,"",VLOOKUP(功能_33[[#This Row],[功能代號]],討論項目!A:H,8,FALSE)),"")</f>
        <v/>
      </c>
      <c r="O153" s="2"/>
      <c r="P153" s="11" t="s">
        <v>957</v>
      </c>
      <c r="Q153" s="11" t="s">
        <v>955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282" t="str">
        <f>IF(功能_33[[#This Row],[實際展示]]="","",功能_33[[#This Row],[實際展示]]+14)</f>
        <v/>
      </c>
      <c r="AB153" s="282" t="str">
        <f>IF(功能_33[[#This Row],[實際展示]]="","",功能_33[[#This Row],[實際展示]]+21)</f>
        <v/>
      </c>
      <c r="AC153" s="2"/>
      <c r="AD153" s="282" t="str">
        <f>IFERROR(IF(VLOOKUP(功能_33[[#This Row],[功能代號]],Menu!A:D,4,FALSE)=0,"",VLOOKUP(功能_33[[#This Row],[功能代號]],Menu!A:D,4,FALSE)),"")</f>
        <v>L3-1</v>
      </c>
      <c r="AE153" s="9">
        <v>214</v>
      </c>
      <c r="AF153" s="9" t="str">
        <f>VLOOKUP(功能_33[[#This Row],[功能代號]],[2]交易清單!$E:$E,1,FALSE)</f>
        <v>L3923</v>
      </c>
    </row>
    <row r="154" spans="1:32" ht="13.5" x14ac:dyDescent="0.3">
      <c r="A154" s="287">
        <v>197</v>
      </c>
      <c r="B154" s="9" t="str">
        <f>LEFT(功能_33[[#This Row],[功能代號]],2)</f>
        <v>L3</v>
      </c>
      <c r="C154" s="9" t="s">
        <v>991</v>
      </c>
      <c r="D154" s="29"/>
      <c r="E154" s="11" t="s">
        <v>294</v>
      </c>
      <c r="F154" s="12" t="s">
        <v>295</v>
      </c>
      <c r="G154" s="9" t="s">
        <v>296</v>
      </c>
      <c r="H154" s="11" t="s">
        <v>952</v>
      </c>
      <c r="I154" s="13" t="s">
        <v>57</v>
      </c>
      <c r="J154" s="2">
        <v>44413</v>
      </c>
      <c r="K154" s="2" t="s">
        <v>2306</v>
      </c>
      <c r="L154" s="2"/>
      <c r="M154" s="2"/>
      <c r="N154" s="2" t="str">
        <f>IFERROR(IF(VLOOKUP(功能_33[[#This Row],[功能代號]],討論項目!A:H,8,FALSE)=0,"",VLOOKUP(功能_33[[#This Row],[功能代號]],討論項目!A:H,8,FALSE)),"")</f>
        <v/>
      </c>
      <c r="O154" s="2"/>
      <c r="P154" s="11" t="s">
        <v>966</v>
      </c>
      <c r="Q154" s="11" t="s">
        <v>963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282" t="str">
        <f>IF(功能_33[[#This Row],[實際展示]]="","",功能_33[[#This Row],[實際展示]]+14)</f>
        <v/>
      </c>
      <c r="AB154" s="282" t="str">
        <f>IF(功能_33[[#This Row],[實際展示]]="","",功能_33[[#This Row],[實際展示]]+21)</f>
        <v/>
      </c>
      <c r="AC154" s="2"/>
      <c r="AD154" s="282" t="str">
        <f>IFERROR(IF(VLOOKUP(功能_33[[#This Row],[功能代號]],Menu!A:D,4,FALSE)=0,"",VLOOKUP(功能_33[[#This Row],[功能代號]],Menu!A:D,4,FALSE)),"")</f>
        <v>L3-1</v>
      </c>
      <c r="AE154" s="9">
        <v>197</v>
      </c>
      <c r="AF154" s="9" t="str">
        <f>VLOOKUP(功能_33[[#This Row],[功能代號]],[2]交易清單!$E:$E,1,FALSE)</f>
        <v>L3924</v>
      </c>
    </row>
    <row r="155" spans="1:32" ht="13.5" x14ac:dyDescent="0.3">
      <c r="A155" s="287">
        <v>194</v>
      </c>
      <c r="B155" s="9" t="str">
        <f>LEFT(功能_33[[#This Row],[功能代號]],2)</f>
        <v>L3</v>
      </c>
      <c r="C155" s="9" t="s">
        <v>991</v>
      </c>
      <c r="D155" s="29"/>
      <c r="E155" s="11" t="s">
        <v>277</v>
      </c>
      <c r="F155" s="12" t="s">
        <v>278</v>
      </c>
      <c r="G155" s="9" t="s">
        <v>279</v>
      </c>
      <c r="H155" s="11" t="s">
        <v>952</v>
      </c>
      <c r="I155" s="13" t="s">
        <v>57</v>
      </c>
      <c r="J155" s="2">
        <v>44413</v>
      </c>
      <c r="K155" s="2" t="s">
        <v>2306</v>
      </c>
      <c r="L155" s="2"/>
      <c r="M155" s="2"/>
      <c r="N155" s="2" t="str">
        <f>IFERROR(IF(VLOOKUP(功能_33[[#This Row],[功能代號]],討論項目!A:H,8,FALSE)=0,"",VLOOKUP(功能_33[[#This Row],[功能代號]],討論項目!A:H,8,FALSE)),"")</f>
        <v/>
      </c>
      <c r="O155" s="2"/>
      <c r="P155" s="11" t="s">
        <v>957</v>
      </c>
      <c r="Q155" s="11" t="s">
        <v>955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282" t="str">
        <f>IF(功能_33[[#This Row],[實際展示]]="","",功能_33[[#This Row],[實際展示]]+14)</f>
        <v/>
      </c>
      <c r="AB155" s="282" t="str">
        <f>IF(功能_33[[#This Row],[實際展示]]="","",功能_33[[#This Row],[實際展示]]+21)</f>
        <v/>
      </c>
      <c r="AC155" s="2"/>
      <c r="AD155" s="282" t="str">
        <f>IFERROR(IF(VLOOKUP(功能_33[[#This Row],[功能代號]],Menu!A:D,4,FALSE)=0,"",VLOOKUP(功能_33[[#This Row],[功能代號]],Menu!A:D,4,FALSE)),"")</f>
        <v>L3-1</v>
      </c>
      <c r="AE155" s="9">
        <v>194</v>
      </c>
      <c r="AF155" s="9" t="str">
        <f>VLOOKUP(功能_33[[#This Row],[功能代號]],[2]交易清單!$E:$E,1,FALSE)</f>
        <v>L3925</v>
      </c>
    </row>
    <row r="156" spans="1:32" ht="13.5" x14ac:dyDescent="0.3">
      <c r="A156" s="287">
        <v>195</v>
      </c>
      <c r="B156" s="9" t="str">
        <f>LEFT(功能_33[[#This Row],[功能代號]],2)</f>
        <v>L3</v>
      </c>
      <c r="C156" s="9" t="s">
        <v>991</v>
      </c>
      <c r="D156" s="29"/>
      <c r="E156" s="11" t="s">
        <v>280</v>
      </c>
      <c r="F156" s="12" t="s">
        <v>281</v>
      </c>
      <c r="G156" s="9" t="s">
        <v>282</v>
      </c>
      <c r="H156" s="11" t="s">
        <v>952</v>
      </c>
      <c r="I156" s="13" t="s">
        <v>57</v>
      </c>
      <c r="J156" s="2">
        <v>44413</v>
      </c>
      <c r="K156" s="2" t="s">
        <v>2306</v>
      </c>
      <c r="L156" s="2"/>
      <c r="M156" s="2"/>
      <c r="N156" s="2" t="str">
        <f>IFERROR(IF(VLOOKUP(功能_33[[#This Row],[功能代號]],討論項目!A:H,8,FALSE)=0,"",VLOOKUP(功能_33[[#This Row],[功能代號]],討論項目!A:H,8,FALSE)),"")</f>
        <v/>
      </c>
      <c r="O156" s="2"/>
      <c r="P156" s="11" t="s">
        <v>957</v>
      </c>
      <c r="Q156" s="11" t="s">
        <v>955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282" t="str">
        <f>IF(功能_33[[#This Row],[實際展示]]="","",功能_33[[#This Row],[實際展示]]+14)</f>
        <v/>
      </c>
      <c r="AB156" s="282" t="str">
        <f>IF(功能_33[[#This Row],[實際展示]]="","",功能_33[[#This Row],[實際展示]]+21)</f>
        <v/>
      </c>
      <c r="AC156" s="2"/>
      <c r="AD156" s="282" t="str">
        <f>IFERROR(IF(VLOOKUP(功能_33[[#This Row],[功能代號]],Menu!A:D,4,FALSE)=0,"",VLOOKUP(功能_33[[#This Row],[功能代號]],Menu!A:D,4,FALSE)),"")</f>
        <v>L3-1</v>
      </c>
      <c r="AE156" s="9">
        <v>195</v>
      </c>
      <c r="AF156" s="9" t="str">
        <f>VLOOKUP(功能_33[[#This Row],[功能代號]],[2]交易清單!$E:$E,1,FALSE)</f>
        <v>L3926</v>
      </c>
    </row>
    <row r="157" spans="1:32" ht="13.5" x14ac:dyDescent="0.3">
      <c r="A157" s="287">
        <v>201</v>
      </c>
      <c r="B157" s="9" t="str">
        <f>LEFT(功能_33[[#This Row],[功能代號]],2)</f>
        <v>L3</v>
      </c>
      <c r="C157" s="9" t="s">
        <v>991</v>
      </c>
      <c r="D157" s="29"/>
      <c r="E157" s="11" t="s">
        <v>283</v>
      </c>
      <c r="F157" s="12" t="s">
        <v>284</v>
      </c>
      <c r="G157" s="9" t="s">
        <v>285</v>
      </c>
      <c r="H157" s="11" t="s">
        <v>952</v>
      </c>
      <c r="I157" s="13" t="s">
        <v>57</v>
      </c>
      <c r="J157" s="2">
        <v>44413</v>
      </c>
      <c r="K157" s="2" t="s">
        <v>2306</v>
      </c>
      <c r="L157" s="2"/>
      <c r="M157" s="2"/>
      <c r="N157" s="2" t="str">
        <f>IFERROR(IF(VLOOKUP(功能_33[[#This Row],[功能代號]],討論項目!A:H,8,FALSE)=0,"",VLOOKUP(功能_33[[#This Row],[功能代號]],討論項目!A:H,8,FALSE)),"")</f>
        <v/>
      </c>
      <c r="O157" s="2"/>
      <c r="P157" s="11" t="s">
        <v>957</v>
      </c>
      <c r="Q157" s="11" t="s">
        <v>955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282" t="str">
        <f>IF(功能_33[[#This Row],[實際展示]]="","",功能_33[[#This Row],[實際展示]]+14)</f>
        <v/>
      </c>
      <c r="AB157" s="282" t="str">
        <f>IF(功能_33[[#This Row],[實際展示]]="","",功能_33[[#This Row],[實際展示]]+21)</f>
        <v/>
      </c>
      <c r="AC157" s="2"/>
      <c r="AD157" s="282" t="str">
        <f>IFERROR(IF(VLOOKUP(功能_33[[#This Row],[功能代號]],Menu!A:D,4,FALSE)=0,"",VLOOKUP(功能_33[[#This Row],[功能代號]],Menu!A:D,4,FALSE)),"")</f>
        <v>L3-2</v>
      </c>
      <c r="AE157" s="9">
        <v>201</v>
      </c>
      <c r="AF157" s="9" t="str">
        <f>VLOOKUP(功能_33[[#This Row],[功能代號]],[2]交易清單!$E:$E,1,FALSE)</f>
        <v>L3004</v>
      </c>
    </row>
    <row r="158" spans="1:32" ht="13.5" x14ac:dyDescent="0.3">
      <c r="A158" s="287">
        <v>202</v>
      </c>
      <c r="B158" s="9" t="str">
        <f>LEFT(功能_33[[#This Row],[功能代號]],2)</f>
        <v>L3</v>
      </c>
      <c r="C158" s="9" t="s">
        <v>991</v>
      </c>
      <c r="D158" s="29"/>
      <c r="E158" s="11" t="s">
        <v>286</v>
      </c>
      <c r="F158" s="12" t="s">
        <v>284</v>
      </c>
      <c r="G158" s="9" t="s">
        <v>287</v>
      </c>
      <c r="H158" s="11" t="s">
        <v>952</v>
      </c>
      <c r="I158" s="13" t="s">
        <v>57</v>
      </c>
      <c r="J158" s="2">
        <v>44413</v>
      </c>
      <c r="K158" s="2" t="s">
        <v>2306</v>
      </c>
      <c r="L158" s="2"/>
      <c r="M158" s="2"/>
      <c r="N158" s="2" t="str">
        <f>IFERROR(IF(VLOOKUP(功能_33[[#This Row],[功能代號]],討論項目!A:H,8,FALSE)=0,"",VLOOKUP(功能_33[[#This Row],[功能代號]],討論項目!A:H,8,FALSE)),"")</f>
        <v/>
      </c>
      <c r="O158" s="2"/>
      <c r="P158" s="11" t="s">
        <v>957</v>
      </c>
      <c r="Q158" s="11" t="s">
        <v>955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282" t="str">
        <f>IF(功能_33[[#This Row],[實際展示]]="","",功能_33[[#This Row],[實際展示]]+14)</f>
        <v/>
      </c>
      <c r="AB158" s="282" t="str">
        <f>IF(功能_33[[#This Row],[實際展示]]="","",功能_33[[#This Row],[實際展示]]+21)</f>
        <v/>
      </c>
      <c r="AC158" s="2"/>
      <c r="AD158" s="286" t="str">
        <f>AD157</f>
        <v>L3-2</v>
      </c>
      <c r="AE158" s="9">
        <v>202</v>
      </c>
      <c r="AF158" s="9" t="str">
        <f>VLOOKUP(功能_33[[#This Row],[功能代號]],[2]交易清單!$E:$E,1,FALSE)</f>
        <v>L3130</v>
      </c>
    </row>
    <row r="159" spans="1:32" ht="13.5" x14ac:dyDescent="0.3">
      <c r="A159" s="287">
        <v>200</v>
      </c>
      <c r="B159" s="9" t="str">
        <f>LEFT(功能_33[[#This Row],[功能代號]],2)</f>
        <v>L3</v>
      </c>
      <c r="C159" s="9" t="s">
        <v>991</v>
      </c>
      <c r="D159" s="29"/>
      <c r="E159" s="11" t="s">
        <v>265</v>
      </c>
      <c r="F159" s="12" t="s">
        <v>266</v>
      </c>
      <c r="G159" s="9" t="s">
        <v>267</v>
      </c>
      <c r="H159" s="11" t="s">
        <v>952</v>
      </c>
      <c r="I159" s="13" t="s">
        <v>57</v>
      </c>
      <c r="J159" s="2">
        <v>44412</v>
      </c>
      <c r="K159" s="2" t="s">
        <v>2306</v>
      </c>
      <c r="L159" s="2"/>
      <c r="M159" s="2"/>
      <c r="N159" s="2" t="str">
        <f>IFERROR(IF(VLOOKUP(功能_33[[#This Row],[功能代號]],討論項目!A:H,8,FALSE)=0,"",VLOOKUP(功能_33[[#This Row],[功能代號]],討論項目!A:H,8,FALSE)),"")</f>
        <v/>
      </c>
      <c r="O159" s="2"/>
      <c r="P159" s="11" t="s">
        <v>957</v>
      </c>
      <c r="Q159" s="11" t="s">
        <v>955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282" t="str">
        <f>IF(功能_33[[#This Row],[實際展示]]="","",功能_33[[#This Row],[實際展示]]+14)</f>
        <v/>
      </c>
      <c r="AB159" s="282" t="str">
        <f>IF(功能_33[[#This Row],[實際展示]]="","",功能_33[[#This Row],[實際展示]]+21)</f>
        <v/>
      </c>
      <c r="AC159" s="2"/>
      <c r="AD159" s="282" t="str">
        <f>IFERROR(IF(VLOOKUP(功能_33[[#This Row],[功能代號]],Menu!A:D,4,FALSE)=0,"",VLOOKUP(功能_33[[#This Row],[功能代號]],Menu!A:D,4,FALSE)),"")</f>
        <v>L3-3</v>
      </c>
      <c r="AE159" s="9">
        <v>200</v>
      </c>
      <c r="AF159" s="9" t="str">
        <f>VLOOKUP(功能_33[[#This Row],[功能代號]],[2]交易清單!$E:$E,1,FALSE)</f>
        <v>L3200</v>
      </c>
    </row>
    <row r="160" spans="1:32" ht="13.5" x14ac:dyDescent="0.3">
      <c r="A160" s="287">
        <v>210</v>
      </c>
      <c r="B160" s="9" t="str">
        <f>LEFT(功能_33[[#This Row],[功能代號]],2)</f>
        <v>L3</v>
      </c>
      <c r="C160" s="9" t="s">
        <v>991</v>
      </c>
      <c r="D160" s="29"/>
      <c r="E160" s="11" t="s">
        <v>259</v>
      </c>
      <c r="F160" s="10" t="s">
        <v>260</v>
      </c>
      <c r="G160" s="9" t="s">
        <v>261</v>
      </c>
      <c r="H160" s="11" t="s">
        <v>952</v>
      </c>
      <c r="I160" s="13" t="s">
        <v>57</v>
      </c>
      <c r="J160" s="2">
        <v>44412</v>
      </c>
      <c r="K160" s="2" t="s">
        <v>2306</v>
      </c>
      <c r="L160" s="2"/>
      <c r="M160" s="2"/>
      <c r="N160" s="2" t="str">
        <f>IFERROR(IF(VLOOKUP(功能_33[[#This Row],[功能代號]],討論項目!A:H,8,FALSE)=0,"",VLOOKUP(功能_33[[#This Row],[功能代號]],討論項目!A:H,8,FALSE)),"")</f>
        <v/>
      </c>
      <c r="O160" s="2"/>
      <c r="P160" s="11" t="s">
        <v>957</v>
      </c>
      <c r="Q160" s="11" t="s">
        <v>963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282" t="str">
        <f>IF(功能_33[[#This Row],[實際展示]]="","",功能_33[[#This Row],[實際展示]]+14)</f>
        <v/>
      </c>
      <c r="AB160" s="282" t="str">
        <f>IF(功能_33[[#This Row],[實際展示]]="","",功能_33[[#This Row],[實際展示]]+21)</f>
        <v/>
      </c>
      <c r="AC160" s="2"/>
      <c r="AD160" s="282" t="str">
        <f>IFERROR(IF(VLOOKUP(功能_33[[#This Row],[功能代號]],Menu!A:D,4,FALSE)=0,"",VLOOKUP(功能_33[[#This Row],[功能代號]],Menu!A:D,4,FALSE)),"")</f>
        <v>L3-3</v>
      </c>
      <c r="AE160" s="9">
        <v>210</v>
      </c>
      <c r="AF160" s="9" t="str">
        <f>VLOOKUP(功能_33[[#This Row],[功能代號]],[2]交易清單!$E:$E,1,FALSE)</f>
        <v>L3230</v>
      </c>
    </row>
    <row r="161" spans="1:32" ht="13.5" x14ac:dyDescent="0.3">
      <c r="A161" s="287">
        <v>211</v>
      </c>
      <c r="B161" s="9" t="str">
        <f>LEFT(功能_33[[#This Row],[功能代號]],2)</f>
        <v>L3</v>
      </c>
      <c r="C161" s="9" t="s">
        <v>991</v>
      </c>
      <c r="D161" s="29"/>
      <c r="E161" s="11" t="s">
        <v>239</v>
      </c>
      <c r="F161" s="12" t="s">
        <v>240</v>
      </c>
      <c r="G161" s="9" t="s">
        <v>241</v>
      </c>
      <c r="H161" s="11" t="s">
        <v>952</v>
      </c>
      <c r="I161" s="13" t="s">
        <v>57</v>
      </c>
      <c r="J161" s="2">
        <v>44412</v>
      </c>
      <c r="K161" s="2" t="s">
        <v>2306</v>
      </c>
      <c r="L161" s="2"/>
      <c r="M161" s="2"/>
      <c r="N161" s="2" t="str">
        <f>IFERROR(IF(VLOOKUP(功能_33[[#This Row],[功能代號]],討論項目!A:H,8,FALSE)=0,"",VLOOKUP(功能_33[[#This Row],[功能代號]],討論項目!A:H,8,FALSE)),"")</f>
        <v/>
      </c>
      <c r="O161" s="2"/>
      <c r="P161" s="11" t="s">
        <v>961</v>
      </c>
      <c r="Q161" s="11" t="s">
        <v>963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282" t="str">
        <f>IF(功能_33[[#This Row],[實際展示]]="","",功能_33[[#This Row],[實際展示]]+14)</f>
        <v/>
      </c>
      <c r="AB161" s="282" t="str">
        <f>IF(功能_33[[#This Row],[實際展示]]="","",功能_33[[#This Row],[實際展示]]+21)</f>
        <v/>
      </c>
      <c r="AC161" s="2"/>
      <c r="AD161" s="282" t="str">
        <f>IFERROR(IF(VLOOKUP(功能_33[[#This Row],[功能代號]],Menu!A:D,4,FALSE)=0,"",VLOOKUP(功能_33[[#This Row],[功能代號]],Menu!A:D,4,FALSE)),"")</f>
        <v>L3-4</v>
      </c>
      <c r="AE161" s="9">
        <v>211</v>
      </c>
      <c r="AF161" s="9" t="str">
        <f>VLOOKUP(功能_33[[#This Row],[功能代號]],[2]交易清單!$E:$E,1,FALSE)</f>
        <v>L3410</v>
      </c>
    </row>
    <row r="162" spans="1:32" ht="13.5" x14ac:dyDescent="0.3">
      <c r="A162" s="287">
        <v>212</v>
      </c>
      <c r="B162" s="9" t="str">
        <f>LEFT(功能_33[[#This Row],[功能代號]],2)</f>
        <v>L3</v>
      </c>
      <c r="C162" s="9" t="s">
        <v>991</v>
      </c>
      <c r="D162" s="29"/>
      <c r="E162" s="11" t="s">
        <v>242</v>
      </c>
      <c r="F162" s="12" t="s">
        <v>240</v>
      </c>
      <c r="G162" s="9" t="s">
        <v>243</v>
      </c>
      <c r="H162" s="11" t="s">
        <v>952</v>
      </c>
      <c r="I162" s="13" t="s">
        <v>57</v>
      </c>
      <c r="J162" s="2">
        <v>44412</v>
      </c>
      <c r="K162" s="2" t="s">
        <v>2306</v>
      </c>
      <c r="L162" s="2"/>
      <c r="M162" s="2"/>
      <c r="N162" s="2" t="str">
        <f>IFERROR(IF(VLOOKUP(功能_33[[#This Row],[功能代號]],討論項目!A:H,8,FALSE)=0,"",VLOOKUP(功能_33[[#This Row],[功能代號]],討論項目!A:H,8,FALSE)),"")</f>
        <v/>
      </c>
      <c r="O162" s="2"/>
      <c r="P162" s="11" t="s">
        <v>961</v>
      </c>
      <c r="Q162" s="11" t="s">
        <v>955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282" t="str">
        <f>IF(功能_33[[#This Row],[實際展示]]="","",功能_33[[#This Row],[實際展示]]+14)</f>
        <v/>
      </c>
      <c r="AB162" s="282" t="str">
        <f>IF(功能_33[[#This Row],[實際展示]]="","",功能_33[[#This Row],[實際展示]]+21)</f>
        <v/>
      </c>
      <c r="AC162" s="2"/>
      <c r="AD162" s="282" t="str">
        <f>IFERROR(IF(VLOOKUP(功能_33[[#This Row],[功能代號]],Menu!A:D,4,FALSE)=0,"",VLOOKUP(功能_33[[#This Row],[功能代號]],Menu!A:D,4,FALSE)),"")</f>
        <v>L3-4</v>
      </c>
      <c r="AE162" s="9">
        <v>212</v>
      </c>
      <c r="AF162" s="9" t="str">
        <f>VLOOKUP(功能_33[[#This Row],[功能代號]],[2]交易清單!$E:$E,1,FALSE)</f>
        <v>L3420</v>
      </c>
    </row>
    <row r="163" spans="1:32" ht="13.5" x14ac:dyDescent="0.3">
      <c r="A163" s="287">
        <v>213</v>
      </c>
      <c r="B163" s="15" t="str">
        <f>LEFT(功能_33[[#This Row],[功能代號]],2)</f>
        <v>L3</v>
      </c>
      <c r="C163" s="9" t="s">
        <v>991</v>
      </c>
      <c r="D163" s="29"/>
      <c r="E163" s="11" t="s">
        <v>1006</v>
      </c>
      <c r="F163" s="12" t="s">
        <v>1009</v>
      </c>
      <c r="G163" s="9" t="s">
        <v>1004</v>
      </c>
      <c r="H163" s="11" t="s">
        <v>952</v>
      </c>
      <c r="I163" s="26" t="s">
        <v>229</v>
      </c>
      <c r="J163" s="2">
        <v>44412</v>
      </c>
      <c r="K163" s="2" t="s">
        <v>2306</v>
      </c>
      <c r="L163" s="2"/>
      <c r="M163" s="2"/>
      <c r="N163" s="2" t="str">
        <f>IFERROR(IF(VLOOKUP(功能_33[[#This Row],[功能代號]],討論項目!A:H,8,FALSE)=0,"",VLOOKUP(功能_33[[#This Row],[功能代號]],討論項目!A:H,8,FALSE)),"")</f>
        <v/>
      </c>
      <c r="O163" s="2"/>
      <c r="P163" s="27" t="s">
        <v>1003</v>
      </c>
      <c r="Q163" s="27" t="s">
        <v>963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282" t="str">
        <f>IF(功能_33[[#This Row],[實際展示]]="","",功能_33[[#This Row],[實際展示]]+14)</f>
        <v/>
      </c>
      <c r="AB163" s="282" t="str">
        <f>IF(功能_33[[#This Row],[實際展示]]="","",功能_33[[#This Row],[實際展示]]+21)</f>
        <v/>
      </c>
      <c r="AC163" s="2"/>
      <c r="AD163" s="282" t="str">
        <f>IFERROR(IF(VLOOKUP(功能_33[[#This Row],[功能代號]],Menu!A:D,4,FALSE)=0,"",VLOOKUP(功能_33[[#This Row],[功能代號]],Menu!A:D,4,FALSE)),"")</f>
        <v>L3-5</v>
      </c>
      <c r="AE163" s="9">
        <v>213</v>
      </c>
      <c r="AF163" s="9" t="str">
        <f>VLOOKUP(功能_33[[#This Row],[功能代號]],[2]交易清單!$E:$E,1,FALSE)</f>
        <v>L3731</v>
      </c>
    </row>
    <row r="164" spans="1:32" ht="13.5" x14ac:dyDescent="0.3">
      <c r="A164" s="287">
        <v>215</v>
      </c>
      <c r="B164" s="9" t="str">
        <f>LEFT(功能_33[[#This Row],[功能代號]],2)</f>
        <v>L3</v>
      </c>
      <c r="C164" s="9" t="s">
        <v>991</v>
      </c>
      <c r="D164" s="29"/>
      <c r="E164" s="11" t="s">
        <v>309</v>
      </c>
      <c r="F164" s="12" t="s">
        <v>310</v>
      </c>
      <c r="G164" s="9" t="s">
        <v>311</v>
      </c>
      <c r="H164" s="11" t="s">
        <v>952</v>
      </c>
      <c r="I164" s="13" t="s">
        <v>57</v>
      </c>
      <c r="J164" s="2">
        <v>44414</v>
      </c>
      <c r="K164" s="2" t="s">
        <v>2306</v>
      </c>
      <c r="L164" s="2"/>
      <c r="M164" s="2"/>
      <c r="N164" s="2" t="str">
        <f>IFERROR(IF(VLOOKUP(功能_33[[#This Row],[功能代號]],討論項目!A:H,8,FALSE)=0,"",VLOOKUP(功能_33[[#This Row],[功能代號]],討論項目!A:H,8,FALSE)),"")</f>
        <v/>
      </c>
      <c r="O164" s="2"/>
      <c r="P164" s="11" t="s">
        <v>961</v>
      </c>
      <c r="Q164" s="11" t="s">
        <v>955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282" t="str">
        <f>IF(功能_33[[#This Row],[實際展示]]="","",功能_33[[#This Row],[實際展示]]+14)</f>
        <v/>
      </c>
      <c r="AB164" s="282" t="str">
        <f>IF(功能_33[[#This Row],[實際展示]]="","",功能_33[[#This Row],[實際展示]]+21)</f>
        <v/>
      </c>
      <c r="AC164" s="2"/>
      <c r="AD164" s="282" t="str">
        <f>IFERROR(IF(VLOOKUP(功能_33[[#This Row],[功能代號]],Menu!A:D,4,FALSE)=0,"",VLOOKUP(功能_33[[#This Row],[功能代號]],Menu!A:D,4,FALSE)),"")</f>
        <v>L3-5</v>
      </c>
      <c r="AE164" s="9">
        <v>215</v>
      </c>
      <c r="AF164" s="9" t="str">
        <f>VLOOKUP(功能_33[[#This Row],[功能代號]],[2]交易清單!$E:$E,1,FALSE)</f>
        <v>L3711</v>
      </c>
    </row>
    <row r="165" spans="1:32" ht="13.5" x14ac:dyDescent="0.3">
      <c r="A165" s="287">
        <v>216</v>
      </c>
      <c r="B165" s="9" t="str">
        <f>LEFT(功能_33[[#This Row],[功能代號]],2)</f>
        <v>L3</v>
      </c>
      <c r="C165" s="9" t="s">
        <v>991</v>
      </c>
      <c r="D165" s="29"/>
      <c r="E165" s="11" t="s">
        <v>312</v>
      </c>
      <c r="F165" s="12" t="s">
        <v>313</v>
      </c>
      <c r="G165" s="9" t="s">
        <v>314</v>
      </c>
      <c r="H165" s="11" t="s">
        <v>952</v>
      </c>
      <c r="I165" s="13" t="s">
        <v>57</v>
      </c>
      <c r="J165" s="2">
        <v>44414</v>
      </c>
      <c r="K165" s="2" t="s">
        <v>2306</v>
      </c>
      <c r="L165" s="2"/>
      <c r="M165" s="2"/>
      <c r="N165" s="2" t="str">
        <f>IFERROR(IF(VLOOKUP(功能_33[[#This Row],[功能代號]],討論項目!A:H,8,FALSE)=0,"",VLOOKUP(功能_33[[#This Row],[功能代號]],討論項目!A:H,8,FALSE)),"")</f>
        <v/>
      </c>
      <c r="O165" s="2"/>
      <c r="P165" s="11" t="s">
        <v>961</v>
      </c>
      <c r="Q165" s="11" t="s">
        <v>955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282" t="str">
        <f>IF(功能_33[[#This Row],[實際展示]]="","",功能_33[[#This Row],[實際展示]]+14)</f>
        <v/>
      </c>
      <c r="AB165" s="282" t="str">
        <f>IF(功能_33[[#This Row],[實際展示]]="","",功能_33[[#This Row],[實際展示]]+21)</f>
        <v/>
      </c>
      <c r="AC165" s="2"/>
      <c r="AD165" s="282" t="str">
        <f>IFERROR(IF(VLOOKUP(功能_33[[#This Row],[功能代號]],Menu!A:D,4,FALSE)=0,"",VLOOKUP(功能_33[[#This Row],[功能代號]],Menu!A:D,4,FALSE)),"")</f>
        <v>L3-5</v>
      </c>
      <c r="AE165" s="9">
        <v>216</v>
      </c>
      <c r="AF165" s="9" t="str">
        <f>VLOOKUP(功能_33[[#This Row],[功能代號]],[2]交易清單!$E:$E,1,FALSE)</f>
        <v>L3712</v>
      </c>
    </row>
    <row r="166" spans="1:32" ht="13.5" x14ac:dyDescent="0.3">
      <c r="A166" s="287">
        <v>177</v>
      </c>
      <c r="B166" s="9" t="str">
        <f>LEFT(功能_33[[#This Row],[功能代號]],2)</f>
        <v>L2</v>
      </c>
      <c r="C166" s="9" t="s">
        <v>990</v>
      </c>
      <c r="D166" s="29"/>
      <c r="E166" s="11" t="s">
        <v>198</v>
      </c>
      <c r="F166" s="12" t="s">
        <v>199</v>
      </c>
      <c r="G166" s="9" t="s">
        <v>200</v>
      </c>
      <c r="H166" s="11" t="s">
        <v>952</v>
      </c>
      <c r="I166" s="14" t="s">
        <v>702</v>
      </c>
      <c r="J166" s="2">
        <v>44411</v>
      </c>
      <c r="K166" s="296" t="s">
        <v>2306</v>
      </c>
      <c r="L166" s="2"/>
      <c r="M166" s="3"/>
      <c r="N166" s="3" t="str">
        <f>IFERROR(IF(VLOOKUP(功能_33[[#This Row],[功能代號]],討論項目!A:H,8,FALSE)=0,"",VLOOKUP(功能_33[[#This Row],[功能代號]],討論項目!A:H,8,FALSE)),"")</f>
        <v/>
      </c>
      <c r="O166" s="3"/>
      <c r="P166" s="11" t="s">
        <v>966</v>
      </c>
      <c r="Q166" s="11" t="s">
        <v>972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放款管理課</v>
      </c>
      <c r="AA166" s="282" t="str">
        <f>IF(功能_33[[#This Row],[實際展示]]="","",功能_33[[#This Row],[實際展示]]+14)</f>
        <v/>
      </c>
      <c r="AB166" s="282" t="str">
        <f>IF(功能_33[[#This Row],[實際展示]]="","",功能_33[[#This Row],[實際展示]]+21)</f>
        <v/>
      </c>
      <c r="AC166" s="3"/>
      <c r="AD166" s="282" t="str">
        <f>IFERROR(IF(VLOOKUP(功能_33[[#This Row],[功能代號]],Menu!A:D,4,FALSE)=0,"",VLOOKUP(功能_33[[#This Row],[功能代號]],Menu!A:D,4,FALSE)),"")</f>
        <v>L2-5</v>
      </c>
      <c r="AE166" s="9">
        <v>177</v>
      </c>
      <c r="AF166" s="9" t="str">
        <f>VLOOKUP(功能_33[[#This Row],[功能代號]],[2]交易清單!$E:$E,1,FALSE)</f>
        <v>L2603</v>
      </c>
    </row>
    <row r="167" spans="1:32" ht="13.5" x14ac:dyDescent="0.3">
      <c r="A167" s="287">
        <v>359</v>
      </c>
      <c r="B167" s="9" t="str">
        <f>LEFT(功能_33[[#This Row],[功能代號]],2)</f>
        <v>L6</v>
      </c>
      <c r="C167" s="9" t="s">
        <v>994</v>
      </c>
      <c r="D167" s="29"/>
      <c r="E167" s="11" t="s">
        <v>759</v>
      </c>
      <c r="F167" s="12" t="s">
        <v>760</v>
      </c>
      <c r="G167" s="9" t="s">
        <v>761</v>
      </c>
      <c r="H167" s="11" t="s">
        <v>952</v>
      </c>
      <c r="I167" s="11" t="s">
        <v>229</v>
      </c>
      <c r="J167" s="1">
        <v>44431</v>
      </c>
      <c r="K167" s="1">
        <v>44469</v>
      </c>
      <c r="L167" s="1"/>
      <c r="M167" s="1"/>
      <c r="N167" s="1" t="str">
        <f>IFERROR(IF(VLOOKUP(功能_33[[#This Row],[功能代號]],討論項目!A:H,8,FALSE)=0,"",VLOOKUP(功能_33[[#This Row],[功能代號]],討論項目!A:H,8,FALSE)),"")</f>
        <v/>
      </c>
      <c r="O167" s="1"/>
      <c r="P167" s="11" t="s">
        <v>966</v>
      </c>
      <c r="Q167" s="11" t="s">
        <v>963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282" t="str">
        <f>IF(功能_33[[#This Row],[實際展示]]="","",功能_33[[#This Row],[實際展示]]+14)</f>
        <v/>
      </c>
      <c r="AB167" s="282" t="str">
        <f>IF(功能_33[[#This Row],[實際展示]]="","",功能_33[[#This Row],[實際展示]]+21)</f>
        <v/>
      </c>
      <c r="AC167" s="1"/>
      <c r="AD167" s="282" t="str">
        <f>IFERROR(IF(VLOOKUP(功能_33[[#This Row],[功能代號]],Menu!A:D,4,FALSE)=0,"",VLOOKUP(功能_33[[#This Row],[功能代號]],Menu!A:D,4,FALSE)),"")</f>
        <v>L6-8</v>
      </c>
      <c r="AE167" s="9">
        <v>359</v>
      </c>
      <c r="AF167" s="9" t="str">
        <f>VLOOKUP(功能_33[[#This Row],[功能代號]],[2]交易清單!$E:$E,1,FALSE)</f>
        <v>L6982</v>
      </c>
    </row>
    <row r="168" spans="1:32" ht="13.5" x14ac:dyDescent="0.3">
      <c r="A168" s="287">
        <v>360</v>
      </c>
      <c r="B168" s="9" t="str">
        <f>LEFT(功能_33[[#This Row],[功能代號]],2)</f>
        <v>L6</v>
      </c>
      <c r="C168" s="9" t="s">
        <v>994</v>
      </c>
      <c r="D168" s="29"/>
      <c r="E168" s="11" t="s">
        <v>762</v>
      </c>
      <c r="F168" s="12" t="s">
        <v>763</v>
      </c>
      <c r="G168" s="9" t="s">
        <v>764</v>
      </c>
      <c r="H168" s="11" t="s">
        <v>952</v>
      </c>
      <c r="I168" s="11" t="s">
        <v>229</v>
      </c>
      <c r="J168" s="1">
        <v>44431</v>
      </c>
      <c r="K168" s="1">
        <v>44469</v>
      </c>
      <c r="L168" s="1"/>
      <c r="M168" s="1"/>
      <c r="N168" s="1" t="str">
        <f>IFERROR(IF(VLOOKUP(功能_33[[#This Row],[功能代號]],討論項目!A:H,8,FALSE)=0,"",VLOOKUP(功能_33[[#This Row],[功能代號]],討論項目!A:H,8,FALSE)),"")</f>
        <v/>
      </c>
      <c r="O168" s="1"/>
      <c r="P168" s="11" t="s">
        <v>966</v>
      </c>
      <c r="Q168" s="11" t="s">
        <v>963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282" t="str">
        <f>IF(功能_33[[#This Row],[實際展示]]="","",功能_33[[#This Row],[實際展示]]+14)</f>
        <v/>
      </c>
      <c r="AB168" s="282" t="str">
        <f>IF(功能_33[[#This Row],[實際展示]]="","",功能_33[[#This Row],[實際展示]]+21)</f>
        <v/>
      </c>
      <c r="AC168" s="1"/>
      <c r="AD168" s="282" t="str">
        <f>IFERROR(IF(VLOOKUP(功能_33[[#This Row],[功能代號]],Menu!A:D,4,FALSE)=0,"",VLOOKUP(功能_33[[#This Row],[功能代號]],Menu!A:D,4,FALSE)),"")</f>
        <v>L6-8</v>
      </c>
      <c r="AE168" s="9">
        <v>360</v>
      </c>
      <c r="AF168" s="9" t="str">
        <f>VLOOKUP(功能_33[[#This Row],[功能代號]],[2]交易清單!$E:$E,1,FALSE)</f>
        <v>L6983</v>
      </c>
    </row>
    <row r="169" spans="1:32" ht="13.5" x14ac:dyDescent="0.3">
      <c r="A169" s="287">
        <v>172</v>
      </c>
      <c r="B169" s="9" t="str">
        <f>LEFT(功能_33[[#This Row],[功能代號]],2)</f>
        <v>L2</v>
      </c>
      <c r="C169" s="9" t="s">
        <v>990</v>
      </c>
      <c r="D169" s="29"/>
      <c r="E169" s="11" t="s">
        <v>183</v>
      </c>
      <c r="F169" s="12" t="s">
        <v>184</v>
      </c>
      <c r="G169" s="9" t="s">
        <v>185</v>
      </c>
      <c r="H169" s="11" t="s">
        <v>952</v>
      </c>
      <c r="I169" s="14" t="s">
        <v>702</v>
      </c>
      <c r="J169" s="2">
        <v>44411</v>
      </c>
      <c r="K169" s="1">
        <v>44469</v>
      </c>
      <c r="L169" s="2"/>
      <c r="M169" s="3"/>
      <c r="N169" s="3" t="str">
        <f>IFERROR(IF(VLOOKUP(功能_33[[#This Row],[功能代號]],討論項目!A:H,8,FALSE)=0,"",VLOOKUP(功能_33[[#This Row],[功能代號]],討論項目!A:H,8,FALSE)),"")</f>
        <v/>
      </c>
      <c r="O169" s="3"/>
      <c r="P169" s="11" t="s">
        <v>966</v>
      </c>
      <c r="Q169" s="11" t="s">
        <v>972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放款管理課</v>
      </c>
      <c r="AA169" s="282" t="str">
        <f>IF(功能_33[[#This Row],[實際展示]]="","",功能_33[[#This Row],[實際展示]]+14)</f>
        <v/>
      </c>
      <c r="AB169" s="282" t="str">
        <f>IF(功能_33[[#This Row],[實際展示]]="","",功能_33[[#This Row],[實際展示]]+21)</f>
        <v/>
      </c>
      <c r="AC169" s="3"/>
      <c r="AD169" s="282" t="str">
        <f>IFERROR(IF(VLOOKUP(功能_33[[#This Row],[功能代號]],Menu!A:D,4,FALSE)=0,"",VLOOKUP(功能_33[[#This Row],[功能代號]],Menu!A:D,4,FALSE)),"")</f>
        <v>L2-5</v>
      </c>
      <c r="AE169" s="9">
        <v>172</v>
      </c>
      <c r="AF169" s="9" t="str">
        <f>VLOOKUP(功能_33[[#This Row],[功能代號]],[2]交易清單!$E:$E,1,FALSE)</f>
        <v>L2078</v>
      </c>
    </row>
    <row r="170" spans="1:32" ht="13.5" x14ac:dyDescent="0.3">
      <c r="A170" s="287">
        <v>173</v>
      </c>
      <c r="B170" s="9" t="str">
        <f>LEFT(功能_33[[#This Row],[功能代號]],2)</f>
        <v>L2</v>
      </c>
      <c r="C170" s="9" t="s">
        <v>990</v>
      </c>
      <c r="D170" s="29"/>
      <c r="E170" s="11" t="s">
        <v>186</v>
      </c>
      <c r="F170" s="12" t="s">
        <v>187</v>
      </c>
      <c r="G170" s="9" t="s">
        <v>188</v>
      </c>
      <c r="H170" s="11" t="s">
        <v>952</v>
      </c>
      <c r="I170" s="14" t="s">
        <v>702</v>
      </c>
      <c r="J170" s="2">
        <v>44411</v>
      </c>
      <c r="K170" s="1">
        <v>44469</v>
      </c>
      <c r="L170" s="2"/>
      <c r="M170" s="3"/>
      <c r="N170" s="3" t="str">
        <f>IFERROR(IF(VLOOKUP(功能_33[[#This Row],[功能代號]],討論項目!A:H,8,FALSE)=0,"",VLOOKUP(功能_33[[#This Row],[功能代號]],討論項目!A:H,8,FALSE)),"")</f>
        <v/>
      </c>
      <c r="O170" s="3"/>
      <c r="P170" s="11" t="s">
        <v>966</v>
      </c>
      <c r="Q170" s="11" t="s">
        <v>972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放款管理課</v>
      </c>
      <c r="AA170" s="282" t="str">
        <f>IF(功能_33[[#This Row],[實際展示]]="","",功能_33[[#This Row],[實際展示]]+14)</f>
        <v/>
      </c>
      <c r="AB170" s="282" t="str">
        <f>IF(功能_33[[#This Row],[實際展示]]="","",功能_33[[#This Row],[實際展示]]+21)</f>
        <v/>
      </c>
      <c r="AC170" s="3"/>
      <c r="AD170" s="286" t="str">
        <f>AD169</f>
        <v>L2-5</v>
      </c>
      <c r="AE170" s="9">
        <v>173</v>
      </c>
      <c r="AF170" s="9" t="str">
        <f>VLOOKUP(功能_33[[#This Row],[功能代號]],[2]交易清單!$E:$E,1,FALSE)</f>
        <v>L2601</v>
      </c>
    </row>
    <row r="171" spans="1:32" ht="13.5" x14ac:dyDescent="0.3">
      <c r="A171" s="287">
        <v>174</v>
      </c>
      <c r="B171" s="9" t="str">
        <f>LEFT(功能_33[[#This Row],[功能代號]],2)</f>
        <v>L2</v>
      </c>
      <c r="C171" s="9" t="s">
        <v>990</v>
      </c>
      <c r="D171" s="29"/>
      <c r="E171" s="11" t="s">
        <v>189</v>
      </c>
      <c r="F171" s="12" t="s">
        <v>190</v>
      </c>
      <c r="G171" s="9" t="s">
        <v>191</v>
      </c>
      <c r="H171" s="11" t="s">
        <v>952</v>
      </c>
      <c r="I171" s="14" t="s">
        <v>702</v>
      </c>
      <c r="J171" s="2">
        <v>44411</v>
      </c>
      <c r="K171" s="1">
        <v>44469</v>
      </c>
      <c r="L171" s="2"/>
      <c r="M171" s="3"/>
      <c r="N171" s="3" t="str">
        <f>IFERROR(IF(VLOOKUP(功能_33[[#This Row],[功能代號]],討論項目!A:H,8,FALSE)=0,"",VLOOKUP(功能_33[[#This Row],[功能代號]],討論項目!A:H,8,FALSE)),"")</f>
        <v/>
      </c>
      <c r="O171" s="3"/>
      <c r="P171" s="11" t="s">
        <v>966</v>
      </c>
      <c r="Q171" s="11" t="s">
        <v>972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放款管理課</v>
      </c>
      <c r="AA171" s="282" t="str">
        <f>IF(功能_33[[#This Row],[實際展示]]="","",功能_33[[#This Row],[實際展示]]+14)</f>
        <v/>
      </c>
      <c r="AB171" s="282" t="str">
        <f>IF(功能_33[[#This Row],[實際展示]]="","",功能_33[[#This Row],[實際展示]]+21)</f>
        <v/>
      </c>
      <c r="AC171" s="3"/>
      <c r="AD171" s="286" t="str">
        <f>AD169</f>
        <v>L2-5</v>
      </c>
      <c r="AE171" s="9">
        <v>174</v>
      </c>
      <c r="AF171" s="9" t="str">
        <f>VLOOKUP(功能_33[[#This Row],[功能代號]],[2]交易清單!$E:$E,1,FALSE)</f>
        <v>L2602</v>
      </c>
    </row>
    <row r="172" spans="1:32" ht="13.5" x14ac:dyDescent="0.3">
      <c r="A172" s="287">
        <v>175</v>
      </c>
      <c r="B172" s="9" t="str">
        <f>LEFT(功能_33[[#This Row],[功能代號]],2)</f>
        <v>L2</v>
      </c>
      <c r="C172" s="9" t="s">
        <v>990</v>
      </c>
      <c r="D172" s="29"/>
      <c r="E172" s="11" t="s">
        <v>192</v>
      </c>
      <c r="F172" s="12" t="s">
        <v>193</v>
      </c>
      <c r="G172" s="9" t="s">
        <v>194</v>
      </c>
      <c r="H172" s="11" t="s">
        <v>952</v>
      </c>
      <c r="I172" s="14" t="s">
        <v>702</v>
      </c>
      <c r="J172" s="2">
        <v>44411</v>
      </c>
      <c r="K172" s="1">
        <v>44469</v>
      </c>
      <c r="L172" s="2"/>
      <c r="M172" s="3"/>
      <c r="N172" s="3" t="str">
        <f>IFERROR(IF(VLOOKUP(功能_33[[#This Row],[功能代號]],討論項目!A:H,8,FALSE)=0,"",VLOOKUP(功能_33[[#This Row],[功能代號]],討論項目!A:H,8,FALSE)),"")</f>
        <v/>
      </c>
      <c r="O172" s="3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放款管理課</v>
      </c>
      <c r="AA172" s="282" t="str">
        <f>IF(功能_33[[#This Row],[實際展示]]="","",功能_33[[#This Row],[實際展示]]+14)</f>
        <v/>
      </c>
      <c r="AB172" s="282" t="str">
        <f>IF(功能_33[[#This Row],[實際展示]]="","",功能_33[[#This Row],[實際展示]]+21)</f>
        <v/>
      </c>
      <c r="AC172" s="3"/>
      <c r="AD172" s="282" t="str">
        <f>IFERROR(IF(VLOOKUP(功能_33[[#This Row],[功能代號]],Menu!A:D,4,FALSE)=0,"",VLOOKUP(功能_33[[#This Row],[功能代號]],Menu!A:D,4,FALSE)),"")</f>
        <v>L2-5</v>
      </c>
      <c r="AE172" s="9">
        <v>175</v>
      </c>
      <c r="AF172" s="9" t="str">
        <f>VLOOKUP(功能_33[[#This Row],[功能代號]],[2]交易清單!$E:$E,1,FALSE)</f>
        <v>L2941</v>
      </c>
    </row>
    <row r="173" spans="1:32" ht="13.5" x14ac:dyDescent="0.3">
      <c r="A173" s="287">
        <v>176</v>
      </c>
      <c r="B173" s="9" t="str">
        <f>LEFT(功能_33[[#This Row],[功能代號]],2)</f>
        <v>L2</v>
      </c>
      <c r="C173" s="9" t="s">
        <v>990</v>
      </c>
      <c r="D173" s="29"/>
      <c r="E173" s="11" t="s">
        <v>195</v>
      </c>
      <c r="F173" s="12" t="s">
        <v>196</v>
      </c>
      <c r="G173" s="9" t="s">
        <v>197</v>
      </c>
      <c r="H173" s="11" t="s">
        <v>952</v>
      </c>
      <c r="I173" s="14" t="s">
        <v>702</v>
      </c>
      <c r="J173" s="2">
        <v>44411</v>
      </c>
      <c r="K173" s="1">
        <v>44469</v>
      </c>
      <c r="L173" s="2"/>
      <c r="M173" s="3"/>
      <c r="N173" s="3" t="str">
        <f>IFERROR(IF(VLOOKUP(功能_33[[#This Row],[功能代號]],討論項目!A:H,8,FALSE)=0,"",VLOOKUP(功能_33[[#This Row],[功能代號]],討論項目!A:H,8,FALSE)),"")</f>
        <v/>
      </c>
      <c r="O173" s="3"/>
      <c r="P173" s="11" t="s">
        <v>966</v>
      </c>
      <c r="Q173" s="11" t="s">
        <v>972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放款管理課</v>
      </c>
      <c r="AA173" s="282" t="str">
        <f>IF(功能_33[[#This Row],[實際展示]]="","",功能_33[[#This Row],[實際展示]]+14)</f>
        <v/>
      </c>
      <c r="AB173" s="282" t="str">
        <f>IF(功能_33[[#This Row],[實際展示]]="","",功能_33[[#This Row],[實際展示]]+21)</f>
        <v/>
      </c>
      <c r="AC173" s="3"/>
      <c r="AD173" s="282" t="str">
        <f>IFERROR(IF(VLOOKUP(功能_33[[#This Row],[功能代號]],Menu!A:D,4,FALSE)=0,"",VLOOKUP(功能_33[[#This Row],[功能代號]],Menu!A:D,4,FALSE)),"")</f>
        <v>L2-5</v>
      </c>
      <c r="AE173" s="9">
        <v>176</v>
      </c>
      <c r="AF173" s="9" t="str">
        <f>VLOOKUP(功能_33[[#This Row],[功能代號]],[2]交易清單!$E:$E,1,FALSE)</f>
        <v>L2942</v>
      </c>
    </row>
    <row r="174" spans="1:32" ht="13.5" x14ac:dyDescent="0.3">
      <c r="A174" s="287">
        <v>118</v>
      </c>
      <c r="B174" s="9" t="str">
        <f>LEFT(功能_33[[#This Row],[功能代號]],2)</f>
        <v>L4</v>
      </c>
      <c r="C174" s="9" t="s">
        <v>992</v>
      </c>
      <c r="D174" s="29" t="s">
        <v>1955</v>
      </c>
      <c r="E174" s="11" t="s">
        <v>345</v>
      </c>
      <c r="F174" s="10" t="s">
        <v>346</v>
      </c>
      <c r="G174" s="9" t="s">
        <v>347</v>
      </c>
      <c r="H174" s="11" t="s">
        <v>952</v>
      </c>
      <c r="I174" s="13" t="s">
        <v>2338</v>
      </c>
      <c r="J174" s="2">
        <v>44417</v>
      </c>
      <c r="K174" s="2">
        <v>44470</v>
      </c>
      <c r="L174" s="2"/>
      <c r="M174" s="2"/>
      <c r="N174" s="2" t="str">
        <f>IFERROR(IF(VLOOKUP(功能_33[[#This Row],[功能代號]],討論項目!A:H,8,FALSE)=0,"",VLOOKUP(功能_33[[#This Row],[功能代號]],討論項目!A:H,8,FALSE)),"")</f>
        <v/>
      </c>
      <c r="O174" s="2"/>
      <c r="P174" s="11" t="s">
        <v>956</v>
      </c>
      <c r="Q174" s="11" t="s">
        <v>963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282" t="str">
        <f>IF(功能_33[[#This Row],[實際展示]]="","",功能_33[[#This Row],[實際展示]]+14)</f>
        <v/>
      </c>
      <c r="AB174" s="282" t="str">
        <f>IF(功能_33[[#This Row],[實際展示]]="","",功能_33[[#This Row],[實際展示]]+21)</f>
        <v/>
      </c>
      <c r="AC174" s="2"/>
      <c r="AD174" s="282" t="str">
        <f>IFERROR(IF(VLOOKUP(功能_33[[#This Row],[功能代號]],Menu!A:D,4,FALSE)=0,"",VLOOKUP(功能_33[[#This Row],[功能代號]],Menu!A:D,4,FALSE)),"")</f>
        <v>L4-6</v>
      </c>
      <c r="AE174" s="9">
        <v>118</v>
      </c>
      <c r="AF174" s="9" t="str">
        <f>VLOOKUP(功能_33[[#This Row],[功能代號]],[2]交易清單!$E:$E,1,FALSE)</f>
        <v>L4604</v>
      </c>
    </row>
    <row r="175" spans="1:32" ht="13.5" x14ac:dyDescent="0.3">
      <c r="A175" s="287">
        <v>119</v>
      </c>
      <c r="B175" s="9" t="str">
        <f>LEFT(功能_33[[#This Row],[功能代號]],2)</f>
        <v>L4</v>
      </c>
      <c r="C175" s="9" t="s">
        <v>992</v>
      </c>
      <c r="D175" s="29" t="s">
        <v>1955</v>
      </c>
      <c r="E175" s="11" t="s">
        <v>348</v>
      </c>
      <c r="F175" s="10" t="s">
        <v>349</v>
      </c>
      <c r="G175" s="9" t="s">
        <v>350</v>
      </c>
      <c r="H175" s="11" t="s">
        <v>952</v>
      </c>
      <c r="I175" s="13" t="s">
        <v>2338</v>
      </c>
      <c r="J175" s="2">
        <v>44417</v>
      </c>
      <c r="K175" s="2">
        <v>44470</v>
      </c>
      <c r="L175" s="2"/>
      <c r="M175" s="2"/>
      <c r="N175" s="2" t="str">
        <f>IFERROR(IF(VLOOKUP(功能_33[[#This Row],[功能代號]],討論項目!A:H,8,FALSE)=0,"",VLOOKUP(功能_33[[#This Row],[功能代號]],討論項目!A:H,8,FALSE)),"")</f>
        <v/>
      </c>
      <c r="O175" s="2"/>
      <c r="P175" s="11" t="s">
        <v>956</v>
      </c>
      <c r="Q175" s="11" t="s">
        <v>963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282" t="str">
        <f>IF(功能_33[[#This Row],[實際展示]]="","",功能_33[[#This Row],[實際展示]]+14)</f>
        <v/>
      </c>
      <c r="AB175" s="282" t="str">
        <f>IF(功能_33[[#This Row],[實際展示]]="","",功能_33[[#This Row],[實際展示]]+21)</f>
        <v/>
      </c>
      <c r="AC175" s="2"/>
      <c r="AD175" s="282" t="str">
        <f>IFERROR(IF(VLOOKUP(功能_33[[#This Row],[功能代號]],Menu!A:D,4,FALSE)=0,"",VLOOKUP(功能_33[[#This Row],[功能代號]],Menu!A:D,4,FALSE)),"")</f>
        <v>L4-6</v>
      </c>
      <c r="AE175" s="9">
        <v>119</v>
      </c>
      <c r="AF175" s="9" t="str">
        <f>VLOOKUP(功能_33[[#This Row],[功能代號]],[2]交易清單!$E:$E,1,FALSE)</f>
        <v>L4605</v>
      </c>
    </row>
    <row r="176" spans="1:32" ht="13.5" x14ac:dyDescent="0.3">
      <c r="A176" s="287">
        <v>120</v>
      </c>
      <c r="B176" s="9" t="str">
        <f>LEFT(功能_33[[#This Row],[功能代號]],2)</f>
        <v>L4</v>
      </c>
      <c r="C176" s="9" t="s">
        <v>992</v>
      </c>
      <c r="D176" s="29" t="s">
        <v>1955</v>
      </c>
      <c r="E176" s="11" t="s">
        <v>351</v>
      </c>
      <c r="F176" s="10" t="s">
        <v>352</v>
      </c>
      <c r="G176" s="9" t="s">
        <v>353</v>
      </c>
      <c r="H176" s="11" t="s">
        <v>952</v>
      </c>
      <c r="I176" s="13" t="s">
        <v>2338</v>
      </c>
      <c r="J176" s="2">
        <v>44417</v>
      </c>
      <c r="K176" s="2">
        <v>44470</v>
      </c>
      <c r="L176" s="2"/>
      <c r="M176" s="2"/>
      <c r="N176" s="2" t="str">
        <f>IFERROR(IF(VLOOKUP(功能_33[[#This Row],[功能代號]],討論項目!A:H,8,FALSE)=0,"",VLOOKUP(功能_33[[#This Row],[功能代號]],討論項目!A:H,8,FALSE)),"")</f>
        <v/>
      </c>
      <c r="O176" s="2"/>
      <c r="P176" s="11" t="s">
        <v>956</v>
      </c>
      <c r="Q176" s="11" t="s">
        <v>963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282" t="str">
        <f>IF(功能_33[[#This Row],[實際展示]]="","",功能_33[[#This Row],[實際展示]]+14)</f>
        <v/>
      </c>
      <c r="AB176" s="282" t="str">
        <f>IF(功能_33[[#This Row],[實際展示]]="","",功能_33[[#This Row],[實際展示]]+21)</f>
        <v/>
      </c>
      <c r="AC176" s="2"/>
      <c r="AD176" s="282" t="str">
        <f>IFERROR(IF(VLOOKUP(功能_33[[#This Row],[功能代號]],Menu!A:D,4,FALSE)=0,"",VLOOKUP(功能_33[[#This Row],[功能代號]],Menu!A:D,4,FALSE)),"")</f>
        <v>L4-6</v>
      </c>
      <c r="AE176" s="9">
        <v>120</v>
      </c>
      <c r="AF176" s="9" t="str">
        <f>VLOOKUP(功能_33[[#This Row],[功能代號]],[2]交易清單!$E:$E,1,FALSE)</f>
        <v>L4606</v>
      </c>
    </row>
    <row r="177" spans="1:32" ht="13.5" x14ac:dyDescent="0.3">
      <c r="A177" s="287">
        <v>198</v>
      </c>
      <c r="B177" s="9" t="str">
        <f>LEFT(功能_33[[#This Row],[功能代號]],2)</f>
        <v>L3</v>
      </c>
      <c r="C177" s="9" t="s">
        <v>991</v>
      </c>
      <c r="D177" s="29"/>
      <c r="E177" s="11" t="s">
        <v>297</v>
      </c>
      <c r="F177" s="12" t="s">
        <v>298</v>
      </c>
      <c r="G177" s="9" t="s">
        <v>299</v>
      </c>
      <c r="H177" s="11" t="s">
        <v>952</v>
      </c>
      <c r="I177" s="13" t="s">
        <v>57</v>
      </c>
      <c r="J177" s="2">
        <v>44413</v>
      </c>
      <c r="K177" s="2">
        <v>44473</v>
      </c>
      <c r="L177" s="2"/>
      <c r="M177" s="2"/>
      <c r="N177" s="2" t="str">
        <f>IFERROR(IF(VLOOKUP(功能_33[[#This Row],[功能代號]],討論項目!A:H,8,FALSE)=0,"",VLOOKUP(功能_33[[#This Row],[功能代號]],討論項目!A:H,8,FALSE)),"")</f>
        <v/>
      </c>
      <c r="O177" s="2"/>
      <c r="P177" s="11" t="s">
        <v>966</v>
      </c>
      <c r="Q177" s="11" t="s">
        <v>963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282" t="str">
        <f>IF(功能_33[[#This Row],[實際展示]]="","",功能_33[[#This Row],[實際展示]]+14)</f>
        <v/>
      </c>
      <c r="AB177" s="282" t="str">
        <f>IF(功能_33[[#This Row],[實際展示]]="","",功能_33[[#This Row],[實際展示]]+21)</f>
        <v/>
      </c>
      <c r="AC177" s="2"/>
      <c r="AD177" s="282" t="str">
        <f>IFERROR(IF(VLOOKUP(功能_33[[#This Row],[功能代號]],Menu!A:D,4,FALSE)=0,"",VLOOKUP(功能_33[[#This Row],[功能代號]],Menu!A:D,4,FALSE)),"")</f>
        <v>L3-4</v>
      </c>
      <c r="AE177" s="9">
        <v>198</v>
      </c>
      <c r="AF177" s="9" t="str">
        <f>VLOOKUP(功能_33[[#This Row],[功能代號]],[2]交易清單!$E:$E,1,FALSE)</f>
        <v>L3440</v>
      </c>
    </row>
    <row r="178" spans="1:32" ht="13.5" x14ac:dyDescent="0.3">
      <c r="A178" s="287">
        <v>168</v>
      </c>
      <c r="B178" s="9" t="str">
        <f>LEFT(功能_33[[#This Row],[功能代號]],2)</f>
        <v>L2</v>
      </c>
      <c r="C178" s="9" t="s">
        <v>990</v>
      </c>
      <c r="D178" s="29"/>
      <c r="E178" s="11" t="s">
        <v>168</v>
      </c>
      <c r="F178" s="12" t="s">
        <v>169</v>
      </c>
      <c r="G178" s="9" t="s">
        <v>170</v>
      </c>
      <c r="H178" s="11" t="s">
        <v>952</v>
      </c>
      <c r="I178" s="14" t="s">
        <v>702</v>
      </c>
      <c r="J178" s="2">
        <v>44411</v>
      </c>
      <c r="K178" s="2">
        <v>44473</v>
      </c>
      <c r="L178" s="2"/>
      <c r="M178" s="3"/>
      <c r="N178" s="3" t="str">
        <f>IFERROR(IF(VLOOKUP(功能_33[[#This Row],[功能代號]],討論項目!A:H,8,FALSE)=0,"",VLOOKUP(功能_33[[#This Row],[功能代號]],討論項目!A:H,8,FALSE)),"")</f>
        <v/>
      </c>
      <c r="O178" s="3"/>
      <c r="P178" s="11" t="s">
        <v>961</v>
      </c>
      <c r="Q178" s="11" t="s">
        <v>959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282" t="str">
        <f>IF(功能_33[[#This Row],[實際展示]]="","",功能_33[[#This Row],[實際展示]]+14)</f>
        <v/>
      </c>
      <c r="AB178" s="282" t="str">
        <f>IF(功能_33[[#This Row],[實際展示]]="","",功能_33[[#This Row],[實際展示]]+21)</f>
        <v/>
      </c>
      <c r="AC178" s="3"/>
      <c r="AD178" s="282" t="str">
        <f>IFERROR(IF(VLOOKUP(功能_33[[#This Row],[功能代號]],Menu!A:D,4,FALSE)=0,"",VLOOKUP(功能_33[[#This Row],[功能代號]],Menu!A:D,4,FALSE)),"")</f>
        <v>L2-2</v>
      </c>
      <c r="AE178" s="9">
        <v>168</v>
      </c>
      <c r="AF178" s="9" t="str">
        <f>VLOOKUP(功能_33[[#This Row],[功能代號]],[2]交易清單!$E:$E,1,FALSE)</f>
        <v>L2079</v>
      </c>
    </row>
    <row r="179" spans="1:32" ht="13.5" x14ac:dyDescent="0.3">
      <c r="A179" s="287">
        <v>361</v>
      </c>
      <c r="B179" s="9" t="str">
        <f>LEFT(功能_33[[#This Row],[功能代號]],2)</f>
        <v>L6</v>
      </c>
      <c r="C179" s="9" t="s">
        <v>994</v>
      </c>
      <c r="D179" s="29"/>
      <c r="E179" s="11" t="s">
        <v>765</v>
      </c>
      <c r="F179" s="12" t="s">
        <v>766</v>
      </c>
      <c r="G179" s="9" t="s">
        <v>767</v>
      </c>
      <c r="H179" s="11" t="s">
        <v>952</v>
      </c>
      <c r="I179" s="11" t="s">
        <v>229</v>
      </c>
      <c r="J179" s="1">
        <v>44431</v>
      </c>
      <c r="K179" s="2">
        <v>44473</v>
      </c>
      <c r="L179" s="1"/>
      <c r="M179" s="1"/>
      <c r="N179" s="1" t="str">
        <f>IFERROR(IF(VLOOKUP(功能_33[[#This Row],[功能代號]],討論項目!A:H,8,FALSE)=0,"",VLOOKUP(功能_33[[#This Row],[功能代號]],討論項目!A:H,8,FALSE)),"")</f>
        <v/>
      </c>
      <c r="O179" s="1"/>
      <c r="P179" s="11" t="s">
        <v>966</v>
      </c>
      <c r="Q179" s="11" t="s">
        <v>963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282" t="str">
        <f>IF(功能_33[[#This Row],[實際展示]]="","",功能_33[[#This Row],[實際展示]]+14)</f>
        <v/>
      </c>
      <c r="AB179" s="282" t="str">
        <f>IF(功能_33[[#This Row],[實際展示]]="","",功能_33[[#This Row],[實際展示]]+21)</f>
        <v/>
      </c>
      <c r="AC179" s="1"/>
      <c r="AD179" s="286" t="str">
        <f>AD168</f>
        <v>L6-8</v>
      </c>
      <c r="AE179" s="9">
        <v>361</v>
      </c>
      <c r="AF179" s="9" t="str">
        <f>VLOOKUP(功能_33[[#This Row],[功能代號]],[2]交易清單!$E:$E,1,FALSE)</f>
        <v>L6981</v>
      </c>
    </row>
    <row r="180" spans="1:32" ht="13.5" x14ac:dyDescent="0.3">
      <c r="A180" s="287">
        <v>178</v>
      </c>
      <c r="B180" s="9" t="str">
        <f>LEFT(功能_33[[#This Row],[功能代號]],2)</f>
        <v>L2</v>
      </c>
      <c r="C180" s="9" t="s">
        <v>990</v>
      </c>
      <c r="D180" s="29"/>
      <c r="E180" s="11" t="s">
        <v>201</v>
      </c>
      <c r="F180" s="12" t="s">
        <v>202</v>
      </c>
      <c r="G180" s="9" t="s">
        <v>203</v>
      </c>
      <c r="H180" s="11" t="s">
        <v>952</v>
      </c>
      <c r="I180" s="14" t="s">
        <v>702</v>
      </c>
      <c r="J180" s="2">
        <v>44411</v>
      </c>
      <c r="K180" s="2">
        <v>44473</v>
      </c>
      <c r="L180" s="2"/>
      <c r="M180" s="3"/>
      <c r="N180" s="3" t="str">
        <f>IFERROR(IF(VLOOKUP(功能_33[[#This Row],[功能代號]],討論項目!A:H,8,FALSE)=0,"",VLOOKUP(功能_33[[#This Row],[功能代號]],討論項目!A:H,8,FALSE)),"")</f>
        <v/>
      </c>
      <c r="O180" s="3"/>
      <c r="P180" s="11" t="s">
        <v>966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放款管理課</v>
      </c>
      <c r="AA180" s="282" t="str">
        <f>IF(功能_33[[#This Row],[實際展示]]="","",功能_33[[#This Row],[實際展示]]+14)</f>
        <v/>
      </c>
      <c r="AB180" s="282" t="str">
        <f>IF(功能_33[[#This Row],[實際展示]]="","",功能_33[[#This Row],[實際展示]]+21)</f>
        <v/>
      </c>
      <c r="AC180" s="3"/>
      <c r="AD180" s="282" t="str">
        <f>IFERROR(IF(VLOOKUP(功能_33[[#This Row],[功能代號]],Menu!A:D,4,FALSE)=0,"",VLOOKUP(功能_33[[#This Row],[功能代號]],Menu!A:D,4,FALSE)),"")</f>
        <v>L2-5</v>
      </c>
      <c r="AE180" s="9">
        <v>178</v>
      </c>
      <c r="AF180" s="9" t="str">
        <f>VLOOKUP(功能_33[[#This Row],[功能代號]],[2]交易清單!$E:$E,1,FALSE)</f>
        <v>L2605</v>
      </c>
    </row>
    <row r="181" spans="1:32" ht="13.5" x14ac:dyDescent="0.3">
      <c r="A181" s="287">
        <v>179</v>
      </c>
      <c r="B181" s="9" t="str">
        <f>LEFT(功能_33[[#This Row],[功能代號]],2)</f>
        <v>L2</v>
      </c>
      <c r="C181" s="9" t="s">
        <v>990</v>
      </c>
      <c r="D181" s="29"/>
      <c r="E181" s="11" t="s">
        <v>204</v>
      </c>
      <c r="F181" s="12" t="s">
        <v>205</v>
      </c>
      <c r="G181" s="9" t="s">
        <v>206</v>
      </c>
      <c r="H181" s="11" t="s">
        <v>952</v>
      </c>
      <c r="I181" s="14" t="s">
        <v>702</v>
      </c>
      <c r="J181" s="2">
        <v>44411</v>
      </c>
      <c r="K181" s="2">
        <v>44473</v>
      </c>
      <c r="L181" s="2"/>
      <c r="M181" s="3"/>
      <c r="N181" s="3" t="str">
        <f>IFERROR(IF(VLOOKUP(功能_33[[#This Row],[功能代號]],討論項目!A:H,8,FALSE)=0,"",VLOOKUP(功能_33[[#This Row],[功能代號]],討論項目!A:H,8,FALSE)),"")</f>
        <v/>
      </c>
      <c r="O181" s="3"/>
      <c r="P181" s="11" t="s">
        <v>966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放款管理課</v>
      </c>
      <c r="AA181" s="282" t="str">
        <f>IF(功能_33[[#This Row],[實際展示]]="","",功能_33[[#This Row],[實際展示]]+14)</f>
        <v/>
      </c>
      <c r="AB181" s="282" t="str">
        <f>IF(功能_33[[#This Row],[實際展示]]="","",功能_33[[#This Row],[實際展示]]+21)</f>
        <v/>
      </c>
      <c r="AC181" s="3"/>
      <c r="AD181" s="282" t="str">
        <f>IFERROR(IF(VLOOKUP(功能_33[[#This Row],[功能代號]],Menu!A:D,4,FALSE)=0,"",VLOOKUP(功能_33[[#This Row],[功能代號]],Menu!A:D,4,FALSE)),"")</f>
        <v>L2-5</v>
      </c>
      <c r="AE181" s="9">
        <v>179</v>
      </c>
      <c r="AF181" s="9" t="str">
        <f>VLOOKUP(功能_33[[#This Row],[功能代號]],[2]交易清單!$E:$E,1,FALSE)</f>
        <v>L2613</v>
      </c>
    </row>
    <row r="182" spans="1:32" ht="13.5" x14ac:dyDescent="0.3">
      <c r="A182" s="287">
        <v>180</v>
      </c>
      <c r="B182" s="9" t="str">
        <f>LEFT(功能_33[[#This Row],[功能代號]],2)</f>
        <v>L2</v>
      </c>
      <c r="C182" s="9" t="s">
        <v>990</v>
      </c>
      <c r="D182" s="29"/>
      <c r="E182" s="11" t="s">
        <v>207</v>
      </c>
      <c r="F182" s="12" t="s">
        <v>208</v>
      </c>
      <c r="G182" s="9" t="s">
        <v>209</v>
      </c>
      <c r="H182" s="11" t="s">
        <v>952</v>
      </c>
      <c r="I182" s="14" t="s">
        <v>702</v>
      </c>
      <c r="J182" s="2">
        <v>44411</v>
      </c>
      <c r="K182" s="2">
        <v>44473</v>
      </c>
      <c r="L182" s="2"/>
      <c r="M182" s="3"/>
      <c r="N182" s="3" t="str">
        <f>IFERROR(IF(VLOOKUP(功能_33[[#This Row],[功能代號]],討論項目!A:H,8,FALSE)=0,"",VLOOKUP(功能_33[[#This Row],[功能代號]],討論項目!A:H,8,FALSE)),"")</f>
        <v/>
      </c>
      <c r="O182" s="3"/>
      <c r="P182" s="11" t="s">
        <v>966</v>
      </c>
      <c r="Q182" s="11" t="s">
        <v>963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282" t="str">
        <f>IF(功能_33[[#This Row],[實際展示]]="","",功能_33[[#This Row],[實際展示]]+14)</f>
        <v/>
      </c>
      <c r="AB182" s="282" t="str">
        <f>IF(功能_33[[#This Row],[實際展示]]="","",功能_33[[#This Row],[實際展示]]+21)</f>
        <v/>
      </c>
      <c r="AC182" s="3"/>
      <c r="AD182" s="282" t="str">
        <f>IFERROR(IF(VLOOKUP(功能_33[[#This Row],[功能代號]],Menu!A:D,4,FALSE)=0,"",VLOOKUP(功能_33[[#This Row],[功能代號]],Menu!A:D,4,FALSE)),"")</f>
        <v>L2-9</v>
      </c>
      <c r="AE182" s="9">
        <v>180</v>
      </c>
      <c r="AF182" s="9" t="str">
        <f>VLOOKUP(功能_33[[#This Row],[功能代號]],[2]交易清單!$E:$E,1,FALSE)</f>
        <v>L2614</v>
      </c>
    </row>
    <row r="183" spans="1:32" ht="13.5" x14ac:dyDescent="0.3">
      <c r="A183" s="287">
        <v>299</v>
      </c>
      <c r="B183" s="9" t="str">
        <f>LEFT(功能_33[[#This Row],[功能代號]],2)</f>
        <v>L6</v>
      </c>
      <c r="C183" s="9" t="s">
        <v>994</v>
      </c>
      <c r="D183" s="29"/>
      <c r="E183" s="11" t="s">
        <v>733</v>
      </c>
      <c r="F183" s="12" t="s">
        <v>734</v>
      </c>
      <c r="G183" s="9" t="s">
        <v>735</v>
      </c>
      <c r="H183" s="11" t="s">
        <v>952</v>
      </c>
      <c r="I183" s="11" t="s">
        <v>706</v>
      </c>
      <c r="J183" s="2">
        <v>44428</v>
      </c>
      <c r="K183" s="2">
        <v>44474</v>
      </c>
      <c r="L183" s="2"/>
      <c r="M183" s="2"/>
      <c r="N183" s="2" t="str">
        <f>IFERROR(IF(VLOOKUP(功能_33[[#This Row],[功能代號]],討論項目!A:H,8,FALSE)=0,"",VLOOKUP(功能_33[[#This Row],[功能代號]],討論項目!A:H,8,FALSE)),"")</f>
        <v/>
      </c>
      <c r="O183" s="2"/>
      <c r="P183" s="11" t="s">
        <v>961</v>
      </c>
      <c r="Q183" s="11" t="s">
        <v>959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282" t="str">
        <f>IF(功能_33[[#This Row],[實際展示]]="","",功能_33[[#This Row],[實際展示]]+14)</f>
        <v/>
      </c>
      <c r="AB183" s="282" t="str">
        <f>IF(功能_33[[#This Row],[實際展示]]="","",功能_33[[#This Row],[實際展示]]+21)</f>
        <v/>
      </c>
      <c r="AC183" s="2"/>
      <c r="AD183" s="282" t="str">
        <f>IFERROR(IF(VLOOKUP(功能_33[[#This Row],[功能代號]],Menu!A:D,4,FALSE)=0,"",VLOOKUP(功能_33[[#This Row],[功能代號]],Menu!A:D,4,FALSE)),"")</f>
        <v>L6-2</v>
      </c>
      <c r="AE183" s="9">
        <v>299</v>
      </c>
      <c r="AF183" s="9" t="str">
        <f>VLOOKUP(功能_33[[#This Row],[功能代號]],[2]交易清單!$E:$E,1,FALSE)</f>
        <v>L6201</v>
      </c>
    </row>
    <row r="184" spans="1:32" ht="13.5" x14ac:dyDescent="0.3">
      <c r="A184" s="287">
        <v>300</v>
      </c>
      <c r="B184" s="9" t="str">
        <f>LEFT(功能_33[[#This Row],[功能代號]],2)</f>
        <v>L6</v>
      </c>
      <c r="C184" s="9" t="s">
        <v>994</v>
      </c>
      <c r="D184" s="29"/>
      <c r="E184" s="11" t="s">
        <v>738</v>
      </c>
      <c r="F184" s="12" t="s">
        <v>739</v>
      </c>
      <c r="G184" s="9" t="s">
        <v>740</v>
      </c>
      <c r="H184" s="11" t="s">
        <v>952</v>
      </c>
      <c r="I184" s="11" t="s">
        <v>706</v>
      </c>
      <c r="J184" s="2">
        <v>44428</v>
      </c>
      <c r="K184" s="2">
        <v>44474</v>
      </c>
      <c r="L184" s="2"/>
      <c r="M184" s="2"/>
      <c r="N184" s="2" t="str">
        <f>IFERROR(IF(VLOOKUP(功能_33[[#This Row],[功能代號]],討論項目!A:H,8,FALSE)=0,"",VLOOKUP(功能_33[[#This Row],[功能代號]],討論項目!A:H,8,FALSE)),"")</f>
        <v/>
      </c>
      <c r="O184" s="2"/>
      <c r="P184" s="11" t="s">
        <v>961</v>
      </c>
      <c r="Q184" s="11" t="s">
        <v>955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282" t="str">
        <f>IF(功能_33[[#This Row],[實際展示]]="","",功能_33[[#This Row],[實際展示]]+14)</f>
        <v/>
      </c>
      <c r="AB184" s="282" t="str">
        <f>IF(功能_33[[#This Row],[實際展示]]="","",功能_33[[#This Row],[實際展示]]+21)</f>
        <v/>
      </c>
      <c r="AC184" s="2"/>
      <c r="AD184" s="282" t="str">
        <f>IFERROR(IF(VLOOKUP(功能_33[[#This Row],[功能代號]],Menu!A:D,4,FALSE)=0,"",VLOOKUP(功能_33[[#This Row],[功能代號]],Menu!A:D,4,FALSE)),"")</f>
        <v>L6-2</v>
      </c>
      <c r="AE184" s="9">
        <v>300</v>
      </c>
      <c r="AF184" s="9" t="str">
        <f>VLOOKUP(功能_33[[#This Row],[功能代號]],[2]交易清單!$E:$E,1,FALSE)</f>
        <v>L6901</v>
      </c>
    </row>
    <row r="185" spans="1:32" ht="13.5" x14ac:dyDescent="0.3">
      <c r="A185" s="287">
        <v>301</v>
      </c>
      <c r="B185" s="9" t="str">
        <f>LEFT(功能_33[[#This Row],[功能代號]],2)</f>
        <v>L6</v>
      </c>
      <c r="C185" s="9" t="s">
        <v>994</v>
      </c>
      <c r="D185" s="29"/>
      <c r="E185" s="11" t="s">
        <v>741</v>
      </c>
      <c r="F185" s="12" t="s">
        <v>742</v>
      </c>
      <c r="G185" s="9" t="s">
        <v>743</v>
      </c>
      <c r="H185" s="11" t="s">
        <v>952</v>
      </c>
      <c r="I185" s="11" t="s">
        <v>706</v>
      </c>
      <c r="J185" s="2">
        <v>44428</v>
      </c>
      <c r="K185" s="2">
        <v>44474</v>
      </c>
      <c r="L185" s="2"/>
      <c r="M185" s="2"/>
      <c r="N185" s="2" t="str">
        <f>IFERROR(IF(VLOOKUP(功能_33[[#This Row],[功能代號]],討論項目!A:H,8,FALSE)=0,"",VLOOKUP(功能_33[[#This Row],[功能代號]],討論項目!A:H,8,FALSE)),"")</f>
        <v/>
      </c>
      <c r="O185" s="2"/>
      <c r="P185" s="11" t="s">
        <v>961</v>
      </c>
      <c r="Q185" s="11" t="s">
        <v>1000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282" t="str">
        <f>IF(功能_33[[#This Row],[實際展示]]="","",功能_33[[#This Row],[實際展示]]+14)</f>
        <v/>
      </c>
      <c r="AB185" s="282" t="str">
        <f>IF(功能_33[[#This Row],[實際展示]]="","",功能_33[[#This Row],[實際展示]]+21)</f>
        <v/>
      </c>
      <c r="AC185" s="2"/>
      <c r="AD185" s="282" t="str">
        <f>IFERROR(IF(VLOOKUP(功能_33[[#This Row],[功能代號]],Menu!A:D,4,FALSE)=0,"",VLOOKUP(功能_33[[#This Row],[功能代號]],Menu!A:D,4,FALSE)),"")</f>
        <v>L6-2</v>
      </c>
      <c r="AE185" s="9">
        <v>301</v>
      </c>
      <c r="AF185" s="9" t="str">
        <f>VLOOKUP(功能_33[[#This Row],[功能代號]],[2]交易清單!$E:$E,1,FALSE)</f>
        <v>L6902</v>
      </c>
    </row>
    <row r="186" spans="1:32" ht="13.5" x14ac:dyDescent="0.3">
      <c r="A186" s="287">
        <v>302</v>
      </c>
      <c r="B186" s="9" t="str">
        <f>LEFT(功能_33[[#This Row],[功能代號]],2)</f>
        <v>L6</v>
      </c>
      <c r="C186" s="9" t="s">
        <v>994</v>
      </c>
      <c r="D186" s="29"/>
      <c r="E186" s="11" t="s">
        <v>744</v>
      </c>
      <c r="F186" s="12" t="s">
        <v>742</v>
      </c>
      <c r="G186" s="9" t="s">
        <v>745</v>
      </c>
      <c r="H186" s="11" t="s">
        <v>952</v>
      </c>
      <c r="I186" s="11" t="s">
        <v>706</v>
      </c>
      <c r="J186" s="2">
        <v>44428</v>
      </c>
      <c r="K186" s="2">
        <v>44474</v>
      </c>
      <c r="L186" s="2"/>
      <c r="M186" s="2"/>
      <c r="N186" s="2" t="str">
        <f>IFERROR(IF(VLOOKUP(功能_33[[#This Row],[功能代號]],討論項目!A:H,8,FALSE)=0,"",VLOOKUP(功能_33[[#This Row],[功能代號]],討論項目!A:H,8,FALSE)),"")</f>
        <v/>
      </c>
      <c r="O186" s="2"/>
      <c r="P186" s="11" t="s">
        <v>961</v>
      </c>
      <c r="Q186" s="11" t="s">
        <v>959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282" t="str">
        <f>IF(功能_33[[#This Row],[實際展示]]="","",功能_33[[#This Row],[實際展示]]+14)</f>
        <v/>
      </c>
      <c r="AB186" s="282" t="str">
        <f>IF(功能_33[[#This Row],[實際展示]]="","",功能_33[[#This Row],[實際展示]]+21)</f>
        <v/>
      </c>
      <c r="AC186" s="2"/>
      <c r="AD186" s="282" t="str">
        <f>IFERROR(IF(VLOOKUP(功能_33[[#This Row],[功能代號]],Menu!A:D,4,FALSE)=0,"",VLOOKUP(功能_33[[#This Row],[功能代號]],Menu!A:D,4,FALSE)),"")</f>
        <v>L6-2</v>
      </c>
      <c r="AE186" s="9">
        <v>302</v>
      </c>
      <c r="AF186" s="9" t="str">
        <f>VLOOKUP(功能_33[[#This Row],[功能代號]],[2]交易清單!$E:$E,1,FALSE)</f>
        <v>L6903</v>
      </c>
    </row>
    <row r="187" spans="1:32" ht="13.5" x14ac:dyDescent="0.3">
      <c r="A187" s="287">
        <v>303</v>
      </c>
      <c r="B187" s="9" t="str">
        <f>LEFT(功能_33[[#This Row],[功能代號]],2)</f>
        <v>L6</v>
      </c>
      <c r="C187" s="9" t="s">
        <v>994</v>
      </c>
      <c r="D187" s="29"/>
      <c r="E187" s="11" t="s">
        <v>746</v>
      </c>
      <c r="F187" s="12" t="s">
        <v>742</v>
      </c>
      <c r="G187" s="9" t="s">
        <v>747</v>
      </c>
      <c r="H187" s="11" t="s">
        <v>952</v>
      </c>
      <c r="I187" s="11" t="s">
        <v>706</v>
      </c>
      <c r="J187" s="2">
        <v>44428</v>
      </c>
      <c r="K187" s="2">
        <v>44474</v>
      </c>
      <c r="L187" s="2"/>
      <c r="M187" s="2"/>
      <c r="N187" s="2" t="str">
        <f>IFERROR(IF(VLOOKUP(功能_33[[#This Row],[功能代號]],討論項目!A:H,8,FALSE)=0,"",VLOOKUP(功能_33[[#This Row],[功能代號]],討論項目!A:H,8,FALSE)),"")</f>
        <v/>
      </c>
      <c r="O187" s="2"/>
      <c r="P187" s="11" t="s">
        <v>961</v>
      </c>
      <c r="Q187" s="11" t="s">
        <v>955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282" t="str">
        <f>IF(功能_33[[#This Row],[實際展示]]="","",功能_33[[#This Row],[實際展示]]+14)</f>
        <v/>
      </c>
      <c r="AB187" s="282" t="str">
        <f>IF(功能_33[[#This Row],[實際展示]]="","",功能_33[[#This Row],[實際展示]]+21)</f>
        <v/>
      </c>
      <c r="AC187" s="2"/>
      <c r="AD187" s="282" t="str">
        <f>IFERROR(IF(VLOOKUP(功能_33[[#This Row],[功能代號]],Menu!A:D,4,FALSE)=0,"",VLOOKUP(功能_33[[#This Row],[功能代號]],Menu!A:D,4,FALSE)),"")</f>
        <v>L6-2</v>
      </c>
      <c r="AE187" s="9">
        <v>303</v>
      </c>
      <c r="AF187" s="9" t="str">
        <f>VLOOKUP(功能_33[[#This Row],[功能代號]],[2]交易清單!$E:$E,1,FALSE)</f>
        <v>L6904</v>
      </c>
    </row>
    <row r="188" spans="1:32" ht="13.5" x14ac:dyDescent="0.3">
      <c r="A188" s="287">
        <v>304</v>
      </c>
      <c r="B188" s="9" t="str">
        <f>LEFT(功能_33[[#This Row],[功能代號]],2)</f>
        <v>L6</v>
      </c>
      <c r="C188" s="9" t="s">
        <v>994</v>
      </c>
      <c r="D188" s="29"/>
      <c r="E188" s="11" t="s">
        <v>748</v>
      </c>
      <c r="F188" s="12" t="s">
        <v>742</v>
      </c>
      <c r="G188" s="9" t="s">
        <v>749</v>
      </c>
      <c r="H188" s="11" t="s">
        <v>952</v>
      </c>
      <c r="I188" s="11" t="s">
        <v>706</v>
      </c>
      <c r="J188" s="2">
        <v>44428</v>
      </c>
      <c r="K188" s="2">
        <v>44474</v>
      </c>
      <c r="L188" s="2"/>
      <c r="M188" s="2"/>
      <c r="N188" s="2" t="str">
        <f>IFERROR(IF(VLOOKUP(功能_33[[#This Row],[功能代號]],討論項目!A:H,8,FALSE)=0,"",VLOOKUP(功能_33[[#This Row],[功能代號]],討論項目!A:H,8,FALSE)),"")</f>
        <v/>
      </c>
      <c r="O188" s="2"/>
      <c r="P188" s="11" t="s">
        <v>961</v>
      </c>
      <c r="Q188" s="11" t="s">
        <v>955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282" t="str">
        <f>IF(功能_33[[#This Row],[實際展示]]="","",功能_33[[#This Row],[實際展示]]+14)</f>
        <v/>
      </c>
      <c r="AB188" s="282" t="str">
        <f>IF(功能_33[[#This Row],[實際展示]]="","",功能_33[[#This Row],[實際展示]]+21)</f>
        <v/>
      </c>
      <c r="AC188" s="2"/>
      <c r="AD188" s="282" t="str">
        <f>IFERROR(IF(VLOOKUP(功能_33[[#This Row],[功能代號]],Menu!A:D,4,FALSE)=0,"",VLOOKUP(功能_33[[#This Row],[功能代號]],Menu!A:D,4,FALSE)),"")</f>
        <v>L6-2</v>
      </c>
      <c r="AE188" s="9">
        <v>304</v>
      </c>
      <c r="AF188" s="9" t="str">
        <f>VLOOKUP(功能_33[[#This Row],[功能代號]],[2]交易清單!$E:$E,1,FALSE)</f>
        <v>L6905</v>
      </c>
    </row>
    <row r="189" spans="1:32" ht="13.5" x14ac:dyDescent="0.3">
      <c r="A189" s="287">
        <v>305</v>
      </c>
      <c r="B189" s="9" t="str">
        <f>LEFT(功能_33[[#This Row],[功能代號]],2)</f>
        <v>L6</v>
      </c>
      <c r="C189" s="9" t="s">
        <v>994</v>
      </c>
      <c r="D189" s="29"/>
      <c r="E189" s="11" t="s">
        <v>750</v>
      </c>
      <c r="F189" s="12" t="s">
        <v>742</v>
      </c>
      <c r="G189" s="9" t="s">
        <v>751</v>
      </c>
      <c r="H189" s="11" t="s">
        <v>952</v>
      </c>
      <c r="I189" s="11" t="s">
        <v>706</v>
      </c>
      <c r="J189" s="2">
        <v>44428</v>
      </c>
      <c r="K189" s="2">
        <v>44474</v>
      </c>
      <c r="L189" s="2"/>
      <c r="M189" s="2"/>
      <c r="N189" s="2" t="str">
        <f>IFERROR(IF(VLOOKUP(功能_33[[#This Row],[功能代號]],討論項目!A:H,8,FALSE)=0,"",VLOOKUP(功能_33[[#This Row],[功能代號]],討論項目!A:H,8,FALSE)),"")</f>
        <v/>
      </c>
      <c r="O189" s="2"/>
      <c r="P189" s="11" t="s">
        <v>961</v>
      </c>
      <c r="Q189" s="11" t="s">
        <v>959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282" t="str">
        <f>IF(功能_33[[#This Row],[實際展示]]="","",功能_33[[#This Row],[實際展示]]+14)</f>
        <v/>
      </c>
      <c r="AB189" s="282" t="str">
        <f>IF(功能_33[[#This Row],[實際展示]]="","",功能_33[[#This Row],[實際展示]]+21)</f>
        <v/>
      </c>
      <c r="AC189" s="2"/>
      <c r="AD189" s="282" t="str">
        <f>IFERROR(IF(VLOOKUP(功能_33[[#This Row],[功能代號]],Menu!A:D,4,FALSE)=0,"",VLOOKUP(功能_33[[#This Row],[功能代號]],Menu!A:D,4,FALSE)),"")</f>
        <v>L6-2</v>
      </c>
      <c r="AE189" s="9">
        <v>305</v>
      </c>
      <c r="AF189" s="9" t="str">
        <f>VLOOKUP(功能_33[[#This Row],[功能代號]],[2]交易清單!$E:$E,1,FALSE)</f>
        <v>L6906</v>
      </c>
    </row>
    <row r="190" spans="1:32" ht="13.5" x14ac:dyDescent="0.3">
      <c r="A190" s="287">
        <v>306</v>
      </c>
      <c r="B190" s="9" t="str">
        <f>LEFT(功能_33[[#This Row],[功能代號]],2)</f>
        <v>L6</v>
      </c>
      <c r="C190" s="9" t="s">
        <v>994</v>
      </c>
      <c r="D190" s="29"/>
      <c r="E190" s="11" t="s">
        <v>752</v>
      </c>
      <c r="F190" s="12" t="s">
        <v>742</v>
      </c>
      <c r="G190" s="9" t="s">
        <v>753</v>
      </c>
      <c r="H190" s="11" t="s">
        <v>952</v>
      </c>
      <c r="I190" s="11" t="s">
        <v>706</v>
      </c>
      <c r="J190" s="2">
        <v>44428</v>
      </c>
      <c r="K190" s="2">
        <v>44474</v>
      </c>
      <c r="L190" s="2"/>
      <c r="M190" s="2"/>
      <c r="N190" s="2" t="str">
        <f>IFERROR(IF(VLOOKUP(功能_33[[#This Row],[功能代號]],討論項目!A:H,8,FALSE)=0,"",VLOOKUP(功能_33[[#This Row],[功能代號]],討論項目!A:H,8,FALSE)),"")</f>
        <v/>
      </c>
      <c r="O190" s="2"/>
      <c r="P190" s="11" t="s">
        <v>966</v>
      </c>
      <c r="Q190" s="11" t="s">
        <v>955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282" t="str">
        <f>IF(功能_33[[#This Row],[實際展示]]="","",功能_33[[#This Row],[實際展示]]+14)</f>
        <v/>
      </c>
      <c r="AB190" s="282" t="str">
        <f>IF(功能_33[[#This Row],[實際展示]]="","",功能_33[[#This Row],[實際展示]]+21)</f>
        <v/>
      </c>
      <c r="AC190" s="2"/>
      <c r="AD190" s="282" t="str">
        <f>IFERROR(IF(VLOOKUP(功能_33[[#This Row],[功能代號]],Menu!A:D,4,FALSE)=0,"",VLOOKUP(功能_33[[#This Row],[功能代號]],Menu!A:D,4,FALSE)),"")</f>
        <v>L6-2</v>
      </c>
      <c r="AE190" s="9">
        <v>306</v>
      </c>
      <c r="AF190" s="9" t="str">
        <f>VLOOKUP(功能_33[[#This Row],[功能代號]],[2]交易清單!$E:$E,1,FALSE)</f>
        <v>L6907</v>
      </c>
    </row>
    <row r="191" spans="1:32" ht="13.5" x14ac:dyDescent="0.3">
      <c r="A191" s="287">
        <v>307</v>
      </c>
      <c r="B191" s="9" t="str">
        <f>LEFT(功能_33[[#This Row],[功能代號]],2)</f>
        <v>L6</v>
      </c>
      <c r="C191" s="9" t="s">
        <v>994</v>
      </c>
      <c r="D191" s="29"/>
      <c r="E191" s="11" t="s">
        <v>754</v>
      </c>
      <c r="F191" s="12" t="s">
        <v>742</v>
      </c>
      <c r="G191" s="9" t="s">
        <v>755</v>
      </c>
      <c r="H191" s="11" t="s">
        <v>952</v>
      </c>
      <c r="I191" s="11" t="s">
        <v>706</v>
      </c>
      <c r="J191" s="2">
        <v>44428</v>
      </c>
      <c r="K191" s="2">
        <v>44474</v>
      </c>
      <c r="L191" s="2"/>
      <c r="M191" s="2"/>
      <c r="N191" s="2" t="str">
        <f>IFERROR(IF(VLOOKUP(功能_33[[#This Row],[功能代號]],討論項目!A:H,8,FALSE)=0,"",VLOOKUP(功能_33[[#This Row],[功能代號]],討論項目!A:H,8,FALSE)),"")</f>
        <v/>
      </c>
      <c r="O191" s="2"/>
      <c r="P191" s="11" t="s">
        <v>961</v>
      </c>
      <c r="Q191" s="11" t="s">
        <v>955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282" t="str">
        <f>IF(功能_33[[#This Row],[實際展示]]="","",功能_33[[#This Row],[實際展示]]+14)</f>
        <v/>
      </c>
      <c r="AB191" s="282" t="str">
        <f>IF(功能_33[[#This Row],[實際展示]]="","",功能_33[[#This Row],[實際展示]]+21)</f>
        <v/>
      </c>
      <c r="AC191" s="2"/>
      <c r="AD191" s="282" t="str">
        <f>IFERROR(IF(VLOOKUP(功能_33[[#This Row],[功能代號]],Menu!A:D,4,FALSE)=0,"",VLOOKUP(功能_33[[#This Row],[功能代號]],Menu!A:D,4,FALSE)),"")</f>
        <v>L6-2</v>
      </c>
      <c r="AE191" s="9">
        <v>307</v>
      </c>
      <c r="AF191" s="9" t="str">
        <f>VLOOKUP(功能_33[[#This Row],[功能代號]],[2]交易清單!$E:$E,1,FALSE)</f>
        <v>L6908</v>
      </c>
    </row>
    <row r="192" spans="1:32" ht="13.5" x14ac:dyDescent="0.3">
      <c r="A192" s="287">
        <v>186</v>
      </c>
      <c r="B192" s="9" t="str">
        <f>LEFT(功能_33[[#This Row],[功能代號]],2)</f>
        <v>L2</v>
      </c>
      <c r="C192" s="9" t="s">
        <v>990</v>
      </c>
      <c r="D192" s="29"/>
      <c r="E192" s="11" t="s">
        <v>165</v>
      </c>
      <c r="F192" s="12" t="s">
        <v>166</v>
      </c>
      <c r="G192" s="9" t="s">
        <v>167</v>
      </c>
      <c r="H192" s="11" t="s">
        <v>952</v>
      </c>
      <c r="I192" s="13" t="s">
        <v>57</v>
      </c>
      <c r="J192" s="2">
        <v>44411</v>
      </c>
      <c r="K192" s="2">
        <v>44475</v>
      </c>
      <c r="L192" s="2"/>
      <c r="M192" s="2"/>
      <c r="N192" s="2" t="str">
        <f>IFERROR(IF(VLOOKUP(功能_33[[#This Row],[功能代號]],討論項目!A:H,8,FALSE)=0,"",VLOOKUP(功能_33[[#This Row],[功能代號]],討論項目!A:H,8,FALSE)),"")</f>
        <v/>
      </c>
      <c r="O192" s="2"/>
      <c r="P192" s="11" t="s">
        <v>957</v>
      </c>
      <c r="Q192" s="11" t="s">
        <v>963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282" t="str">
        <f>IF(功能_33[[#This Row],[實際展示]]="","",功能_33[[#This Row],[實際展示]]+14)</f>
        <v/>
      </c>
      <c r="AB192" s="282" t="str">
        <f>IF(功能_33[[#This Row],[實際展示]]="","",功能_33[[#This Row],[實際展示]]+21)</f>
        <v/>
      </c>
      <c r="AC192" s="2"/>
      <c r="AD192" s="286" t="str">
        <f>AD196</f>
        <v>L2-6</v>
      </c>
      <c r="AE192" s="9">
        <v>186</v>
      </c>
      <c r="AF192" s="9" t="str">
        <f>VLOOKUP(功能_33[[#This Row],[功能代號]],[2]交易清單!$E:$E,1,FALSE)</f>
        <v>L2076</v>
      </c>
    </row>
    <row r="193" spans="1:32" ht="13.5" x14ac:dyDescent="0.3">
      <c r="A193" s="287">
        <v>181</v>
      </c>
      <c r="B193" s="9" t="str">
        <f>LEFT(功能_33[[#This Row],[功能代號]],2)</f>
        <v>L2</v>
      </c>
      <c r="C193" s="9" t="s">
        <v>990</v>
      </c>
      <c r="D193" s="29"/>
      <c r="E193" s="11" t="s">
        <v>151</v>
      </c>
      <c r="F193" s="12" t="s">
        <v>152</v>
      </c>
      <c r="G193" s="9" t="s">
        <v>153</v>
      </c>
      <c r="H193" s="11" t="s">
        <v>952</v>
      </c>
      <c r="I193" s="13" t="s">
        <v>57</v>
      </c>
      <c r="J193" s="2">
        <v>44411</v>
      </c>
      <c r="K193" s="2">
        <v>44475</v>
      </c>
      <c r="L193" s="2"/>
      <c r="M193" s="2"/>
      <c r="N193" s="2" t="str">
        <f>IFERROR(IF(VLOOKUP(功能_33[[#This Row],[功能代號]],討論項目!A:H,8,FALSE)=0,"",VLOOKUP(功能_33[[#This Row],[功能代號]],討論項目!A:H,8,FALSE)),"")</f>
        <v/>
      </c>
      <c r="O193" s="2"/>
      <c r="P193" s="11" t="s">
        <v>957</v>
      </c>
      <c r="Q193" s="11" t="s">
        <v>955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282" t="str">
        <f>IF(功能_33[[#This Row],[實際展示]]="","",功能_33[[#This Row],[實際展示]]+14)</f>
        <v/>
      </c>
      <c r="AB193" s="282" t="str">
        <f>IF(功能_33[[#This Row],[實際展示]]="","",功能_33[[#This Row],[實際展示]]+21)</f>
        <v/>
      </c>
      <c r="AC193" s="2"/>
      <c r="AD193" s="286" t="str">
        <f>AD194</f>
        <v>L2-6</v>
      </c>
      <c r="AE193" s="9">
        <v>181</v>
      </c>
      <c r="AF193" s="9" t="str">
        <f>VLOOKUP(功能_33[[#This Row],[功能代號]],[2]交易清單!$E:$E,1,FALSE)</f>
        <v>L2631</v>
      </c>
    </row>
    <row r="194" spans="1:32" ht="13.5" x14ac:dyDescent="0.3">
      <c r="A194" s="287">
        <v>182</v>
      </c>
      <c r="B194" s="9" t="str">
        <f>LEFT(功能_33[[#This Row],[功能代號]],2)</f>
        <v>L2</v>
      </c>
      <c r="C194" s="9" t="s">
        <v>990</v>
      </c>
      <c r="D194" s="9" t="s">
        <v>1657</v>
      </c>
      <c r="E194" s="11" t="s">
        <v>154</v>
      </c>
      <c r="F194" s="12" t="s">
        <v>155</v>
      </c>
      <c r="G194" s="9" t="s">
        <v>156</v>
      </c>
      <c r="H194" s="11" t="s">
        <v>952</v>
      </c>
      <c r="I194" s="13" t="s">
        <v>57</v>
      </c>
      <c r="J194" s="2">
        <v>44411</v>
      </c>
      <c r="K194" s="2">
        <v>44475</v>
      </c>
      <c r="L194" s="2"/>
      <c r="M194" s="2"/>
      <c r="N194" s="2" t="str">
        <f>IFERROR(IF(VLOOKUP(功能_33[[#This Row],[功能代號]],討論項目!A:H,8,FALSE)=0,"",VLOOKUP(功能_33[[#This Row],[功能代號]],討論項目!A:H,8,FALSE)),"")</f>
        <v/>
      </c>
      <c r="O194" s="2"/>
      <c r="P194" s="11" t="s">
        <v>957</v>
      </c>
      <c r="Q194" s="11" t="s">
        <v>955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282" t="str">
        <f>IF(功能_33[[#This Row],[實際展示]]="","",功能_33[[#This Row],[實際展示]]+14)</f>
        <v/>
      </c>
      <c r="AB194" s="282" t="str">
        <f>IF(功能_33[[#This Row],[實際展示]]="","",功能_33[[#This Row],[實際展示]]+21)</f>
        <v/>
      </c>
      <c r="AC194" s="2"/>
      <c r="AD194" s="282" t="str">
        <f>IFERROR(IF(VLOOKUP(功能_33[[#This Row],[功能代號]],Menu!A:D,4,FALSE)=0,"",VLOOKUP(功能_33[[#This Row],[功能代號]],Menu!A:D,4,FALSE)),"")</f>
        <v>L2-6</v>
      </c>
      <c r="AE194" s="9">
        <v>182</v>
      </c>
      <c r="AF194" s="9" t="str">
        <f>VLOOKUP(功能_33[[#This Row],[功能代號]],[2]交易清單!$E:$E,1,FALSE)</f>
        <v>L2931</v>
      </c>
    </row>
    <row r="195" spans="1:32" ht="13.5" x14ac:dyDescent="0.3">
      <c r="A195" s="287">
        <v>183</v>
      </c>
      <c r="B195" s="9" t="str">
        <f>LEFT(功能_33[[#This Row],[功能代號]],2)</f>
        <v>L2</v>
      </c>
      <c r="C195" s="9" t="s">
        <v>990</v>
      </c>
      <c r="D195" s="29"/>
      <c r="E195" s="11" t="s">
        <v>157</v>
      </c>
      <c r="F195" s="12" t="s">
        <v>158</v>
      </c>
      <c r="G195" s="9" t="s">
        <v>159</v>
      </c>
      <c r="H195" s="11" t="s">
        <v>952</v>
      </c>
      <c r="I195" s="13" t="s">
        <v>57</v>
      </c>
      <c r="J195" s="2">
        <v>44411</v>
      </c>
      <c r="K195" s="2">
        <v>44475</v>
      </c>
      <c r="L195" s="2"/>
      <c r="M195" s="2"/>
      <c r="N195" s="2" t="str">
        <f>IFERROR(IF(VLOOKUP(功能_33[[#This Row],[功能代號]],討論項目!A:H,8,FALSE)=0,"",VLOOKUP(功能_33[[#This Row],[功能代號]],討論項目!A:H,8,FALSE)),"")</f>
        <v/>
      </c>
      <c r="O195" s="2"/>
      <c r="P195" s="11" t="s">
        <v>957</v>
      </c>
      <c r="Q195" s="11" t="s">
        <v>955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282" t="str">
        <f>IF(功能_33[[#This Row],[實際展示]]="","",功能_33[[#This Row],[實際展示]]+14)</f>
        <v/>
      </c>
      <c r="AB195" s="282" t="str">
        <f>IF(功能_33[[#This Row],[實際展示]]="","",功能_33[[#This Row],[實際展示]]+21)</f>
        <v/>
      </c>
      <c r="AC195" s="2"/>
      <c r="AD195" s="282" t="str">
        <f>IFERROR(IF(VLOOKUP(功能_33[[#This Row],[功能代號]],Menu!A:D,4,FALSE)=0,"",VLOOKUP(功能_33[[#This Row],[功能代號]],Menu!A:D,4,FALSE)),"")</f>
        <v>L2-6</v>
      </c>
      <c r="AE195" s="9">
        <v>183</v>
      </c>
      <c r="AF195" s="9" t="str">
        <f>VLOOKUP(功能_33[[#This Row],[功能代號]],[2]交易清單!$E:$E,1,FALSE)</f>
        <v>L2077</v>
      </c>
    </row>
    <row r="196" spans="1:32" ht="13.5" x14ac:dyDescent="0.3">
      <c r="A196" s="287">
        <v>184</v>
      </c>
      <c r="B196" s="9" t="str">
        <f>LEFT(功能_33[[#This Row],[功能代號]],2)</f>
        <v>L2</v>
      </c>
      <c r="C196" s="9" t="s">
        <v>990</v>
      </c>
      <c r="D196" s="29"/>
      <c r="E196" s="11" t="s">
        <v>160</v>
      </c>
      <c r="F196" s="12" t="s">
        <v>158</v>
      </c>
      <c r="G196" s="9" t="s">
        <v>161</v>
      </c>
      <c r="H196" s="11" t="s">
        <v>952</v>
      </c>
      <c r="I196" s="13" t="s">
        <v>57</v>
      </c>
      <c r="J196" s="2">
        <v>44411</v>
      </c>
      <c r="K196" s="2">
        <v>44475</v>
      </c>
      <c r="L196" s="2"/>
      <c r="M196" s="2"/>
      <c r="N196" s="2" t="str">
        <f>IFERROR(IF(VLOOKUP(功能_33[[#This Row],[功能代號]],討論項目!A:H,8,FALSE)=0,"",VLOOKUP(功能_33[[#This Row],[功能代號]],討論項目!A:H,8,FALSE)),"")</f>
        <v/>
      </c>
      <c r="O196" s="2"/>
      <c r="P196" s="11" t="s">
        <v>957</v>
      </c>
      <c r="Q196" s="11" t="s">
        <v>955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282" t="str">
        <f>IF(功能_33[[#This Row],[實際展示]]="","",功能_33[[#This Row],[實際展示]]+14)</f>
        <v/>
      </c>
      <c r="AB196" s="282" t="str">
        <f>IF(功能_33[[#This Row],[實際展示]]="","",功能_33[[#This Row],[實際展示]]+21)</f>
        <v/>
      </c>
      <c r="AC196" s="2"/>
      <c r="AD196" s="282" t="str">
        <f>IFERROR(IF(VLOOKUP(功能_33[[#This Row],[功能代號]],Menu!A:D,4,FALSE)=0,"",VLOOKUP(功能_33[[#This Row],[功能代號]],Menu!A:D,4,FALSE)),"")</f>
        <v>L2-6</v>
      </c>
      <c r="AE196" s="9">
        <v>184</v>
      </c>
      <c r="AF196" s="9" t="str">
        <f>VLOOKUP(功能_33[[#This Row],[功能代號]],[2]交易清單!$E:$E,1,FALSE)</f>
        <v>L2932</v>
      </c>
    </row>
    <row r="197" spans="1:32" ht="13.5" x14ac:dyDescent="0.3">
      <c r="A197" s="287">
        <v>185</v>
      </c>
      <c r="B197" s="9" t="str">
        <f>LEFT(功能_33[[#This Row],[功能代號]],2)</f>
        <v>L2</v>
      </c>
      <c r="C197" s="9" t="s">
        <v>990</v>
      </c>
      <c r="D197" s="29"/>
      <c r="E197" s="11" t="s">
        <v>162</v>
      </c>
      <c r="F197" s="12" t="s">
        <v>163</v>
      </c>
      <c r="G197" s="9" t="s">
        <v>164</v>
      </c>
      <c r="H197" s="11" t="s">
        <v>952</v>
      </c>
      <c r="I197" s="13" t="s">
        <v>57</v>
      </c>
      <c r="J197" s="2">
        <v>44411</v>
      </c>
      <c r="K197" s="2">
        <v>44475</v>
      </c>
      <c r="L197" s="2"/>
      <c r="M197" s="2"/>
      <c r="N197" s="2" t="str">
        <f>IFERROR(IF(VLOOKUP(功能_33[[#This Row],[功能代號]],討論項目!A:H,8,FALSE)=0,"",VLOOKUP(功能_33[[#This Row],[功能代號]],討論項目!A:H,8,FALSE)),"")</f>
        <v/>
      </c>
      <c r="O197" s="2"/>
      <c r="P197" s="11" t="s">
        <v>957</v>
      </c>
      <c r="Q197" s="11" t="s">
        <v>955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282" t="str">
        <f>IF(功能_33[[#This Row],[實際展示]]="","",功能_33[[#This Row],[實際展示]]+14)</f>
        <v/>
      </c>
      <c r="AB197" s="282" t="str">
        <f>IF(功能_33[[#This Row],[實際展示]]="","",功能_33[[#This Row],[實際展示]]+21)</f>
        <v/>
      </c>
      <c r="AC197" s="2"/>
      <c r="AD197" s="286" t="str">
        <f>AD196</f>
        <v>L2-6</v>
      </c>
      <c r="AE197" s="9">
        <v>185</v>
      </c>
      <c r="AF197" s="9" t="str">
        <f>VLOOKUP(功能_33[[#This Row],[功能代號]],[2]交易清單!$E:$E,1,FALSE)</f>
        <v>L2632</v>
      </c>
    </row>
    <row r="198" spans="1:32" ht="13.5" x14ac:dyDescent="0.3">
      <c r="A198" s="287">
        <v>233</v>
      </c>
      <c r="B198" s="9" t="str">
        <f>LEFT(功能_33[[#This Row],[功能代號]],2)</f>
        <v>L4</v>
      </c>
      <c r="C198" s="9" t="s">
        <v>992</v>
      </c>
      <c r="D198" s="29"/>
      <c r="E198" s="11" t="s">
        <v>485</v>
      </c>
      <c r="F198" s="10" t="s">
        <v>486</v>
      </c>
      <c r="G198" s="9" t="s">
        <v>487</v>
      </c>
      <c r="H198" s="11" t="s">
        <v>952</v>
      </c>
      <c r="I198" s="13" t="s">
        <v>2338</v>
      </c>
      <c r="J198" s="2">
        <v>44421</v>
      </c>
      <c r="K198" s="2" t="s">
        <v>2304</v>
      </c>
      <c r="L198" s="2"/>
      <c r="M198" s="2"/>
      <c r="N198" s="2" t="str">
        <f>IFERROR(IF(VLOOKUP(功能_33[[#This Row],[功能代號]],討論項目!A:H,8,FALSE)=0,"",VLOOKUP(功能_33[[#This Row],[功能代號]],討論項目!A:H,8,FALSE)),"")</f>
        <v/>
      </c>
      <c r="O198" s="2"/>
      <c r="P198" s="11" t="s">
        <v>966</v>
      </c>
      <c r="Q198" s="11" t="s">
        <v>959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282" t="str">
        <f>IF(功能_33[[#This Row],[實際展示]]="","",功能_33[[#This Row],[實際展示]]+14)</f>
        <v/>
      </c>
      <c r="AB198" s="282" t="str">
        <f>IF(功能_33[[#This Row],[實際展示]]="","",功能_33[[#This Row],[實際展示]]+21)</f>
        <v/>
      </c>
      <c r="AC198" s="2"/>
      <c r="AD198" s="282" t="str">
        <f>IFERROR(IF(VLOOKUP(功能_33[[#This Row],[功能代號]],Menu!A:D,4,FALSE)=0,"",VLOOKUP(功能_33[[#This Row],[功能代號]],Menu!A:D,4,FALSE)),"")</f>
        <v>L4-3</v>
      </c>
      <c r="AE198" s="9">
        <v>233</v>
      </c>
      <c r="AF198" s="9" t="str">
        <f>VLOOKUP(功能_33[[#This Row],[功能代號]],[2]交易清單!$E:$E,1,FALSE)</f>
        <v>L4322</v>
      </c>
    </row>
    <row r="199" spans="1:32" ht="13.5" x14ac:dyDescent="0.3">
      <c r="A199" s="287">
        <v>234</v>
      </c>
      <c r="B199" s="9" t="str">
        <f>LEFT(功能_33[[#This Row],[功能代號]],2)</f>
        <v>L4</v>
      </c>
      <c r="C199" s="9" t="s">
        <v>992</v>
      </c>
      <c r="D199" s="29"/>
      <c r="E199" s="11" t="s">
        <v>488</v>
      </c>
      <c r="F199" s="10" t="s">
        <v>489</v>
      </c>
      <c r="G199" s="9" t="s">
        <v>490</v>
      </c>
      <c r="H199" s="11" t="s">
        <v>952</v>
      </c>
      <c r="I199" s="13" t="s">
        <v>2338</v>
      </c>
      <c r="J199" s="2">
        <v>44421</v>
      </c>
      <c r="K199" s="2" t="s">
        <v>2304</v>
      </c>
      <c r="L199" s="2"/>
      <c r="M199" s="2"/>
      <c r="N199" s="2" t="str">
        <f>IFERROR(IF(VLOOKUP(功能_33[[#This Row],[功能代號]],討論項目!A:H,8,FALSE)=0,"",VLOOKUP(功能_33[[#This Row],[功能代號]],討論項目!A:H,8,FALSE)),"")</f>
        <v/>
      </c>
      <c r="O199" s="2"/>
      <c r="P199" s="11" t="s">
        <v>966</v>
      </c>
      <c r="Q199" s="11" t="s">
        <v>959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282" t="str">
        <f>IF(功能_33[[#This Row],[實際展示]]="","",功能_33[[#This Row],[實際展示]]+14)</f>
        <v/>
      </c>
      <c r="AB199" s="282" t="str">
        <f>IF(功能_33[[#This Row],[實際展示]]="","",功能_33[[#This Row],[實際展示]]+21)</f>
        <v/>
      </c>
      <c r="AC199" s="2"/>
      <c r="AD199" s="282" t="str">
        <f>IFERROR(IF(VLOOKUP(功能_33[[#This Row],[功能代號]],Menu!A:D,4,FALSE)=0,"",VLOOKUP(功能_33[[#This Row],[功能代號]],Menu!A:D,4,FALSE)),"")</f>
        <v>L4-3</v>
      </c>
      <c r="AE199" s="9">
        <v>234</v>
      </c>
      <c r="AF199" s="9" t="str">
        <f>VLOOKUP(功能_33[[#This Row],[功能代號]],[2]交易清單!$E:$E,1,FALSE)</f>
        <v>L4320</v>
      </c>
    </row>
    <row r="200" spans="1:32" ht="13.5" x14ac:dyDescent="0.3">
      <c r="A200" s="287">
        <v>235</v>
      </c>
      <c r="B200" s="9" t="str">
        <f>LEFT(功能_33[[#This Row],[功能代號]],2)</f>
        <v>L4</v>
      </c>
      <c r="C200" s="9" t="s">
        <v>992</v>
      </c>
      <c r="D200" s="29"/>
      <c r="E200" s="11" t="s">
        <v>491</v>
      </c>
      <c r="F200" s="10" t="s">
        <v>492</v>
      </c>
      <c r="G200" s="9" t="s">
        <v>493</v>
      </c>
      <c r="H200" s="11" t="s">
        <v>952</v>
      </c>
      <c r="I200" s="13" t="s">
        <v>2338</v>
      </c>
      <c r="J200" s="2">
        <v>44421</v>
      </c>
      <c r="K200" s="2" t="s">
        <v>2304</v>
      </c>
      <c r="L200" s="2"/>
      <c r="M200" s="2"/>
      <c r="N200" s="2" t="str">
        <f>IFERROR(IF(VLOOKUP(功能_33[[#This Row],[功能代號]],討論項目!A:H,8,FALSE)=0,"",VLOOKUP(功能_33[[#This Row],[功能代號]],討論項目!A:H,8,FALSE)),"")</f>
        <v/>
      </c>
      <c r="O200" s="2"/>
      <c r="P200" s="11" t="s">
        <v>966</v>
      </c>
      <c r="Q200" s="11" t="s">
        <v>959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282" t="str">
        <f>IF(功能_33[[#This Row],[實際展示]]="","",功能_33[[#This Row],[實際展示]]+14)</f>
        <v/>
      </c>
      <c r="AB200" s="282" t="str">
        <f>IF(功能_33[[#This Row],[實際展示]]="","",功能_33[[#This Row],[實際展示]]+21)</f>
        <v/>
      </c>
      <c r="AC200" s="2"/>
      <c r="AD200" s="282" t="str">
        <f>IFERROR(IF(VLOOKUP(功能_33[[#This Row],[功能代號]],Menu!A:D,4,FALSE)=0,"",VLOOKUP(功能_33[[#This Row],[功能代號]],Menu!A:D,4,FALSE)),"")</f>
        <v>L4-3</v>
      </c>
      <c r="AE200" s="9">
        <v>235</v>
      </c>
      <c r="AF200" s="9" t="str">
        <f>VLOOKUP(功能_33[[#This Row],[功能代號]],[2]交易清單!$E:$E,1,FALSE)</f>
        <v>L4031</v>
      </c>
    </row>
    <row r="201" spans="1:32" ht="13.5" x14ac:dyDescent="0.3">
      <c r="A201" s="287">
        <v>236</v>
      </c>
      <c r="B201" s="9" t="str">
        <f>LEFT(功能_33[[#This Row],[功能代號]],2)</f>
        <v>L4</v>
      </c>
      <c r="C201" s="9" t="s">
        <v>992</v>
      </c>
      <c r="D201" s="29"/>
      <c r="E201" s="11" t="s">
        <v>494</v>
      </c>
      <c r="F201" s="10" t="s">
        <v>495</v>
      </c>
      <c r="G201" s="9" t="s">
        <v>496</v>
      </c>
      <c r="H201" s="11" t="s">
        <v>952</v>
      </c>
      <c r="I201" s="13" t="s">
        <v>2338</v>
      </c>
      <c r="J201" s="2">
        <v>44421</v>
      </c>
      <c r="K201" s="2" t="s">
        <v>2304</v>
      </c>
      <c r="L201" s="2"/>
      <c r="M201" s="2"/>
      <c r="N201" s="2" t="str">
        <f>IFERROR(IF(VLOOKUP(功能_33[[#This Row],[功能代號]],討論項目!A:H,8,FALSE)=0,"",VLOOKUP(功能_33[[#This Row],[功能代號]],討論項目!A:H,8,FALSE)),"")</f>
        <v/>
      </c>
      <c r="O201" s="2"/>
      <c r="P201" s="11" t="s">
        <v>966</v>
      </c>
      <c r="Q201" s="11" t="s">
        <v>959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282" t="str">
        <f>IF(功能_33[[#This Row],[實際展示]]="","",功能_33[[#This Row],[實際展示]]+14)</f>
        <v/>
      </c>
      <c r="AB201" s="282" t="str">
        <f>IF(功能_33[[#This Row],[實際展示]]="","",功能_33[[#This Row],[實際展示]]+21)</f>
        <v/>
      </c>
      <c r="AC201" s="2"/>
      <c r="AD201" s="282" t="str">
        <f>IFERROR(IF(VLOOKUP(功能_33[[#This Row],[功能代號]],Menu!A:D,4,FALSE)=0,"",VLOOKUP(功能_33[[#This Row],[功能代號]],Menu!A:D,4,FALSE)),"")</f>
        <v>L4-3</v>
      </c>
      <c r="AE201" s="9">
        <v>236</v>
      </c>
      <c r="AF201" s="9" t="str">
        <f>VLOOKUP(功能_33[[#This Row],[功能代號]],[2]交易清單!$E:$E,1,FALSE)</f>
        <v>L4321</v>
      </c>
    </row>
    <row r="202" spans="1:32" ht="13.5" x14ac:dyDescent="0.3">
      <c r="A202" s="287">
        <v>237</v>
      </c>
      <c r="B202" s="9" t="str">
        <f>LEFT(功能_33[[#This Row],[功能代號]],2)</f>
        <v>L4</v>
      </c>
      <c r="C202" s="9" t="s">
        <v>992</v>
      </c>
      <c r="D202" s="29"/>
      <c r="E202" s="11" t="s">
        <v>497</v>
      </c>
      <c r="F202" s="10" t="s">
        <v>498</v>
      </c>
      <c r="G202" s="9" t="s">
        <v>499</v>
      </c>
      <c r="H202" s="11" t="s">
        <v>952</v>
      </c>
      <c r="I202" s="13" t="s">
        <v>2338</v>
      </c>
      <c r="J202" s="2">
        <v>44421</v>
      </c>
      <c r="K202" s="2" t="s">
        <v>2304</v>
      </c>
      <c r="L202" s="2"/>
      <c r="M202" s="2"/>
      <c r="N202" s="2" t="str">
        <f>IFERROR(IF(VLOOKUP(功能_33[[#This Row],[功能代號]],討論項目!A:H,8,FALSE)=0,"",VLOOKUP(功能_33[[#This Row],[功能代號]],討論項目!A:H,8,FALSE)),"")</f>
        <v/>
      </c>
      <c r="O202" s="2"/>
      <c r="P202" s="11" t="s">
        <v>966</v>
      </c>
      <c r="Q202" s="11" t="s">
        <v>959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282" t="str">
        <f>IF(功能_33[[#This Row],[實際展示]]="","",功能_33[[#This Row],[實際展示]]+14)</f>
        <v/>
      </c>
      <c r="AB202" s="282" t="str">
        <f>IF(功能_33[[#This Row],[實際展示]]="","",功能_33[[#This Row],[實際展示]]+21)</f>
        <v/>
      </c>
      <c r="AC202" s="2"/>
      <c r="AD202" s="286" t="str">
        <f>AD200</f>
        <v>L4-3</v>
      </c>
      <c r="AE202" s="9">
        <v>237</v>
      </c>
      <c r="AF202" s="9" t="str">
        <f>VLOOKUP(功能_33[[#This Row],[功能代號]],[2]交易清單!$E:$E,1,FALSE)</f>
        <v>L4325</v>
      </c>
    </row>
    <row r="203" spans="1:32" ht="13.5" x14ac:dyDescent="0.3">
      <c r="A203" s="287">
        <v>238</v>
      </c>
      <c r="B203" s="9" t="str">
        <f>LEFT(功能_33[[#This Row],[功能代號]],2)</f>
        <v>L4</v>
      </c>
      <c r="C203" s="9" t="s">
        <v>992</v>
      </c>
      <c r="D203" s="29"/>
      <c r="E203" s="11" t="s">
        <v>500</v>
      </c>
      <c r="F203" s="10" t="s">
        <v>501</v>
      </c>
      <c r="G203" s="9" t="s">
        <v>502</v>
      </c>
      <c r="H203" s="11" t="s">
        <v>952</v>
      </c>
      <c r="I203" s="13" t="s">
        <v>2338</v>
      </c>
      <c r="J203" s="2">
        <v>44421</v>
      </c>
      <c r="K203" s="2" t="s">
        <v>2304</v>
      </c>
      <c r="L203" s="2"/>
      <c r="M203" s="2"/>
      <c r="N203" s="2" t="str">
        <f>IFERROR(IF(VLOOKUP(功能_33[[#This Row],[功能代號]],討論項目!A:H,8,FALSE)=0,"",VLOOKUP(功能_33[[#This Row],[功能代號]],討論項目!A:H,8,FALSE)),"")</f>
        <v/>
      </c>
      <c r="O203" s="2"/>
      <c r="P203" s="11" t="s">
        <v>966</v>
      </c>
      <c r="Q203" s="11" t="s">
        <v>959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282" t="str">
        <f>IF(功能_33[[#This Row],[實際展示]]="","",功能_33[[#This Row],[實際展示]]+14)</f>
        <v/>
      </c>
      <c r="AB203" s="282" t="str">
        <f>IF(功能_33[[#This Row],[實際展示]]="","",功能_33[[#This Row],[實際展示]]+21)</f>
        <v/>
      </c>
      <c r="AC203" s="2"/>
      <c r="AD203" s="286" t="str">
        <f>AD202</f>
        <v>L4-3</v>
      </c>
      <c r="AE203" s="9">
        <v>238</v>
      </c>
      <c r="AF203" s="9" t="str">
        <f>VLOOKUP(功能_33[[#This Row],[功能代號]],[2]交易清單!$E:$E,1,FALSE)</f>
        <v>L4931</v>
      </c>
    </row>
    <row r="204" spans="1:32" ht="13.5" x14ac:dyDescent="0.3">
      <c r="A204" s="287">
        <v>239</v>
      </c>
      <c r="B204" s="9" t="str">
        <f>LEFT(功能_33[[#This Row],[功能代號]],2)</f>
        <v>L4</v>
      </c>
      <c r="C204" s="9" t="s">
        <v>992</v>
      </c>
      <c r="D204" s="29"/>
      <c r="E204" s="11" t="s">
        <v>503</v>
      </c>
      <c r="F204" s="10" t="s">
        <v>504</v>
      </c>
      <c r="G204" s="9" t="s">
        <v>505</v>
      </c>
      <c r="H204" s="11" t="s">
        <v>952</v>
      </c>
      <c r="I204" s="13" t="s">
        <v>2338</v>
      </c>
      <c r="J204" s="2">
        <v>44421</v>
      </c>
      <c r="K204" s="2" t="s">
        <v>2304</v>
      </c>
      <c r="L204" s="2"/>
      <c r="M204" s="2"/>
      <c r="N204" s="2" t="str">
        <f>IFERROR(IF(VLOOKUP(功能_33[[#This Row],[功能代號]],討論項目!A:H,8,FALSE)=0,"",VLOOKUP(功能_33[[#This Row],[功能代號]],討論項目!A:H,8,FALSE)),"")</f>
        <v/>
      </c>
      <c r="O204" s="2"/>
      <c r="P204" s="11" t="s">
        <v>966</v>
      </c>
      <c r="Q204" s="11" t="s">
        <v>959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282" t="str">
        <f>IF(功能_33[[#This Row],[實際展示]]="","",功能_33[[#This Row],[實際展示]]+14)</f>
        <v/>
      </c>
      <c r="AB204" s="282" t="str">
        <f>IF(功能_33[[#This Row],[實際展示]]="","",功能_33[[#This Row],[實際展示]]+21)</f>
        <v/>
      </c>
      <c r="AC204" s="2"/>
      <c r="AD204" s="282" t="str">
        <f>IFERROR(IF(VLOOKUP(功能_33[[#This Row],[功能代號]],Menu!A:D,4,FALSE)=0,"",VLOOKUP(功能_33[[#This Row],[功能代號]],Menu!A:D,4,FALSE)),"")</f>
        <v>L4-3</v>
      </c>
      <c r="AE204" s="9">
        <v>239</v>
      </c>
      <c r="AF204" s="9" t="str">
        <f>VLOOKUP(功能_33[[#This Row],[功能代號]],[2]交易清單!$E:$E,1,FALSE)</f>
        <v>L4721</v>
      </c>
    </row>
    <row r="205" spans="1:32" ht="13.5" x14ac:dyDescent="0.3">
      <c r="A205" s="287">
        <v>240</v>
      </c>
      <c r="B205" s="9" t="str">
        <f>LEFT(功能_33[[#This Row],[功能代號]],2)</f>
        <v>L4</v>
      </c>
      <c r="C205" s="9" t="s">
        <v>992</v>
      </c>
      <c r="D205" s="29"/>
      <c r="E205" s="11" t="s">
        <v>506</v>
      </c>
      <c r="F205" s="10" t="s">
        <v>507</v>
      </c>
      <c r="G205" s="9" t="s">
        <v>508</v>
      </c>
      <c r="H205" s="11" t="s">
        <v>952</v>
      </c>
      <c r="I205" s="13" t="s">
        <v>2338</v>
      </c>
      <c r="J205" s="2">
        <v>44421</v>
      </c>
      <c r="K205" s="2" t="s">
        <v>2304</v>
      </c>
      <c r="L205" s="2"/>
      <c r="M205" s="2"/>
      <c r="N205" s="2" t="str">
        <f>IFERROR(IF(VLOOKUP(功能_33[[#This Row],[功能代號]],討論項目!A:H,8,FALSE)=0,"",VLOOKUP(功能_33[[#This Row],[功能代號]],討論項目!A:H,8,FALSE)),"")</f>
        <v/>
      </c>
      <c r="O205" s="2"/>
      <c r="P205" s="11" t="s">
        <v>966</v>
      </c>
      <c r="Q205" s="11" t="s">
        <v>955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282" t="str">
        <f>IF(功能_33[[#This Row],[實際展示]]="","",功能_33[[#This Row],[實際展示]]+14)</f>
        <v/>
      </c>
      <c r="AB205" s="282" t="str">
        <f>IF(功能_33[[#This Row],[實際展示]]="","",功能_33[[#This Row],[實際展示]]+21)</f>
        <v/>
      </c>
      <c r="AC205" s="2"/>
      <c r="AD205" s="286" t="str">
        <f>AD199</f>
        <v>L4-3</v>
      </c>
      <c r="AE205" s="9">
        <v>240</v>
      </c>
      <c r="AF205" s="9" t="str">
        <f>VLOOKUP(功能_33[[#This Row],[功能代號]],[2]交易清單!$E:$E,1,FALSE)</f>
        <v>L4030</v>
      </c>
    </row>
    <row r="206" spans="1:32" ht="13.5" x14ac:dyDescent="0.3">
      <c r="A206" s="287">
        <v>260</v>
      </c>
      <c r="B206" s="9" t="str">
        <f>LEFT(功能_33[[#This Row],[功能代號]],2)</f>
        <v>L5</v>
      </c>
      <c r="C206" s="9" t="s">
        <v>993</v>
      </c>
      <c r="D206" s="29"/>
      <c r="E206" s="11" t="s">
        <v>509</v>
      </c>
      <c r="F206" s="12" t="s">
        <v>510</v>
      </c>
      <c r="G206" s="9" t="s">
        <v>511</v>
      </c>
      <c r="H206" s="11" t="s">
        <v>640</v>
      </c>
      <c r="I206" s="13" t="s">
        <v>6</v>
      </c>
      <c r="J206" s="2">
        <v>44424</v>
      </c>
      <c r="K206" s="2" t="s">
        <v>2294</v>
      </c>
      <c r="L206" s="2"/>
      <c r="M206" s="2"/>
      <c r="N206" s="2" t="str">
        <f>IFERROR(IF(VLOOKUP(功能_33[[#This Row],[功能代號]],討論項目!A:H,8,FALSE)=0,"",VLOOKUP(功能_33[[#This Row],[功能代號]],討論項目!A:H,8,FALSE)),"")</f>
        <v/>
      </c>
      <c r="O206" s="2"/>
      <c r="P206" s="11" t="s">
        <v>966</v>
      </c>
      <c r="Q206" s="11" t="s">
        <v>972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放款管理課</v>
      </c>
      <c r="AA206" s="282" t="str">
        <f>IF(功能_33[[#This Row],[實際展示]]="","",功能_33[[#This Row],[實際展示]]+14)</f>
        <v/>
      </c>
      <c r="AB206" s="282" t="str">
        <f>IF(功能_33[[#This Row],[實際展示]]="","",功能_33[[#This Row],[實際展示]]+21)</f>
        <v/>
      </c>
      <c r="AC206" s="2"/>
      <c r="AD206" s="282" t="str">
        <f>IFERROR(IF(VLOOKUP(功能_33[[#This Row],[功能代號]],Menu!A:D,4,FALSE)=0,"",VLOOKUP(功能_33[[#This Row],[功能代號]],Menu!A:D,4,FALSE)),"")</f>
        <v>L5-4</v>
      </c>
      <c r="AE206" s="9">
        <v>260</v>
      </c>
      <c r="AF206" s="9" t="str">
        <f>VLOOKUP(功能_33[[#This Row],[功能代號]],[2]交易清單!$E:$E,1,FALSE)</f>
        <v>L5060</v>
      </c>
    </row>
    <row r="207" spans="1:32" ht="13.5" x14ac:dyDescent="0.3">
      <c r="A207" s="287">
        <v>261</v>
      </c>
      <c r="B207" s="9" t="str">
        <f>LEFT(功能_33[[#This Row],[功能代號]],2)</f>
        <v>L5</v>
      </c>
      <c r="C207" s="9" t="s">
        <v>993</v>
      </c>
      <c r="D207" s="29"/>
      <c r="E207" s="11" t="s">
        <v>512</v>
      </c>
      <c r="F207" s="12" t="s">
        <v>513</v>
      </c>
      <c r="G207" s="9" t="s">
        <v>514</v>
      </c>
      <c r="H207" s="11" t="s">
        <v>640</v>
      </c>
      <c r="I207" s="13" t="s">
        <v>6</v>
      </c>
      <c r="J207" s="2">
        <v>44424</v>
      </c>
      <c r="K207" s="2" t="s">
        <v>2294</v>
      </c>
      <c r="L207" s="2"/>
      <c r="M207" s="2"/>
      <c r="N207" s="2" t="str">
        <f>IFERROR(IF(VLOOKUP(功能_33[[#This Row],[功能代號]],討論項目!A:H,8,FALSE)=0,"",VLOOKUP(功能_33[[#This Row],[功能代號]],討論項目!A:H,8,FALSE)),"")</f>
        <v/>
      </c>
      <c r="O207" s="2"/>
      <c r="P207" s="11" t="s">
        <v>966</v>
      </c>
      <c r="Q207" s="11" t="s">
        <v>972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放款管理課</v>
      </c>
      <c r="AA207" s="282" t="str">
        <f>IF(功能_33[[#This Row],[實際展示]]="","",功能_33[[#This Row],[實際展示]]+14)</f>
        <v/>
      </c>
      <c r="AB207" s="282" t="str">
        <f>IF(功能_33[[#This Row],[實際展示]]="","",功能_33[[#This Row],[實際展示]]+21)</f>
        <v/>
      </c>
      <c r="AC207" s="2"/>
      <c r="AD207" s="286" t="str">
        <f>AD206</f>
        <v>L5-4</v>
      </c>
      <c r="AE207" s="9">
        <v>261</v>
      </c>
      <c r="AF207" s="9" t="str">
        <f>VLOOKUP(功能_33[[#This Row],[功能代號]],[2]交易清單!$E:$E,1,FALSE)</f>
        <v>L5960</v>
      </c>
    </row>
    <row r="208" spans="1:32" ht="13.5" x14ac:dyDescent="0.3">
      <c r="A208" s="287">
        <v>262</v>
      </c>
      <c r="B208" s="9" t="str">
        <f>LEFT(功能_33[[#This Row],[功能代號]],2)</f>
        <v>L5</v>
      </c>
      <c r="C208" s="9" t="s">
        <v>993</v>
      </c>
      <c r="D208" s="29"/>
      <c r="E208" s="11" t="s">
        <v>515</v>
      </c>
      <c r="F208" s="12" t="s">
        <v>516</v>
      </c>
      <c r="G208" s="9" t="s">
        <v>517</v>
      </c>
      <c r="H208" s="11" t="s">
        <v>640</v>
      </c>
      <c r="I208" s="13" t="s">
        <v>6</v>
      </c>
      <c r="J208" s="2">
        <v>44424</v>
      </c>
      <c r="K208" s="2" t="s">
        <v>2294</v>
      </c>
      <c r="L208" s="2"/>
      <c r="M208" s="2"/>
      <c r="N208" s="2" t="str">
        <f>IFERROR(IF(VLOOKUP(功能_33[[#This Row],[功能代號]],討論項目!A:H,8,FALSE)=0,"",VLOOKUP(功能_33[[#This Row],[功能代號]],討論項目!A:H,8,FALSE)),"")</f>
        <v/>
      </c>
      <c r="O208" s="2"/>
      <c r="P208" s="11" t="s">
        <v>966</v>
      </c>
      <c r="Q208" s="11" t="s">
        <v>972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放款管理課</v>
      </c>
      <c r="AA208" s="282" t="str">
        <f>IF(功能_33[[#This Row],[實際展示]]="","",功能_33[[#This Row],[實際展示]]+14)</f>
        <v/>
      </c>
      <c r="AB208" s="282" t="str">
        <f>IF(功能_33[[#This Row],[實際展示]]="","",功能_33[[#This Row],[實際展示]]+21)</f>
        <v/>
      </c>
      <c r="AC208" s="2"/>
      <c r="AD208" s="286" t="str">
        <f>AD209</f>
        <v>L5-4</v>
      </c>
      <c r="AE208" s="9">
        <v>262</v>
      </c>
      <c r="AF208" s="9" t="str">
        <f>VLOOKUP(功能_33[[#This Row],[功能代號]],[2]交易清單!$E:$E,1,FALSE)</f>
        <v>L5961</v>
      </c>
    </row>
    <row r="209" spans="1:32" ht="13.5" x14ac:dyDescent="0.3">
      <c r="A209" s="287">
        <v>263</v>
      </c>
      <c r="B209" s="9" t="str">
        <f>LEFT(功能_33[[#This Row],[功能代號]],2)</f>
        <v>L5</v>
      </c>
      <c r="C209" s="9" t="s">
        <v>993</v>
      </c>
      <c r="D209" s="29"/>
      <c r="E209" s="11" t="s">
        <v>518</v>
      </c>
      <c r="F209" s="12" t="s">
        <v>519</v>
      </c>
      <c r="G209" s="9" t="s">
        <v>520</v>
      </c>
      <c r="H209" s="11" t="s">
        <v>640</v>
      </c>
      <c r="I209" s="13" t="s">
        <v>6</v>
      </c>
      <c r="J209" s="2">
        <v>44424</v>
      </c>
      <c r="K209" s="2" t="s">
        <v>2294</v>
      </c>
      <c r="L209" s="2"/>
      <c r="M209" s="2"/>
      <c r="N209" s="2" t="str">
        <f>IFERROR(IF(VLOOKUP(功能_33[[#This Row],[功能代號]],討論項目!A:H,8,FALSE)=0,"",VLOOKUP(功能_33[[#This Row],[功能代號]],討論項目!A:H,8,FALSE)),"")</f>
        <v/>
      </c>
      <c r="O209" s="2"/>
      <c r="P209" s="11" t="s">
        <v>966</v>
      </c>
      <c r="Q209" s="11" t="s">
        <v>972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放款管理課</v>
      </c>
      <c r="AA209" s="282" t="str">
        <f>IF(功能_33[[#This Row],[實際展示]]="","",功能_33[[#This Row],[實際展示]]+14)</f>
        <v/>
      </c>
      <c r="AB209" s="282" t="str">
        <f>IF(功能_33[[#This Row],[實際展示]]="","",功能_33[[#This Row],[實際展示]]+21)</f>
        <v/>
      </c>
      <c r="AC209" s="2"/>
      <c r="AD209" s="286" t="str">
        <f>AD206</f>
        <v>L5-4</v>
      </c>
      <c r="AE209" s="9">
        <v>263</v>
      </c>
      <c r="AF209" s="9" t="str">
        <f>VLOOKUP(功能_33[[#This Row],[功能代號]],[2]交易清單!$E:$E,1,FALSE)</f>
        <v>L5601</v>
      </c>
    </row>
    <row r="210" spans="1:32" ht="13.5" x14ac:dyDescent="0.3">
      <c r="A210" s="287">
        <v>264</v>
      </c>
      <c r="B210" s="9" t="str">
        <f>LEFT(功能_33[[#This Row],[功能代號]],2)</f>
        <v>L5</v>
      </c>
      <c r="C210" s="9" t="s">
        <v>993</v>
      </c>
      <c r="D210" s="29"/>
      <c r="E210" s="11" t="s">
        <v>521</v>
      </c>
      <c r="F210" s="12" t="s">
        <v>522</v>
      </c>
      <c r="G210" s="9" t="s">
        <v>523</v>
      </c>
      <c r="H210" s="11" t="s">
        <v>640</v>
      </c>
      <c r="I210" s="13" t="s">
        <v>6</v>
      </c>
      <c r="J210" s="2">
        <v>44424</v>
      </c>
      <c r="K210" s="2" t="s">
        <v>2294</v>
      </c>
      <c r="L210" s="2"/>
      <c r="M210" s="2"/>
      <c r="N210" s="2" t="str">
        <f>IFERROR(IF(VLOOKUP(功能_33[[#This Row],[功能代號]],討論項目!A:H,8,FALSE)=0,"",VLOOKUP(功能_33[[#This Row],[功能代號]],討論項目!A:H,8,FALSE)),"")</f>
        <v/>
      </c>
      <c r="O210" s="2"/>
      <c r="P210" s="11" t="s">
        <v>966</v>
      </c>
      <c r="Q210" s="11" t="s">
        <v>972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放款管理課</v>
      </c>
      <c r="AA210" s="282" t="str">
        <f>IF(功能_33[[#This Row],[實際展示]]="","",功能_33[[#This Row],[實際展示]]+14)</f>
        <v/>
      </c>
      <c r="AB210" s="282" t="str">
        <f>IF(功能_33[[#This Row],[實際展示]]="","",功能_33[[#This Row],[實際展示]]+21)</f>
        <v/>
      </c>
      <c r="AC210" s="2"/>
      <c r="AD210" s="286" t="str">
        <f>AD211</f>
        <v>L5-4</v>
      </c>
      <c r="AE210" s="9">
        <v>264</v>
      </c>
      <c r="AF210" s="9" t="str">
        <f>VLOOKUP(功能_33[[#This Row],[功能代號]],[2]交易清單!$E:$E,1,FALSE)</f>
        <v>L5962</v>
      </c>
    </row>
    <row r="211" spans="1:32" ht="13.5" x14ac:dyDescent="0.3">
      <c r="A211" s="287">
        <v>265</v>
      </c>
      <c r="B211" s="9" t="str">
        <f>LEFT(功能_33[[#This Row],[功能代號]],2)</f>
        <v>L5</v>
      </c>
      <c r="C211" s="9" t="s">
        <v>993</v>
      </c>
      <c r="D211" s="29"/>
      <c r="E211" s="11" t="s">
        <v>524</v>
      </c>
      <c r="F211" s="12" t="s">
        <v>525</v>
      </c>
      <c r="G211" s="9" t="s">
        <v>526</v>
      </c>
      <c r="H211" s="11" t="s">
        <v>640</v>
      </c>
      <c r="I211" s="13" t="s">
        <v>6</v>
      </c>
      <c r="J211" s="2">
        <v>44424</v>
      </c>
      <c r="K211" s="2" t="s">
        <v>2294</v>
      </c>
      <c r="L211" s="2"/>
      <c r="M211" s="2"/>
      <c r="N211" s="2" t="str">
        <f>IFERROR(IF(VLOOKUP(功能_33[[#This Row],[功能代號]],討論項目!A:H,8,FALSE)=0,"",VLOOKUP(功能_33[[#This Row],[功能代號]],討論項目!A:H,8,FALSE)),"")</f>
        <v/>
      </c>
      <c r="O211" s="2"/>
      <c r="P211" s="11" t="s">
        <v>966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放款管理課</v>
      </c>
      <c r="AA211" s="282" t="str">
        <f>IF(功能_33[[#This Row],[實際展示]]="","",功能_33[[#This Row],[實際展示]]+14)</f>
        <v/>
      </c>
      <c r="AB211" s="282" t="str">
        <f>IF(功能_33[[#This Row],[實際展示]]="","",功能_33[[#This Row],[實際展示]]+21)</f>
        <v/>
      </c>
      <c r="AC211" s="2"/>
      <c r="AD211" s="286" t="str">
        <f>AD206</f>
        <v>L5-4</v>
      </c>
      <c r="AE211" s="9">
        <v>265</v>
      </c>
      <c r="AF211" s="9" t="str">
        <f>VLOOKUP(功能_33[[#This Row],[功能代號]],[2]交易清單!$E:$E,1,FALSE)</f>
        <v>L5602</v>
      </c>
    </row>
    <row r="212" spans="1:32" ht="13.5" x14ac:dyDescent="0.3">
      <c r="A212" s="287">
        <v>266</v>
      </c>
      <c r="B212" s="9" t="str">
        <f>LEFT(功能_33[[#This Row],[功能代號]],2)</f>
        <v>L5</v>
      </c>
      <c r="C212" s="9" t="s">
        <v>993</v>
      </c>
      <c r="D212" s="29"/>
      <c r="E212" s="11" t="s">
        <v>527</v>
      </c>
      <c r="F212" s="12" t="s">
        <v>528</v>
      </c>
      <c r="G212" s="9" t="s">
        <v>529</v>
      </c>
      <c r="H212" s="11" t="s">
        <v>640</v>
      </c>
      <c r="I212" s="13" t="s">
        <v>6</v>
      </c>
      <c r="J212" s="2">
        <v>44424</v>
      </c>
      <c r="K212" s="2" t="s">
        <v>2294</v>
      </c>
      <c r="L212" s="2"/>
      <c r="M212" s="2"/>
      <c r="N212" s="2" t="str">
        <f>IFERROR(IF(VLOOKUP(功能_33[[#This Row],[功能代號]],討論項目!A:H,8,FALSE)=0,"",VLOOKUP(功能_33[[#This Row],[功能代號]],討論項目!A:H,8,FALSE)),"")</f>
        <v/>
      </c>
      <c r="O212" s="2"/>
      <c r="P212" s="11" t="s">
        <v>966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放款管理課</v>
      </c>
      <c r="AA212" s="282" t="str">
        <f>IF(功能_33[[#This Row],[實際展示]]="","",功能_33[[#This Row],[實際展示]]+14)</f>
        <v/>
      </c>
      <c r="AB212" s="282" t="str">
        <f>IF(功能_33[[#This Row],[實際展示]]="","",功能_33[[#This Row],[實際展示]]+21)</f>
        <v/>
      </c>
      <c r="AC212" s="2"/>
      <c r="AD212" s="286" t="str">
        <f>AD213</f>
        <v>L5-4</v>
      </c>
      <c r="AE212" s="9">
        <v>266</v>
      </c>
      <c r="AF212" s="9" t="str">
        <f>VLOOKUP(功能_33[[#This Row],[功能代號]],[2]交易清單!$E:$E,1,FALSE)</f>
        <v>L5963</v>
      </c>
    </row>
    <row r="213" spans="1:32" ht="13.5" x14ac:dyDescent="0.3">
      <c r="A213" s="287">
        <v>267</v>
      </c>
      <c r="B213" s="9" t="str">
        <f>LEFT(功能_33[[#This Row],[功能代號]],2)</f>
        <v>L5</v>
      </c>
      <c r="C213" s="9" t="s">
        <v>993</v>
      </c>
      <c r="D213" s="29"/>
      <c r="E213" s="11" t="s">
        <v>530</v>
      </c>
      <c r="F213" s="12" t="s">
        <v>531</v>
      </c>
      <c r="G213" s="9" t="s">
        <v>532</v>
      </c>
      <c r="H213" s="11" t="s">
        <v>640</v>
      </c>
      <c r="I213" s="13" t="s">
        <v>6</v>
      </c>
      <c r="J213" s="2">
        <v>44424</v>
      </c>
      <c r="K213" s="2" t="s">
        <v>2294</v>
      </c>
      <c r="L213" s="2"/>
      <c r="M213" s="2"/>
      <c r="N213" s="2" t="str">
        <f>IFERROR(IF(VLOOKUP(功能_33[[#This Row],[功能代號]],討論項目!A:H,8,FALSE)=0,"",VLOOKUP(功能_33[[#This Row],[功能代號]],討論項目!A:H,8,FALSE)),"")</f>
        <v/>
      </c>
      <c r="O213" s="2"/>
      <c r="P213" s="11" t="s">
        <v>966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放款管理課</v>
      </c>
      <c r="AA213" s="282" t="str">
        <f>IF(功能_33[[#This Row],[實際展示]]="","",功能_33[[#This Row],[實際展示]]+14)</f>
        <v/>
      </c>
      <c r="AB213" s="282" t="str">
        <f>IF(功能_33[[#This Row],[實際展示]]="","",功能_33[[#This Row],[實際展示]]+21)</f>
        <v/>
      </c>
      <c r="AC213" s="2"/>
      <c r="AD213" s="286" t="str">
        <f>AD206</f>
        <v>L5-4</v>
      </c>
      <c r="AE213" s="9">
        <v>267</v>
      </c>
      <c r="AF213" s="9" t="str">
        <f>VLOOKUP(功能_33[[#This Row],[功能代號]],[2]交易清單!$E:$E,1,FALSE)</f>
        <v>L5603</v>
      </c>
    </row>
    <row r="214" spans="1:32" ht="13.5" x14ac:dyDescent="0.3">
      <c r="A214" s="287">
        <v>268</v>
      </c>
      <c r="B214" s="9" t="str">
        <f>LEFT(功能_33[[#This Row],[功能代號]],2)</f>
        <v>L5</v>
      </c>
      <c r="C214" s="9" t="s">
        <v>993</v>
      </c>
      <c r="D214" s="29"/>
      <c r="E214" s="11" t="s">
        <v>533</v>
      </c>
      <c r="F214" s="12" t="s">
        <v>534</v>
      </c>
      <c r="G214" s="9" t="s">
        <v>535</v>
      </c>
      <c r="H214" s="11" t="s">
        <v>640</v>
      </c>
      <c r="I214" s="13" t="s">
        <v>6</v>
      </c>
      <c r="J214" s="2">
        <v>44424</v>
      </c>
      <c r="K214" s="2" t="s">
        <v>2294</v>
      </c>
      <c r="L214" s="2"/>
      <c r="M214" s="2"/>
      <c r="N214" s="2" t="str">
        <f>IFERROR(IF(VLOOKUP(功能_33[[#This Row],[功能代號]],討論項目!A:H,8,FALSE)=0,"",VLOOKUP(功能_33[[#This Row],[功能代號]],討論項目!A:H,8,FALSE)),"")</f>
        <v/>
      </c>
      <c r="O214" s="2"/>
      <c r="P214" s="11" t="s">
        <v>966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放款管理課</v>
      </c>
      <c r="AA214" s="282" t="str">
        <f>IF(功能_33[[#This Row],[實際展示]]="","",功能_33[[#This Row],[實際展示]]+14)</f>
        <v/>
      </c>
      <c r="AB214" s="282" t="str">
        <f>IF(功能_33[[#This Row],[實際展示]]="","",功能_33[[#This Row],[實際展示]]+21)</f>
        <v/>
      </c>
      <c r="AC214" s="2"/>
      <c r="AD214" s="286" t="str">
        <f>AD215</f>
        <v>L5-4</v>
      </c>
      <c r="AE214" s="9">
        <v>268</v>
      </c>
      <c r="AF214" s="9" t="str">
        <f>VLOOKUP(功能_33[[#This Row],[功能代號]],[2]交易清單!$E:$E,1,FALSE)</f>
        <v>L5964</v>
      </c>
    </row>
    <row r="215" spans="1:32" ht="13.5" x14ac:dyDescent="0.3">
      <c r="A215" s="287">
        <v>269</v>
      </c>
      <c r="B215" s="9" t="str">
        <f>LEFT(功能_33[[#This Row],[功能代號]],2)</f>
        <v>L5</v>
      </c>
      <c r="C215" s="9" t="s">
        <v>993</v>
      </c>
      <c r="D215" s="29"/>
      <c r="E215" s="11" t="s">
        <v>536</v>
      </c>
      <c r="F215" s="12" t="s">
        <v>537</v>
      </c>
      <c r="G215" s="9" t="s">
        <v>538</v>
      </c>
      <c r="H215" s="11" t="s">
        <v>640</v>
      </c>
      <c r="I215" s="13" t="s">
        <v>6</v>
      </c>
      <c r="J215" s="2">
        <v>44424</v>
      </c>
      <c r="K215" s="2" t="s">
        <v>2294</v>
      </c>
      <c r="L215" s="2"/>
      <c r="M215" s="2"/>
      <c r="N215" s="2" t="str">
        <f>IFERROR(IF(VLOOKUP(功能_33[[#This Row],[功能代號]],討論項目!A:H,8,FALSE)=0,"",VLOOKUP(功能_33[[#This Row],[功能代號]],討論項目!A:H,8,FALSE)),"")</f>
        <v/>
      </c>
      <c r="O215" s="2"/>
      <c r="P215" s="11" t="s">
        <v>966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放款管理課</v>
      </c>
      <c r="AA215" s="282" t="str">
        <f>IF(功能_33[[#This Row],[實際展示]]="","",功能_33[[#This Row],[實際展示]]+14)</f>
        <v/>
      </c>
      <c r="AB215" s="282" t="str">
        <f>IF(功能_33[[#This Row],[實際展示]]="","",功能_33[[#This Row],[實際展示]]+21)</f>
        <v/>
      </c>
      <c r="AC215" s="2"/>
      <c r="AD215" s="286" t="str">
        <f>AD206</f>
        <v>L5-4</v>
      </c>
      <c r="AE215" s="9">
        <v>269</v>
      </c>
      <c r="AF215" s="9" t="str">
        <f>VLOOKUP(功能_33[[#This Row],[功能代號]],[2]交易清單!$E:$E,1,FALSE)</f>
        <v>L5604</v>
      </c>
    </row>
    <row r="216" spans="1:32" ht="13.5" x14ac:dyDescent="0.3">
      <c r="A216" s="287">
        <v>270</v>
      </c>
      <c r="B216" s="9" t="str">
        <f>LEFT(功能_33[[#This Row],[功能代號]],2)</f>
        <v>L5</v>
      </c>
      <c r="C216" s="9" t="s">
        <v>993</v>
      </c>
      <c r="D216" s="29"/>
      <c r="E216" s="11" t="s">
        <v>542</v>
      </c>
      <c r="F216" s="12" t="s">
        <v>543</v>
      </c>
      <c r="G216" s="9" t="s">
        <v>544</v>
      </c>
      <c r="H216" s="11" t="s">
        <v>640</v>
      </c>
      <c r="I216" s="13" t="s">
        <v>6</v>
      </c>
      <c r="J216" s="2">
        <v>44424</v>
      </c>
      <c r="K216" s="2" t="s">
        <v>2294</v>
      </c>
      <c r="L216" s="2"/>
      <c r="M216" s="2"/>
      <c r="N216" s="2" t="str">
        <f>IFERROR(IF(VLOOKUP(功能_33[[#This Row],[功能代號]],討論項目!A:H,8,FALSE)=0,"",VLOOKUP(功能_33[[#This Row],[功能代號]],討論項目!A:H,8,FALSE)),"")</f>
        <v/>
      </c>
      <c r="O216" s="2"/>
      <c r="P216" s="11" t="s">
        <v>966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放款管理課</v>
      </c>
      <c r="AA216" s="282" t="str">
        <f>IF(功能_33[[#This Row],[實際展示]]="","",功能_33[[#This Row],[實際展示]]+14)</f>
        <v/>
      </c>
      <c r="AB216" s="282" t="str">
        <f>IF(功能_33[[#This Row],[實際展示]]="","",功能_33[[#This Row],[實際展示]]+21)</f>
        <v/>
      </c>
      <c r="AC216" s="2"/>
      <c r="AD216" s="286" t="str">
        <f>AD217</f>
        <v>L5-4</v>
      </c>
      <c r="AE216" s="9">
        <v>270</v>
      </c>
      <c r="AF216" s="9" t="str">
        <f>VLOOKUP(功能_33[[#This Row],[功能代號]],[2]交易清單!$E:$E,1,FALSE)</f>
        <v>L5965</v>
      </c>
    </row>
    <row r="217" spans="1:32" ht="13.5" x14ac:dyDescent="0.3">
      <c r="A217" s="287">
        <v>271</v>
      </c>
      <c r="B217" s="9" t="str">
        <f>LEFT(功能_33[[#This Row],[功能代號]],2)</f>
        <v>L5</v>
      </c>
      <c r="C217" s="9" t="s">
        <v>993</v>
      </c>
      <c r="D217" s="29"/>
      <c r="E217" s="11" t="s">
        <v>539</v>
      </c>
      <c r="F217" s="12" t="s">
        <v>540</v>
      </c>
      <c r="G217" s="9" t="s">
        <v>541</v>
      </c>
      <c r="H217" s="11" t="s">
        <v>640</v>
      </c>
      <c r="I217" s="13" t="s">
        <v>6</v>
      </c>
      <c r="J217" s="2">
        <v>44424</v>
      </c>
      <c r="K217" s="2" t="s">
        <v>2294</v>
      </c>
      <c r="L217" s="2"/>
      <c r="M217" s="2"/>
      <c r="N217" s="2" t="str">
        <f>IFERROR(IF(VLOOKUP(功能_33[[#This Row],[功能代號]],討論項目!A:H,8,FALSE)=0,"",VLOOKUP(功能_33[[#This Row],[功能代號]],討論項目!A:H,8,FALSE)),"")</f>
        <v/>
      </c>
      <c r="O217" s="2"/>
      <c r="P217" s="11" t="s">
        <v>966</v>
      </c>
      <c r="Q217" s="11" t="s">
        <v>972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放款管理課</v>
      </c>
      <c r="AA217" s="282" t="str">
        <f>IF(功能_33[[#This Row],[實際展示]]="","",功能_33[[#This Row],[實際展示]]+14)</f>
        <v/>
      </c>
      <c r="AB217" s="282" t="str">
        <f>IF(功能_33[[#This Row],[實際展示]]="","",功能_33[[#This Row],[實際展示]]+21)</f>
        <v/>
      </c>
      <c r="AC217" s="2"/>
      <c r="AD217" s="286" t="str">
        <f>AD206</f>
        <v>L5-4</v>
      </c>
      <c r="AE217" s="9">
        <v>271</v>
      </c>
      <c r="AF217" s="9" t="str">
        <f>VLOOKUP(功能_33[[#This Row],[功能代號]],[2]交易清單!$E:$E,1,FALSE)</f>
        <v>L5605</v>
      </c>
    </row>
    <row r="218" spans="1:32" ht="13.5" x14ac:dyDescent="0.3">
      <c r="A218" s="287">
        <v>272</v>
      </c>
      <c r="B218" s="9" t="str">
        <f>LEFT(功能_33[[#This Row],[功能代號]],2)</f>
        <v>L5</v>
      </c>
      <c r="C218" s="9" t="s">
        <v>993</v>
      </c>
      <c r="D218" s="29"/>
      <c r="E218" s="11" t="s">
        <v>545</v>
      </c>
      <c r="F218" s="12" t="s">
        <v>546</v>
      </c>
      <c r="G218" s="9" t="s">
        <v>547</v>
      </c>
      <c r="H218" s="11" t="s">
        <v>640</v>
      </c>
      <c r="I218" s="13" t="s">
        <v>6</v>
      </c>
      <c r="J218" s="2">
        <v>44424</v>
      </c>
      <c r="K218" s="2" t="s">
        <v>2294</v>
      </c>
      <c r="L218" s="2"/>
      <c r="M218" s="2"/>
      <c r="N218" s="2" t="str">
        <f>IFERROR(IF(VLOOKUP(功能_33[[#This Row],[功能代號]],討論項目!A:H,8,FALSE)=0,"",VLOOKUP(功能_33[[#This Row],[功能代號]],討論項目!A:H,8,FALSE)),"")</f>
        <v/>
      </c>
      <c r="O218" s="2"/>
      <c r="P218" s="11" t="s">
        <v>966</v>
      </c>
      <c r="Q218" s="11" t="s">
        <v>972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放款管理課</v>
      </c>
      <c r="AA218" s="282" t="str">
        <f>IF(功能_33[[#This Row],[實際展示]]="","",功能_33[[#This Row],[實際展示]]+14)</f>
        <v/>
      </c>
      <c r="AB218" s="282" t="str">
        <f>IF(功能_33[[#This Row],[實際展示]]="","",功能_33[[#This Row],[實際展示]]+21)</f>
        <v/>
      </c>
      <c r="AC218" s="2"/>
      <c r="AD218" s="282" t="str">
        <f>IFERROR(IF(VLOOKUP(功能_33[[#This Row],[功能代號]],Menu!A:D,4,FALSE)=0,"",VLOOKUP(功能_33[[#This Row],[功能代號]],Menu!A:D,4,FALSE)),"")</f>
        <v>L5-4</v>
      </c>
      <c r="AE218" s="9">
        <v>272</v>
      </c>
      <c r="AF218" s="9" t="str">
        <f>VLOOKUP(功能_33[[#This Row],[功能代號]],[2]交易清單!$E:$E,1,FALSE)</f>
        <v>L5061</v>
      </c>
    </row>
    <row r="219" spans="1:32" ht="13.5" x14ac:dyDescent="0.3">
      <c r="A219" s="287">
        <v>273</v>
      </c>
      <c r="B219" s="9" t="str">
        <f>LEFT(功能_33[[#This Row],[功能代號]],2)</f>
        <v>L5</v>
      </c>
      <c r="C219" s="9" t="s">
        <v>993</v>
      </c>
      <c r="D219" s="29"/>
      <c r="E219" s="11" t="s">
        <v>548</v>
      </c>
      <c r="F219" s="12" t="s">
        <v>549</v>
      </c>
      <c r="G219" s="9" t="s">
        <v>1765</v>
      </c>
      <c r="H219" s="13" t="s">
        <v>550</v>
      </c>
      <c r="I219" s="13" t="s">
        <v>550</v>
      </c>
      <c r="J219" s="2">
        <v>44425</v>
      </c>
      <c r="K219" s="2" t="s">
        <v>2295</v>
      </c>
      <c r="L219" s="2"/>
      <c r="M219" s="2"/>
      <c r="N219" s="2" t="str">
        <f>IFERROR(IF(VLOOKUP(功能_33[[#This Row],[功能代號]],討論項目!A:H,8,FALSE)=0,"",VLOOKUP(功能_33[[#This Row],[功能代號]],討論項目!A:H,8,FALSE)),"")</f>
        <v/>
      </c>
      <c r="O219" s="2"/>
      <c r="P219" s="11" t="s">
        <v>966</v>
      </c>
      <c r="Q219" s="11" t="s">
        <v>955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282" t="str">
        <f>IF(功能_33[[#This Row],[實際展示]]="","",功能_33[[#This Row],[實際展示]]+14)</f>
        <v/>
      </c>
      <c r="AB219" s="282" t="str">
        <f>IF(功能_33[[#This Row],[實際展示]]="","",功能_33[[#This Row],[實際展示]]+21)</f>
        <v/>
      </c>
      <c r="AC219" s="2"/>
      <c r="AD219" s="282" t="str">
        <f>IFERROR(IF(VLOOKUP(功能_33[[#This Row],[功能代號]],Menu!A:D,4,FALSE)=0,"",VLOOKUP(功能_33[[#This Row],[功能代號]],Menu!A:D,4,FALSE)),"")</f>
        <v>L5-5</v>
      </c>
      <c r="AE219" s="9">
        <v>273</v>
      </c>
      <c r="AF219" s="9" t="str">
        <f>VLOOKUP(功能_33[[#This Row],[功能代號]],[2]交易清單!$E:$E,1,FALSE)</f>
        <v>L5705</v>
      </c>
    </row>
    <row r="220" spans="1:32" ht="13.5" x14ac:dyDescent="0.3">
      <c r="A220" s="287">
        <v>274</v>
      </c>
      <c r="B220" s="9" t="str">
        <f>LEFT(功能_33[[#This Row],[功能代號]],2)</f>
        <v>L5</v>
      </c>
      <c r="C220" s="9" t="s">
        <v>993</v>
      </c>
      <c r="D220" s="29"/>
      <c r="E220" s="11" t="s">
        <v>551</v>
      </c>
      <c r="F220" s="12" t="s">
        <v>552</v>
      </c>
      <c r="G220" s="9" t="s">
        <v>553</v>
      </c>
      <c r="H220" s="13" t="s">
        <v>550</v>
      </c>
      <c r="I220" s="13" t="s">
        <v>550</v>
      </c>
      <c r="J220" s="2">
        <v>44425</v>
      </c>
      <c r="K220" s="2" t="s">
        <v>2295</v>
      </c>
      <c r="L220" s="2"/>
      <c r="M220" s="2"/>
      <c r="N220" s="2" t="str">
        <f>IFERROR(IF(VLOOKUP(功能_33[[#This Row],[功能代號]],討論項目!A:H,8,FALSE)=0,"",VLOOKUP(功能_33[[#This Row],[功能代號]],討論項目!A:H,8,FALSE)),"")</f>
        <v/>
      </c>
      <c r="O220" s="2"/>
      <c r="P220" s="11" t="s">
        <v>966</v>
      </c>
      <c r="Q220" s="11" t="s">
        <v>955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282" t="str">
        <f>IF(功能_33[[#This Row],[實際展示]]="","",功能_33[[#This Row],[實際展示]]+14)</f>
        <v/>
      </c>
      <c r="AB220" s="282" t="str">
        <f>IF(功能_33[[#This Row],[實際展示]]="","",功能_33[[#This Row],[實際展示]]+21)</f>
        <v/>
      </c>
      <c r="AC220" s="2"/>
      <c r="AD220" s="282" t="str">
        <f>IFERROR(IF(VLOOKUP(功能_33[[#This Row],[功能代號]],Menu!A:D,4,FALSE)=0,"",VLOOKUP(功能_33[[#This Row],[功能代號]],Menu!A:D,4,FALSE)),"")</f>
        <v>L5-5</v>
      </c>
      <c r="AE220" s="9">
        <v>274</v>
      </c>
      <c r="AF220" s="9" t="str">
        <f>VLOOKUP(功能_33[[#This Row],[功能代號]],[2]交易清單!$E:$E,1,FALSE)</f>
        <v>L5706</v>
      </c>
    </row>
    <row r="221" spans="1:32" ht="13.5" x14ac:dyDescent="0.3">
      <c r="A221" s="287">
        <v>275</v>
      </c>
      <c r="B221" s="9" t="str">
        <f>LEFT(功能_33[[#This Row],[功能代號]],2)</f>
        <v>L5</v>
      </c>
      <c r="C221" s="9" t="s">
        <v>993</v>
      </c>
      <c r="D221" s="29"/>
      <c r="E221" s="11" t="s">
        <v>554</v>
      </c>
      <c r="F221" s="12" t="s">
        <v>555</v>
      </c>
      <c r="G221" s="9" t="s">
        <v>556</v>
      </c>
      <c r="H221" s="13" t="s">
        <v>550</v>
      </c>
      <c r="I221" s="13" t="s">
        <v>550</v>
      </c>
      <c r="J221" s="2">
        <v>44425</v>
      </c>
      <c r="K221" s="2" t="s">
        <v>2295</v>
      </c>
      <c r="L221" s="2"/>
      <c r="M221" s="2"/>
      <c r="N221" s="2" t="str">
        <f>IFERROR(IF(VLOOKUP(功能_33[[#This Row],[功能代號]],討論項目!A:H,8,FALSE)=0,"",VLOOKUP(功能_33[[#This Row],[功能代號]],討論項目!A:H,8,FALSE)),"")</f>
        <v/>
      </c>
      <c r="O221" s="2"/>
      <c r="P221" s="11" t="s">
        <v>966</v>
      </c>
      <c r="Q221" s="11" t="s">
        <v>955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282" t="str">
        <f>IF(功能_33[[#This Row],[實際展示]]="","",功能_33[[#This Row],[實際展示]]+14)</f>
        <v/>
      </c>
      <c r="AB221" s="282" t="str">
        <f>IF(功能_33[[#This Row],[實際展示]]="","",功能_33[[#This Row],[實際展示]]+21)</f>
        <v/>
      </c>
      <c r="AC221" s="2"/>
      <c r="AD221" s="282" t="str">
        <f>IFERROR(IF(VLOOKUP(功能_33[[#This Row],[功能代號]],Menu!A:D,4,FALSE)=0,"",VLOOKUP(功能_33[[#This Row],[功能代號]],Menu!A:D,4,FALSE)),"")</f>
        <v>L5-5</v>
      </c>
      <c r="AE221" s="9">
        <v>275</v>
      </c>
      <c r="AF221" s="9" t="str">
        <f>VLOOKUP(功能_33[[#This Row],[功能代號]],[2]交易清單!$E:$E,1,FALSE)</f>
        <v>L5071</v>
      </c>
    </row>
    <row r="222" spans="1:32" ht="13.5" x14ac:dyDescent="0.3">
      <c r="A222" s="287">
        <v>276</v>
      </c>
      <c r="B222" s="9" t="str">
        <f>LEFT(功能_33[[#This Row],[功能代號]],2)</f>
        <v>L5</v>
      </c>
      <c r="C222" s="9" t="s">
        <v>993</v>
      </c>
      <c r="D222" s="29"/>
      <c r="E222" s="11" t="s">
        <v>557</v>
      </c>
      <c r="F222" s="12" t="s">
        <v>558</v>
      </c>
      <c r="G222" s="9" t="s">
        <v>559</v>
      </c>
      <c r="H222" s="13" t="s">
        <v>550</v>
      </c>
      <c r="I222" s="13" t="s">
        <v>550</v>
      </c>
      <c r="J222" s="2">
        <v>44425</v>
      </c>
      <c r="K222" s="2" t="s">
        <v>2295</v>
      </c>
      <c r="L222" s="2"/>
      <c r="M222" s="2"/>
      <c r="N222" s="2" t="str">
        <f>IFERROR(IF(VLOOKUP(功能_33[[#This Row],[功能代號]],討論項目!A:H,8,FALSE)=0,"",VLOOKUP(功能_33[[#This Row],[功能代號]],討論項目!A:H,8,FALSE)),"")</f>
        <v/>
      </c>
      <c r="O222" s="2"/>
      <c r="P222" s="11" t="s">
        <v>966</v>
      </c>
      <c r="Q222" s="11" t="s">
        <v>955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282" t="str">
        <f>IF(功能_33[[#This Row],[實際展示]]="","",功能_33[[#This Row],[實際展示]]+14)</f>
        <v/>
      </c>
      <c r="AB222" s="282" t="str">
        <f>IF(功能_33[[#This Row],[實際展示]]="","",功能_33[[#This Row],[實際展示]]+21)</f>
        <v/>
      </c>
      <c r="AC222" s="2"/>
      <c r="AD222" s="282" t="str">
        <f>IFERROR(IF(VLOOKUP(功能_33[[#This Row],[功能代號]],Menu!A:D,4,FALSE)=0,"",VLOOKUP(功能_33[[#This Row],[功能代號]],Menu!A:D,4,FALSE)),"")</f>
        <v>L5-5</v>
      </c>
      <c r="AE222" s="9">
        <v>276</v>
      </c>
      <c r="AF222" s="9" t="str">
        <f>VLOOKUP(功能_33[[#This Row],[功能代號]],[2]交易清單!$E:$E,1,FALSE)</f>
        <v>L5971</v>
      </c>
    </row>
    <row r="223" spans="1:32" ht="13.5" x14ac:dyDescent="0.3">
      <c r="A223" s="287">
        <v>277</v>
      </c>
      <c r="B223" s="9" t="str">
        <f>LEFT(功能_33[[#This Row],[功能代號]],2)</f>
        <v>L5</v>
      </c>
      <c r="C223" s="9" t="s">
        <v>993</v>
      </c>
      <c r="D223" s="29"/>
      <c r="E223" s="11" t="s">
        <v>560</v>
      </c>
      <c r="F223" s="12" t="s">
        <v>561</v>
      </c>
      <c r="G223" s="9" t="s">
        <v>562</v>
      </c>
      <c r="H223" s="13" t="s">
        <v>550</v>
      </c>
      <c r="I223" s="13" t="s">
        <v>550</v>
      </c>
      <c r="J223" s="2">
        <v>44425</v>
      </c>
      <c r="K223" s="2" t="s">
        <v>2295</v>
      </c>
      <c r="L223" s="2"/>
      <c r="M223" s="2"/>
      <c r="N223" s="2" t="str">
        <f>IFERROR(IF(VLOOKUP(功能_33[[#This Row],[功能代號]],討論項目!A:H,8,FALSE)=0,"",VLOOKUP(功能_33[[#This Row],[功能代號]],討論項目!A:H,8,FALSE)),"")</f>
        <v/>
      </c>
      <c r="O223" s="2"/>
      <c r="P223" s="11" t="s">
        <v>966</v>
      </c>
      <c r="Q223" s="11" t="s">
        <v>955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282" t="str">
        <f>IF(功能_33[[#This Row],[實際展示]]="","",功能_33[[#This Row],[實際展示]]+14)</f>
        <v/>
      </c>
      <c r="AB223" s="282" t="str">
        <f>IF(功能_33[[#This Row],[實際展示]]="","",功能_33[[#This Row],[實際展示]]+21)</f>
        <v/>
      </c>
      <c r="AC223" s="2"/>
      <c r="AD223" s="282" t="str">
        <f>IFERROR(IF(VLOOKUP(功能_33[[#This Row],[功能代號]],Menu!A:D,4,FALSE)=0,"",VLOOKUP(功能_33[[#This Row],[功能代號]],Menu!A:D,4,FALSE)),"")</f>
        <v>L5-5</v>
      </c>
      <c r="AE223" s="9">
        <v>277</v>
      </c>
      <c r="AF223" s="9" t="str">
        <f>VLOOKUP(功能_33[[#This Row],[功能代號]],[2]交易清單!$E:$E,1,FALSE)</f>
        <v>L5972</v>
      </c>
    </row>
    <row r="224" spans="1:32" ht="13.5" x14ac:dyDescent="0.3">
      <c r="A224" s="287">
        <v>278</v>
      </c>
      <c r="B224" s="9" t="str">
        <f>LEFT(功能_33[[#This Row],[功能代號]],2)</f>
        <v>L5</v>
      </c>
      <c r="C224" s="9" t="s">
        <v>993</v>
      </c>
      <c r="D224" s="29"/>
      <c r="E224" s="11" t="s">
        <v>563</v>
      </c>
      <c r="F224" s="12" t="s">
        <v>564</v>
      </c>
      <c r="G224" s="9" t="s">
        <v>565</v>
      </c>
      <c r="H224" s="13" t="s">
        <v>550</v>
      </c>
      <c r="I224" s="13" t="s">
        <v>550</v>
      </c>
      <c r="J224" s="2">
        <v>44425</v>
      </c>
      <c r="K224" s="2" t="s">
        <v>2295</v>
      </c>
      <c r="L224" s="2"/>
      <c r="M224" s="2"/>
      <c r="N224" s="2" t="str">
        <f>IFERROR(IF(VLOOKUP(功能_33[[#This Row],[功能代號]],討論項目!A:H,8,FALSE)=0,"",VLOOKUP(功能_33[[#This Row],[功能代號]],討論項目!A:H,8,FALSE)),"")</f>
        <v/>
      </c>
      <c r="O224" s="2"/>
      <c r="P224" s="11" t="s">
        <v>966</v>
      </c>
      <c r="Q224" s="11" t="s">
        <v>955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282" t="str">
        <f>IF(功能_33[[#This Row],[實際展示]]="","",功能_33[[#This Row],[實際展示]]+14)</f>
        <v/>
      </c>
      <c r="AB224" s="282" t="str">
        <f>IF(功能_33[[#This Row],[實際展示]]="","",功能_33[[#This Row],[實際展示]]+21)</f>
        <v/>
      </c>
      <c r="AC224" s="2"/>
      <c r="AD224" s="282" t="str">
        <f>IFERROR(IF(VLOOKUP(功能_33[[#This Row],[功能代號]],Menu!A:D,4,FALSE)=0,"",VLOOKUP(功能_33[[#This Row],[功能代號]],Menu!A:D,4,FALSE)),"")</f>
        <v>L5-5</v>
      </c>
      <c r="AE224" s="9">
        <v>278</v>
      </c>
      <c r="AF224" s="9" t="str">
        <f>VLOOKUP(功能_33[[#This Row],[功能代號]],[2]交易清單!$E:$E,1,FALSE)</f>
        <v>L5973</v>
      </c>
    </row>
    <row r="225" spans="1:32" ht="13.5" x14ac:dyDescent="0.3">
      <c r="A225" s="287">
        <v>279</v>
      </c>
      <c r="B225" s="9" t="str">
        <f>LEFT(功能_33[[#This Row],[功能代號]],2)</f>
        <v>L5</v>
      </c>
      <c r="C225" s="9" t="s">
        <v>993</v>
      </c>
      <c r="D225" s="29"/>
      <c r="E225" s="11" t="s">
        <v>566</v>
      </c>
      <c r="F225" s="12" t="s">
        <v>567</v>
      </c>
      <c r="G225" s="9" t="s">
        <v>568</v>
      </c>
      <c r="H225" s="13" t="s">
        <v>550</v>
      </c>
      <c r="I225" s="13" t="s">
        <v>550</v>
      </c>
      <c r="J225" s="2">
        <v>44425</v>
      </c>
      <c r="K225" s="2" t="s">
        <v>2295</v>
      </c>
      <c r="L225" s="2"/>
      <c r="M225" s="2"/>
      <c r="N225" s="2" t="str">
        <f>IFERROR(IF(VLOOKUP(功能_33[[#This Row],[功能代號]],討論項目!A:H,8,FALSE)=0,"",VLOOKUP(功能_33[[#This Row],[功能代號]],討論項目!A:H,8,FALSE)),"")</f>
        <v/>
      </c>
      <c r="O225" s="2"/>
      <c r="P225" s="11" t="s">
        <v>966</v>
      </c>
      <c r="Q225" s="11" t="s">
        <v>955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282" t="str">
        <f>IF(功能_33[[#This Row],[實際展示]]="","",功能_33[[#This Row],[實際展示]]+14)</f>
        <v/>
      </c>
      <c r="AB225" s="282" t="str">
        <f>IF(功能_33[[#This Row],[實際展示]]="","",功能_33[[#This Row],[實際展示]]+21)</f>
        <v/>
      </c>
      <c r="AC225" s="2"/>
      <c r="AD225" s="282" t="str">
        <f>IFERROR(IF(VLOOKUP(功能_33[[#This Row],[功能代號]],Menu!A:D,4,FALSE)=0,"",VLOOKUP(功能_33[[#This Row],[功能代號]],Menu!A:D,4,FALSE)),"")</f>
        <v>L5-5</v>
      </c>
      <c r="AE225" s="9">
        <v>279</v>
      </c>
      <c r="AF225" s="9" t="str">
        <f>VLOOKUP(功能_33[[#This Row],[功能代號]],[2]交易清單!$E:$E,1,FALSE)</f>
        <v>L5707</v>
      </c>
    </row>
    <row r="226" spans="1:32" ht="13.5" x14ac:dyDescent="0.3">
      <c r="A226" s="287">
        <v>280</v>
      </c>
      <c r="B226" s="9" t="str">
        <f>LEFT(功能_33[[#This Row],[功能代號]],2)</f>
        <v>L5</v>
      </c>
      <c r="C226" s="9" t="s">
        <v>993</v>
      </c>
      <c r="D226" s="29"/>
      <c r="E226" s="11" t="s">
        <v>569</v>
      </c>
      <c r="F226" s="12" t="s">
        <v>570</v>
      </c>
      <c r="G226" s="9" t="s">
        <v>571</v>
      </c>
      <c r="H226" s="13" t="s">
        <v>550</v>
      </c>
      <c r="I226" s="13" t="s">
        <v>550</v>
      </c>
      <c r="J226" s="2">
        <v>44425</v>
      </c>
      <c r="K226" s="2" t="s">
        <v>2295</v>
      </c>
      <c r="L226" s="2"/>
      <c r="M226" s="2"/>
      <c r="N226" s="2" t="str">
        <f>IFERROR(IF(VLOOKUP(功能_33[[#This Row],[功能代號]],討論項目!A:H,8,FALSE)=0,"",VLOOKUP(功能_33[[#This Row],[功能代號]],討論項目!A:H,8,FALSE)),"")</f>
        <v/>
      </c>
      <c r="O226" s="2"/>
      <c r="P226" s="11" t="s">
        <v>966</v>
      </c>
      <c r="Q226" s="11" t="s">
        <v>955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282" t="str">
        <f>IF(功能_33[[#This Row],[實際展示]]="","",功能_33[[#This Row],[實際展示]]+14)</f>
        <v/>
      </c>
      <c r="AB226" s="282" t="str">
        <f>IF(功能_33[[#This Row],[實際展示]]="","",功能_33[[#This Row],[實際展示]]+21)</f>
        <v/>
      </c>
      <c r="AC226" s="2"/>
      <c r="AD226" s="282" t="str">
        <f>IFERROR(IF(VLOOKUP(功能_33[[#This Row],[功能代號]],Menu!A:D,4,FALSE)=0,"",VLOOKUP(功能_33[[#This Row],[功能代號]],Menu!A:D,4,FALSE)),"")</f>
        <v>L5-5</v>
      </c>
      <c r="AE226" s="9">
        <v>280</v>
      </c>
      <c r="AF226" s="9" t="str">
        <f>VLOOKUP(功能_33[[#This Row],[功能代號]],[2]交易清單!$E:$E,1,FALSE)</f>
        <v>L5708</v>
      </c>
    </row>
    <row r="227" spans="1:32" ht="13.5" x14ac:dyDescent="0.3">
      <c r="A227" s="287">
        <v>281</v>
      </c>
      <c r="B227" s="9" t="str">
        <f>LEFT(功能_33[[#This Row],[功能代號]],2)</f>
        <v>L5</v>
      </c>
      <c r="C227" s="9" t="s">
        <v>993</v>
      </c>
      <c r="D227" s="29"/>
      <c r="E227" s="11" t="s">
        <v>572</v>
      </c>
      <c r="F227" s="12" t="s">
        <v>573</v>
      </c>
      <c r="G227" s="9" t="s">
        <v>574</v>
      </c>
      <c r="H227" s="13" t="s">
        <v>550</v>
      </c>
      <c r="I227" s="13" t="s">
        <v>550</v>
      </c>
      <c r="J227" s="2">
        <v>44425</v>
      </c>
      <c r="K227" s="2" t="s">
        <v>2295</v>
      </c>
      <c r="L227" s="2"/>
      <c r="M227" s="2"/>
      <c r="N227" s="2" t="str">
        <f>IFERROR(IF(VLOOKUP(功能_33[[#This Row],[功能代號]],討論項目!A:H,8,FALSE)=0,"",VLOOKUP(功能_33[[#This Row],[功能代號]],討論項目!A:H,8,FALSE)),"")</f>
        <v/>
      </c>
      <c r="O227" s="2"/>
      <c r="P227" s="11" t="s">
        <v>966</v>
      </c>
      <c r="Q227" s="11" t="s">
        <v>955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282" t="str">
        <f>IF(功能_33[[#This Row],[實際展示]]="","",功能_33[[#This Row],[實際展示]]+14)</f>
        <v/>
      </c>
      <c r="AB227" s="282" t="str">
        <f>IF(功能_33[[#This Row],[實際展示]]="","",功能_33[[#This Row],[實際展示]]+21)</f>
        <v/>
      </c>
      <c r="AC227" s="2"/>
      <c r="AD227" s="282" t="str">
        <f>IFERROR(IF(VLOOKUP(功能_33[[#This Row],[功能代號]],Menu!A:D,4,FALSE)=0,"",VLOOKUP(功能_33[[#This Row],[功能代號]],Menu!A:D,4,FALSE)),"")</f>
        <v>L5-5</v>
      </c>
      <c r="AE227" s="9">
        <v>281</v>
      </c>
      <c r="AF227" s="9" t="str">
        <f>VLOOKUP(功能_33[[#This Row],[功能代號]],[2]交易清單!$E:$E,1,FALSE)</f>
        <v>L5709</v>
      </c>
    </row>
    <row r="228" spans="1:32" ht="13.5" x14ac:dyDescent="0.3">
      <c r="A228" s="287">
        <v>282</v>
      </c>
      <c r="B228" s="15" t="str">
        <f>LEFT(功能_33[[#This Row],[功能代號]],2)</f>
        <v>L5</v>
      </c>
      <c r="C228" s="9" t="s">
        <v>993</v>
      </c>
      <c r="D228" s="29"/>
      <c r="E228" s="11" t="s">
        <v>1005</v>
      </c>
      <c r="F228" s="25" t="s">
        <v>1007</v>
      </c>
      <c r="G228" s="9" t="s">
        <v>1002</v>
      </c>
      <c r="H228" s="11" t="s">
        <v>1008</v>
      </c>
      <c r="I228" s="26" t="s">
        <v>1008</v>
      </c>
      <c r="J228" s="2">
        <v>44425</v>
      </c>
      <c r="K228" s="2" t="s">
        <v>2295</v>
      </c>
      <c r="L228" s="2"/>
      <c r="M228" s="2"/>
      <c r="N228" s="2" t="str">
        <f>IFERROR(IF(VLOOKUP(功能_33[[#This Row],[功能代號]],討論項目!A:H,8,FALSE)=0,"",VLOOKUP(功能_33[[#This Row],[功能代號]],討論項目!A:H,8,FALSE)),"")</f>
        <v/>
      </c>
      <c r="O228" s="2"/>
      <c r="P228" s="11" t="s">
        <v>966</v>
      </c>
      <c r="Q228" s="11" t="s">
        <v>955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282" t="str">
        <f>IF(功能_33[[#This Row],[實際展示]]="","",功能_33[[#This Row],[實際展示]]+14)</f>
        <v/>
      </c>
      <c r="AB228" s="282" t="str">
        <f>IF(功能_33[[#This Row],[實際展示]]="","",功能_33[[#This Row],[實際展示]]+21)</f>
        <v/>
      </c>
      <c r="AC228" s="2"/>
      <c r="AD228" s="282" t="str">
        <f>IFERROR(IF(VLOOKUP(功能_33[[#This Row],[功能代號]],Menu!A:D,4,FALSE)=0,"",VLOOKUP(功能_33[[#This Row],[功能代號]],Menu!A:D,4,FALSE)),"")</f>
        <v>L5-5</v>
      </c>
      <c r="AE228" s="9">
        <v>282</v>
      </c>
      <c r="AF228" s="9" t="str">
        <f>VLOOKUP(功能_33[[#This Row],[功能代號]],[2]交易清單!$E:$E,1,FALSE)</f>
        <v>L5975</v>
      </c>
    </row>
    <row r="229" spans="1:32" ht="13.5" x14ac:dyDescent="0.3">
      <c r="A229" s="287">
        <v>283</v>
      </c>
      <c r="B229" s="9" t="str">
        <f>LEFT(功能_33[[#This Row],[功能代號]],2)</f>
        <v>L5</v>
      </c>
      <c r="C229" s="9" t="s">
        <v>993</v>
      </c>
      <c r="D229" s="29"/>
      <c r="E229" s="11" t="s">
        <v>575</v>
      </c>
      <c r="F229" s="12" t="s">
        <v>576</v>
      </c>
      <c r="G229" s="9" t="s">
        <v>577</v>
      </c>
      <c r="H229" s="13" t="s">
        <v>550</v>
      </c>
      <c r="I229" s="13" t="s">
        <v>550</v>
      </c>
      <c r="J229" s="2">
        <v>44425</v>
      </c>
      <c r="K229" s="2" t="s">
        <v>2295</v>
      </c>
      <c r="L229" s="2"/>
      <c r="M229" s="2"/>
      <c r="N229" s="2" t="str">
        <f>IFERROR(IF(VLOOKUP(功能_33[[#This Row],[功能代號]],討論項目!A:H,8,FALSE)=0,"",VLOOKUP(功能_33[[#This Row],[功能代號]],討論項目!A:H,8,FALSE)),"")</f>
        <v/>
      </c>
      <c r="O229" s="2"/>
      <c r="P229" s="11" t="s">
        <v>966</v>
      </c>
      <c r="Q229" s="11" t="s">
        <v>955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282" t="str">
        <f>IF(功能_33[[#This Row],[實際展示]]="","",功能_33[[#This Row],[實際展示]]+14)</f>
        <v/>
      </c>
      <c r="AB229" s="282" t="str">
        <f>IF(功能_33[[#This Row],[實際展示]]="","",功能_33[[#This Row],[實際展示]]+21)</f>
        <v/>
      </c>
      <c r="AC229" s="2"/>
      <c r="AD229" s="282" t="str">
        <f>IFERROR(IF(VLOOKUP(功能_33[[#This Row],[功能代號]],Menu!A:D,4,FALSE)=0,"",VLOOKUP(功能_33[[#This Row],[功能代號]],Menu!A:D,4,FALSE)),"")</f>
        <v>L5-5</v>
      </c>
      <c r="AE229" s="9">
        <v>283</v>
      </c>
      <c r="AF229" s="9" t="str">
        <f>VLOOKUP(功能_33[[#This Row],[功能代號]],[2]交易清單!$E:$E,1,FALSE)</f>
        <v>L5075</v>
      </c>
    </row>
    <row r="230" spans="1:32" ht="13.5" x14ac:dyDescent="0.3">
      <c r="A230" s="287">
        <v>284</v>
      </c>
      <c r="B230" s="9" t="str">
        <f>LEFT(功能_33[[#This Row],[功能代號]],2)</f>
        <v>L5</v>
      </c>
      <c r="C230" s="9" t="s">
        <v>993</v>
      </c>
      <c r="D230" s="29"/>
      <c r="E230" s="11" t="s">
        <v>578</v>
      </c>
      <c r="F230" s="12" t="s">
        <v>579</v>
      </c>
      <c r="G230" s="9" t="s">
        <v>580</v>
      </c>
      <c r="H230" s="13" t="s">
        <v>550</v>
      </c>
      <c r="I230" s="13" t="s">
        <v>550</v>
      </c>
      <c r="J230" s="2">
        <v>44426</v>
      </c>
      <c r="K230" s="2" t="s">
        <v>2295</v>
      </c>
      <c r="L230" s="2"/>
      <c r="M230" s="2"/>
      <c r="N230" s="2" t="str">
        <f>IFERROR(IF(VLOOKUP(功能_33[[#This Row],[功能代號]],討論項目!A:H,8,FALSE)=0,"",VLOOKUP(功能_33[[#This Row],[功能代號]],討論項目!A:H,8,FALSE)),"")</f>
        <v/>
      </c>
      <c r="O230" s="2"/>
      <c r="P230" s="11" t="s">
        <v>966</v>
      </c>
      <c r="Q230" s="11" t="s">
        <v>955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282" t="str">
        <f>IF(功能_33[[#This Row],[實際展示]]="","",功能_33[[#This Row],[實際展示]]+14)</f>
        <v/>
      </c>
      <c r="AB230" s="282" t="str">
        <f>IF(功能_33[[#This Row],[實際展示]]="","",功能_33[[#This Row],[實際展示]]+21)</f>
        <v/>
      </c>
      <c r="AC230" s="2"/>
      <c r="AD230" s="286" t="str">
        <f>AD231</f>
        <v>L5-5</v>
      </c>
      <c r="AE230" s="9">
        <v>284</v>
      </c>
      <c r="AF230" s="9" t="str">
        <f>VLOOKUP(功能_33[[#This Row],[功能代號]],[2]交易清單!$E:$E,1,FALSE)</f>
        <v>L5701</v>
      </c>
    </row>
    <row r="231" spans="1:32" ht="13.5" x14ac:dyDescent="0.3">
      <c r="A231" s="287">
        <v>285</v>
      </c>
      <c r="B231" s="15" t="str">
        <f>LEFT(功能_33[[#This Row],[功能代號]],2)</f>
        <v>L5</v>
      </c>
      <c r="C231" s="9" t="s">
        <v>993</v>
      </c>
      <c r="D231" s="29"/>
      <c r="E231" s="11" t="s">
        <v>973</v>
      </c>
      <c r="F231" s="16" t="s">
        <v>984</v>
      </c>
      <c r="G231" s="17" t="s">
        <v>979</v>
      </c>
      <c r="H231" s="11" t="s">
        <v>550</v>
      </c>
      <c r="I231" s="11" t="s">
        <v>550</v>
      </c>
      <c r="J231" s="2">
        <v>44426</v>
      </c>
      <c r="K231" s="2" t="s">
        <v>2295</v>
      </c>
      <c r="L231" s="2"/>
      <c r="M231" s="2"/>
      <c r="N231" s="2" t="str">
        <f>IFERROR(IF(VLOOKUP(功能_33[[#This Row],[功能代號]],討論項目!A:H,8,FALSE)=0,"",VLOOKUP(功能_33[[#This Row],[功能代號]],討論項目!A:H,8,FALSE)),"")</f>
        <v/>
      </c>
      <c r="O231" s="2"/>
      <c r="P231" s="11" t="s">
        <v>966</v>
      </c>
      <c r="Q231" s="11" t="s">
        <v>955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282" t="str">
        <f>IF(功能_33[[#This Row],[實際展示]]="","",功能_33[[#This Row],[實際展示]]+14)</f>
        <v/>
      </c>
      <c r="AB231" s="282" t="str">
        <f>IF(功能_33[[#This Row],[實際展示]]="","",功能_33[[#This Row],[實際展示]]+21)</f>
        <v/>
      </c>
      <c r="AC231" s="2"/>
      <c r="AD231" s="282" t="str">
        <f>IFERROR(IF(VLOOKUP(功能_33[[#This Row],[功能代號]],Menu!A:D,4,FALSE)=0,"",VLOOKUP(功能_33[[#This Row],[功能代號]],Menu!A:D,4,FALSE)),"")</f>
        <v>L5-5</v>
      </c>
      <c r="AE231" s="9">
        <v>285</v>
      </c>
      <c r="AF231" s="9" t="str">
        <f>VLOOKUP(功能_33[[#This Row],[功能代號]],[2]交易清單!$E:$E,1,FALSE)</f>
        <v>L5981</v>
      </c>
    </row>
    <row r="232" spans="1:32" ht="13.5" x14ac:dyDescent="0.3">
      <c r="A232" s="287">
        <v>286</v>
      </c>
      <c r="B232" s="9" t="str">
        <f>LEFT(功能_33[[#This Row],[功能代號]],2)</f>
        <v>L5</v>
      </c>
      <c r="C232" s="9" t="s">
        <v>993</v>
      </c>
      <c r="D232" s="29"/>
      <c r="E232" s="11" t="s">
        <v>581</v>
      </c>
      <c r="F232" s="12" t="s">
        <v>582</v>
      </c>
      <c r="G232" s="9" t="s">
        <v>583</v>
      </c>
      <c r="H232" s="13" t="s">
        <v>550</v>
      </c>
      <c r="I232" s="13" t="s">
        <v>550</v>
      </c>
      <c r="J232" s="2">
        <v>44426</v>
      </c>
      <c r="K232" s="2" t="s">
        <v>2295</v>
      </c>
      <c r="L232" s="2"/>
      <c r="M232" s="2"/>
      <c r="N232" s="2" t="str">
        <f>IFERROR(IF(VLOOKUP(功能_33[[#This Row],[功能代號]],討論項目!A:H,8,FALSE)=0,"",VLOOKUP(功能_33[[#This Row],[功能代號]],討論項目!A:H,8,FALSE)),"")</f>
        <v/>
      </c>
      <c r="O232" s="2"/>
      <c r="P232" s="11" t="s">
        <v>966</v>
      </c>
      <c r="Q232" s="11" t="s">
        <v>955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282" t="str">
        <f>IF(功能_33[[#This Row],[實際展示]]="","",功能_33[[#This Row],[實際展示]]+14)</f>
        <v/>
      </c>
      <c r="AB232" s="282" t="str">
        <f>IF(功能_33[[#This Row],[實際展示]]="","",功能_33[[#This Row],[實際展示]]+21)</f>
        <v/>
      </c>
      <c r="AC232" s="2"/>
      <c r="AD232" s="282" t="str">
        <f>IFERROR(IF(VLOOKUP(功能_33[[#This Row],[功能代號]],Menu!A:D,4,FALSE)=0,"",VLOOKUP(功能_33[[#This Row],[功能代號]],Menu!A:D,4,FALSE)),"")</f>
        <v>L5-5</v>
      </c>
      <c r="AE232" s="9">
        <v>286</v>
      </c>
      <c r="AF232" s="9" t="str">
        <f>VLOOKUP(功能_33[[#This Row],[功能代號]],[2]交易清單!$E:$E,1,FALSE)</f>
        <v>L5974</v>
      </c>
    </row>
    <row r="233" spans="1:32" ht="13.5" x14ac:dyDescent="0.3">
      <c r="A233" s="287">
        <v>287</v>
      </c>
      <c r="B233" s="9" t="str">
        <f>LEFT(功能_33[[#This Row],[功能代號]],2)</f>
        <v>L5</v>
      </c>
      <c r="C233" s="9" t="s">
        <v>993</v>
      </c>
      <c r="D233" s="29"/>
      <c r="E233" s="11" t="s">
        <v>584</v>
      </c>
      <c r="F233" s="12" t="s">
        <v>585</v>
      </c>
      <c r="G233" s="9" t="s">
        <v>586</v>
      </c>
      <c r="H233" s="13" t="s">
        <v>550</v>
      </c>
      <c r="I233" s="13" t="s">
        <v>550</v>
      </c>
      <c r="J233" s="2">
        <v>44426</v>
      </c>
      <c r="K233" s="2" t="s">
        <v>2295</v>
      </c>
      <c r="L233" s="2"/>
      <c r="M233" s="2"/>
      <c r="N233" s="2" t="str">
        <f>IFERROR(IF(VLOOKUP(功能_33[[#This Row],[功能代號]],討論項目!A:H,8,FALSE)=0,"",VLOOKUP(功能_33[[#This Row],[功能代號]],討論項目!A:H,8,FALSE)),"")</f>
        <v/>
      </c>
      <c r="O233" s="2"/>
      <c r="P233" s="11" t="s">
        <v>966</v>
      </c>
      <c r="Q233" s="11" t="s">
        <v>955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282" t="str">
        <f>IF(功能_33[[#This Row],[實際展示]]="","",功能_33[[#This Row],[實際展示]]+14)</f>
        <v/>
      </c>
      <c r="AB233" s="282" t="str">
        <f>IF(功能_33[[#This Row],[實際展示]]="","",功能_33[[#This Row],[實際展示]]+21)</f>
        <v/>
      </c>
      <c r="AC233" s="2"/>
      <c r="AD233" s="286" t="str">
        <f>AD232</f>
        <v>L5-5</v>
      </c>
      <c r="AE233" s="9">
        <v>287</v>
      </c>
      <c r="AF233" s="9" t="str">
        <f>VLOOKUP(功能_33[[#This Row],[功能代號]],[2]交易清單!$E:$E,1,FALSE)</f>
        <v>L5703</v>
      </c>
    </row>
    <row r="234" spans="1:32" ht="13.5" x14ac:dyDescent="0.3">
      <c r="A234" s="287">
        <v>288</v>
      </c>
      <c r="B234" s="9" t="str">
        <f>LEFT(功能_33[[#This Row],[功能代號]],2)</f>
        <v>L5</v>
      </c>
      <c r="C234" s="9" t="s">
        <v>993</v>
      </c>
      <c r="D234" s="29"/>
      <c r="E234" s="11" t="s">
        <v>587</v>
      </c>
      <c r="F234" s="12" t="s">
        <v>588</v>
      </c>
      <c r="G234" s="9" t="s">
        <v>589</v>
      </c>
      <c r="H234" s="13" t="s">
        <v>550</v>
      </c>
      <c r="I234" s="13" t="s">
        <v>550</v>
      </c>
      <c r="J234" s="2">
        <v>44426</v>
      </c>
      <c r="K234" s="2" t="s">
        <v>2295</v>
      </c>
      <c r="L234" s="2"/>
      <c r="M234" s="2"/>
      <c r="N234" s="2" t="str">
        <f>IFERROR(IF(VLOOKUP(功能_33[[#This Row],[功能代號]],討論項目!A:H,8,FALSE)=0,"",VLOOKUP(功能_33[[#This Row],[功能代號]],討論項目!A:H,8,FALSE)),"")</f>
        <v/>
      </c>
      <c r="O234" s="2"/>
      <c r="P234" s="11" t="s">
        <v>966</v>
      </c>
      <c r="Q234" s="11" t="s">
        <v>955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282" t="str">
        <f>IF(功能_33[[#This Row],[實際展示]]="","",功能_33[[#This Row],[實際展示]]+14)</f>
        <v/>
      </c>
      <c r="AB234" s="282" t="str">
        <f>IF(功能_33[[#This Row],[實際展示]]="","",功能_33[[#This Row],[實際展示]]+21)</f>
        <v/>
      </c>
      <c r="AC234" s="2"/>
      <c r="AD234" s="282" t="str">
        <f>IFERROR(IF(VLOOKUP(功能_33[[#This Row],[功能代號]],Menu!A:D,4,FALSE)=0,"",VLOOKUP(功能_33[[#This Row],[功能代號]],Menu!A:D,4,FALSE)),"")</f>
        <v>L5-5</v>
      </c>
      <c r="AE234" s="9">
        <v>288</v>
      </c>
      <c r="AF234" s="9" t="str">
        <f>VLOOKUP(功能_33[[#This Row],[功能代號]],[2]交易清單!$E:$E,1,FALSE)</f>
        <v>L5970</v>
      </c>
    </row>
    <row r="235" spans="1:32" ht="13.5" x14ac:dyDescent="0.3">
      <c r="A235" s="287">
        <v>289</v>
      </c>
      <c r="B235" s="15" t="str">
        <f>LEFT(功能_33[[#This Row],[功能代號]],2)</f>
        <v>L5</v>
      </c>
      <c r="C235" s="9" t="s">
        <v>993</v>
      </c>
      <c r="D235" s="29"/>
      <c r="E235" s="11" t="s">
        <v>974</v>
      </c>
      <c r="F235" s="16" t="s">
        <v>985</v>
      </c>
      <c r="G235" s="17" t="s">
        <v>980</v>
      </c>
      <c r="H235" s="11" t="s">
        <v>550</v>
      </c>
      <c r="I235" s="11" t="s">
        <v>550</v>
      </c>
      <c r="J235" s="2">
        <v>44426</v>
      </c>
      <c r="K235" s="2" t="s">
        <v>2295</v>
      </c>
      <c r="L235" s="2"/>
      <c r="M235" s="2"/>
      <c r="N235" s="2" t="str">
        <f>IFERROR(IF(VLOOKUP(功能_33[[#This Row],[功能代號]],討論項目!A:H,8,FALSE)=0,"",VLOOKUP(功能_33[[#This Row],[功能代號]],討論項目!A:H,8,FALSE)),"")</f>
        <v/>
      </c>
      <c r="O235" s="2"/>
      <c r="P235" s="11" t="s">
        <v>966</v>
      </c>
      <c r="Q235" s="11" t="s">
        <v>955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282" t="str">
        <f>IF(功能_33[[#This Row],[實際展示]]="","",功能_33[[#This Row],[實際展示]]+14)</f>
        <v/>
      </c>
      <c r="AB235" s="282" t="str">
        <f>IF(功能_33[[#This Row],[實際展示]]="","",功能_33[[#This Row],[實際展示]]+21)</f>
        <v/>
      </c>
      <c r="AC235" s="2"/>
      <c r="AD235" s="282" t="str">
        <f>IFERROR(IF(VLOOKUP(功能_33[[#This Row],[功能代號]],Menu!A:D,4,FALSE)=0,"",VLOOKUP(功能_33[[#This Row],[功能代號]],Menu!A:D,4,FALSE)),"")</f>
        <v>L5-5</v>
      </c>
      <c r="AE235" s="9">
        <v>289</v>
      </c>
      <c r="AF235" s="9" t="str">
        <f>VLOOKUP(功能_33[[#This Row],[功能代號]],[2]交易清單!$E:$E,1,FALSE)</f>
        <v>L5073</v>
      </c>
    </row>
    <row r="236" spans="1:32" ht="13.5" x14ac:dyDescent="0.3">
      <c r="A236" s="287">
        <v>290</v>
      </c>
      <c r="B236" s="9" t="str">
        <f>LEFT(功能_33[[#This Row],[功能代號]],2)</f>
        <v>L5</v>
      </c>
      <c r="C236" s="9" t="s">
        <v>993</v>
      </c>
      <c r="D236" s="29"/>
      <c r="E236" s="11" t="s">
        <v>590</v>
      </c>
      <c r="F236" s="12" t="s">
        <v>591</v>
      </c>
      <c r="G236" s="9" t="s">
        <v>592</v>
      </c>
      <c r="H236" s="13" t="s">
        <v>550</v>
      </c>
      <c r="I236" s="13" t="s">
        <v>550</v>
      </c>
      <c r="J236" s="2">
        <v>44426</v>
      </c>
      <c r="K236" s="2" t="s">
        <v>2295</v>
      </c>
      <c r="L236" s="2"/>
      <c r="M236" s="2"/>
      <c r="N236" s="2" t="str">
        <f>IFERROR(IF(VLOOKUP(功能_33[[#This Row],[功能代號]],討論項目!A:H,8,FALSE)=0,"",VLOOKUP(功能_33[[#This Row],[功能代號]],討論項目!A:H,8,FALSE)),"")</f>
        <v/>
      </c>
      <c r="O236" s="2"/>
      <c r="P236" s="11" t="s">
        <v>966</v>
      </c>
      <c r="Q236" s="11" t="s">
        <v>955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282" t="str">
        <f>IF(功能_33[[#This Row],[實際展示]]="","",功能_33[[#This Row],[實際展示]]+14)</f>
        <v/>
      </c>
      <c r="AB236" s="282" t="str">
        <f>IF(功能_33[[#This Row],[實際展示]]="","",功能_33[[#This Row],[實際展示]]+21)</f>
        <v/>
      </c>
      <c r="AC236" s="2"/>
      <c r="AD236" s="286" t="str">
        <f>AD235</f>
        <v>L5-5</v>
      </c>
      <c r="AE236" s="9">
        <v>290</v>
      </c>
      <c r="AF236" s="9" t="str">
        <f>VLOOKUP(功能_33[[#This Row],[功能代號]],[2]交易清單!$E:$E,1,FALSE)</f>
        <v>L5704</v>
      </c>
    </row>
    <row r="237" spans="1:32" ht="13.5" x14ac:dyDescent="0.3">
      <c r="A237" s="287">
        <v>291</v>
      </c>
      <c r="B237" s="9" t="str">
        <f>LEFT(功能_33[[#This Row],[功能代號]],2)</f>
        <v>L5</v>
      </c>
      <c r="C237" s="9" t="s">
        <v>993</v>
      </c>
      <c r="D237" s="29"/>
      <c r="E237" s="11" t="s">
        <v>593</v>
      </c>
      <c r="F237" s="12" t="s">
        <v>594</v>
      </c>
      <c r="G237" s="9" t="s">
        <v>595</v>
      </c>
      <c r="H237" s="13" t="s">
        <v>550</v>
      </c>
      <c r="I237" s="13" t="s">
        <v>550</v>
      </c>
      <c r="J237" s="2">
        <v>44426</v>
      </c>
      <c r="K237" s="2" t="s">
        <v>2295</v>
      </c>
      <c r="L237" s="2"/>
      <c r="M237" s="2"/>
      <c r="N237" s="2" t="str">
        <f>IFERROR(IF(VLOOKUP(功能_33[[#This Row],[功能代號]],討論項目!A:H,8,FALSE)=0,"",VLOOKUP(功能_33[[#This Row],[功能代號]],討論項目!A:H,8,FALSE)),"")</f>
        <v/>
      </c>
      <c r="O237" s="2"/>
      <c r="P237" s="11" t="s">
        <v>966</v>
      </c>
      <c r="Q237" s="11" t="s">
        <v>955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282" t="str">
        <f>IF(功能_33[[#This Row],[實際展示]]="","",功能_33[[#This Row],[實際展示]]+14)</f>
        <v/>
      </c>
      <c r="AB237" s="282" t="str">
        <f>IF(功能_33[[#This Row],[實際展示]]="","",功能_33[[#This Row],[實際展示]]+21)</f>
        <v/>
      </c>
      <c r="AC237" s="2"/>
      <c r="AD237" s="282" t="str">
        <f>IFERROR(IF(VLOOKUP(功能_33[[#This Row],[功能代號]],Menu!A:D,4,FALSE)=0,"",VLOOKUP(功能_33[[#This Row],[功能代號]],Menu!A:D,4,FALSE)),"")</f>
        <v>L5-5</v>
      </c>
      <c r="AE237" s="9">
        <v>291</v>
      </c>
      <c r="AF237" s="9" t="str">
        <f>VLOOKUP(功能_33[[#This Row],[功能代號]],[2]交易清單!$E:$E,1,FALSE)</f>
        <v>L5074</v>
      </c>
    </row>
    <row r="238" spans="1:32" ht="13.5" x14ac:dyDescent="0.3">
      <c r="A238" s="287">
        <v>292</v>
      </c>
      <c r="B238" s="9" t="str">
        <f>LEFT(功能_33[[#This Row],[功能代號]],2)</f>
        <v>L5</v>
      </c>
      <c r="C238" s="9" t="s">
        <v>993</v>
      </c>
      <c r="D238" s="29"/>
      <c r="E238" s="11" t="s">
        <v>596</v>
      </c>
      <c r="F238" s="12" t="s">
        <v>597</v>
      </c>
      <c r="G238" s="9" t="s">
        <v>598</v>
      </c>
      <c r="H238" s="13" t="s">
        <v>550</v>
      </c>
      <c r="I238" s="13" t="s">
        <v>550</v>
      </c>
      <c r="J238" s="2">
        <v>44426</v>
      </c>
      <c r="K238" s="2" t="s">
        <v>2295</v>
      </c>
      <c r="L238" s="2"/>
      <c r="M238" s="2"/>
      <c r="N238" s="2" t="str">
        <f>IFERROR(IF(VLOOKUP(功能_33[[#This Row],[功能代號]],討論項目!A:H,8,FALSE)=0,"",VLOOKUP(功能_33[[#This Row],[功能代號]],討論項目!A:H,8,FALSE)),"")</f>
        <v/>
      </c>
      <c r="O238" s="2"/>
      <c r="P238" s="11" t="s">
        <v>966</v>
      </c>
      <c r="Q238" s="11" t="s">
        <v>955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282" t="str">
        <f>IF(功能_33[[#This Row],[實際展示]]="","",功能_33[[#This Row],[實際展示]]+14)</f>
        <v/>
      </c>
      <c r="AB238" s="282" t="str">
        <f>IF(功能_33[[#This Row],[實際展示]]="","",功能_33[[#This Row],[實際展示]]+21)</f>
        <v/>
      </c>
      <c r="AC238" s="2"/>
      <c r="AD238" s="286" t="str">
        <f>AD237</f>
        <v>L5-5</v>
      </c>
      <c r="AE238" s="9">
        <v>292</v>
      </c>
      <c r="AF238" s="9" t="str">
        <f>VLOOKUP(功能_33[[#This Row],[功能代號]],[2]交易清單!$E:$E,1,FALSE)</f>
        <v>L5702</v>
      </c>
    </row>
    <row r="239" spans="1:32" ht="13.5" x14ac:dyDescent="0.3">
      <c r="A239" s="287">
        <v>293</v>
      </c>
      <c r="B239" s="9" t="str">
        <f>LEFT(功能_33[[#This Row],[功能代號]],2)</f>
        <v>L5</v>
      </c>
      <c r="C239" s="9" t="s">
        <v>993</v>
      </c>
      <c r="D239" s="29"/>
      <c r="E239" s="11" t="s">
        <v>599</v>
      </c>
      <c r="F239" s="12" t="s">
        <v>600</v>
      </c>
      <c r="G239" s="9" t="s">
        <v>601</v>
      </c>
      <c r="H239" s="13" t="s">
        <v>550</v>
      </c>
      <c r="I239" s="13" t="s">
        <v>550</v>
      </c>
      <c r="J239" s="2">
        <v>44426</v>
      </c>
      <c r="K239" s="2" t="s">
        <v>2295</v>
      </c>
      <c r="L239" s="2"/>
      <c r="M239" s="2"/>
      <c r="N239" s="2" t="str">
        <f>IFERROR(IF(VLOOKUP(功能_33[[#This Row],[功能代號]],討論項目!A:H,8,FALSE)=0,"",VLOOKUP(功能_33[[#This Row],[功能代號]],討論項目!A:H,8,FALSE)),"")</f>
        <v/>
      </c>
      <c r="O239" s="2"/>
      <c r="P239" s="11" t="s">
        <v>966</v>
      </c>
      <c r="Q239" s="11" t="s">
        <v>955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282" t="str">
        <f>IF(功能_33[[#This Row],[實際展示]]="","",功能_33[[#This Row],[實際展示]]+14)</f>
        <v/>
      </c>
      <c r="AB239" s="282" t="str">
        <f>IF(功能_33[[#This Row],[實際展示]]="","",功能_33[[#This Row],[實際展示]]+21)</f>
        <v/>
      </c>
      <c r="AC239" s="2"/>
      <c r="AD239" s="282" t="str">
        <f>IFERROR(IF(VLOOKUP(功能_33[[#This Row],[功能代號]],Menu!A:D,4,FALSE)=0,"",VLOOKUP(功能_33[[#This Row],[功能代號]],Menu!A:D,4,FALSE)),"")</f>
        <v>L5-5</v>
      </c>
      <c r="AE239" s="9">
        <v>293</v>
      </c>
      <c r="AF239" s="9" t="str">
        <f>VLOOKUP(功能_33[[#This Row],[功能代號]],[2]交易清單!$E:$E,1,FALSE)</f>
        <v>L5710</v>
      </c>
    </row>
    <row r="240" spans="1:32" ht="13.5" x14ac:dyDescent="0.3">
      <c r="A240" s="287">
        <v>294</v>
      </c>
      <c r="B240" s="9" t="str">
        <f>LEFT(功能_33[[#This Row],[功能代號]],2)</f>
        <v>L5</v>
      </c>
      <c r="C240" s="9" t="s">
        <v>993</v>
      </c>
      <c r="D240" s="29"/>
      <c r="E240" s="11" t="s">
        <v>602</v>
      </c>
      <c r="F240" s="12" t="s">
        <v>603</v>
      </c>
      <c r="G240" s="9" t="s">
        <v>604</v>
      </c>
      <c r="H240" s="13" t="s">
        <v>550</v>
      </c>
      <c r="I240" s="13" t="s">
        <v>550</v>
      </c>
      <c r="J240" s="2">
        <v>44426</v>
      </c>
      <c r="K240" s="2" t="s">
        <v>2295</v>
      </c>
      <c r="L240" s="2"/>
      <c r="M240" s="2"/>
      <c r="N240" s="2" t="str">
        <f>IFERROR(IF(VLOOKUP(功能_33[[#This Row],[功能代號]],討論項目!A:H,8,FALSE)=0,"",VLOOKUP(功能_33[[#This Row],[功能代號]],討論項目!A:H,8,FALSE)),"")</f>
        <v/>
      </c>
      <c r="O240" s="2"/>
      <c r="P240" s="11" t="s">
        <v>966</v>
      </c>
      <c r="Q240" s="11" t="s">
        <v>955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282" t="str">
        <f>IF(功能_33[[#This Row],[實際展示]]="","",功能_33[[#This Row],[實際展示]]+14)</f>
        <v/>
      </c>
      <c r="AB240" s="282" t="str">
        <f>IF(功能_33[[#This Row],[實際展示]]="","",功能_33[[#This Row],[實際展示]]+21)</f>
        <v/>
      </c>
      <c r="AC240" s="2"/>
      <c r="AD240" s="286" t="str">
        <f>AD239</f>
        <v>L5-5</v>
      </c>
      <c r="AE240" s="9">
        <v>294</v>
      </c>
      <c r="AF240" s="9" t="str">
        <f>VLOOKUP(功能_33[[#This Row],[功能代號]],[2]交易清單!$E:$E,1,FALSE)</f>
        <v>L597A</v>
      </c>
    </row>
    <row r="241" spans="1:32" ht="13.5" x14ac:dyDescent="0.3">
      <c r="A241" s="287">
        <v>362</v>
      </c>
      <c r="B241" s="9" t="str">
        <f>LEFT(功能_33[[#This Row],[功能代號]],2)</f>
        <v>L8</v>
      </c>
      <c r="C241" s="9" t="s">
        <v>964</v>
      </c>
      <c r="D241" s="29"/>
      <c r="E241" s="11" t="s">
        <v>908</v>
      </c>
      <c r="F241" s="10" t="s">
        <v>909</v>
      </c>
      <c r="G241" s="9" t="s">
        <v>910</v>
      </c>
      <c r="H241" s="11" t="s">
        <v>640</v>
      </c>
      <c r="I241" s="13" t="s">
        <v>640</v>
      </c>
      <c r="J241" s="2">
        <v>44435</v>
      </c>
      <c r="K241" s="2" t="s">
        <v>2296</v>
      </c>
      <c r="L241" s="2"/>
      <c r="M241" s="2"/>
      <c r="N241" s="2" t="str">
        <f>IFERROR(IF(VLOOKUP(功能_33[[#This Row],[功能代號]],討論項目!A:H,8,FALSE)=0,"",VLOOKUP(功能_33[[#This Row],[功能代號]],討論項目!A:H,8,FALSE)),"")</f>
        <v/>
      </c>
      <c r="O241" s="2"/>
      <c r="P241" s="11" t="s">
        <v>966</v>
      </c>
      <c r="Q241" s="11" t="s">
        <v>965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放款審查課</v>
      </c>
      <c r="AA241" s="282" t="str">
        <f>IF(功能_33[[#This Row],[實際展示]]="","",功能_33[[#This Row],[實際展示]]+14)</f>
        <v/>
      </c>
      <c r="AB241" s="282" t="str">
        <f>IF(功能_33[[#This Row],[實際展示]]="","",功能_33[[#This Row],[實際展示]]+21)</f>
        <v/>
      </c>
      <c r="AC241" s="2">
        <v>44438</v>
      </c>
      <c r="AD241" s="282" t="str">
        <f>IFERROR(IF(VLOOKUP(功能_33[[#This Row],[功能代號]],Menu!A:D,4,FALSE)=0,"",VLOOKUP(功能_33[[#This Row],[功能代號]],Menu!A:D,4,FALSE)),"")</f>
        <v>L8-1</v>
      </c>
      <c r="AE241" s="9">
        <v>362</v>
      </c>
      <c r="AF241" s="9" t="str">
        <f>VLOOKUP(功能_33[[#This Row],[功能代號]],[2]交易清單!$E:$E,1,FALSE)</f>
        <v>L8080</v>
      </c>
    </row>
    <row r="242" spans="1:32" ht="13.5" x14ac:dyDescent="0.3">
      <c r="A242" s="287">
        <v>363</v>
      </c>
      <c r="B242" s="9" t="str">
        <f>LEFT(功能_33[[#This Row],[功能代號]],2)</f>
        <v>L8</v>
      </c>
      <c r="C242" s="9" t="s">
        <v>964</v>
      </c>
      <c r="D242" s="29"/>
      <c r="E242" s="11" t="s">
        <v>911</v>
      </c>
      <c r="F242" s="10" t="s">
        <v>909</v>
      </c>
      <c r="G242" s="9" t="s">
        <v>912</v>
      </c>
      <c r="H242" s="11" t="s">
        <v>640</v>
      </c>
      <c r="I242" s="13" t="s">
        <v>640</v>
      </c>
      <c r="J242" s="2">
        <v>44435</v>
      </c>
      <c r="K242" s="2" t="s">
        <v>2296</v>
      </c>
      <c r="L242" s="2"/>
      <c r="M242" s="2"/>
      <c r="N242" s="2" t="str">
        <f>IFERROR(IF(VLOOKUP(功能_33[[#This Row],[功能代號]],討論項目!A:H,8,FALSE)=0,"",VLOOKUP(功能_33[[#This Row],[功能代號]],討論項目!A:H,8,FALSE)),"")</f>
        <v/>
      </c>
      <c r="O242" s="2"/>
      <c r="P242" s="11" t="s">
        <v>966</v>
      </c>
      <c r="Q242" s="11" t="s">
        <v>965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放款審查課</v>
      </c>
      <c r="AA242" s="282" t="str">
        <f>IF(功能_33[[#This Row],[實際展示]]="","",功能_33[[#This Row],[實際展示]]+14)</f>
        <v/>
      </c>
      <c r="AB242" s="282" t="str">
        <f>IF(功能_33[[#This Row],[實際展示]]="","",功能_33[[#This Row],[實際展示]]+21)</f>
        <v/>
      </c>
      <c r="AC242" s="2"/>
      <c r="AD242" s="286" t="str">
        <f>AD241</f>
        <v>L8-1</v>
      </c>
      <c r="AE242" s="9">
        <v>363</v>
      </c>
      <c r="AF242" s="9" t="str">
        <f>VLOOKUP(功能_33[[#This Row],[功能代號]],[2]交易清單!$E:$E,1,FALSE)</f>
        <v>L8100</v>
      </c>
    </row>
    <row r="243" spans="1:32" ht="13.5" x14ac:dyDescent="0.3">
      <c r="A243" s="287">
        <v>364</v>
      </c>
      <c r="B243" s="9" t="str">
        <f>LEFT(功能_33[[#This Row],[功能代號]],2)</f>
        <v>L8</v>
      </c>
      <c r="C243" s="9" t="s">
        <v>964</v>
      </c>
      <c r="D243" s="29"/>
      <c r="E243" s="11" t="s">
        <v>913</v>
      </c>
      <c r="F243" s="10" t="s">
        <v>909</v>
      </c>
      <c r="G243" s="9" t="s">
        <v>914</v>
      </c>
      <c r="H243" s="11" t="s">
        <v>640</v>
      </c>
      <c r="I243" s="13" t="s">
        <v>640</v>
      </c>
      <c r="J243" s="2">
        <v>44435</v>
      </c>
      <c r="K243" s="2" t="s">
        <v>2296</v>
      </c>
      <c r="L243" s="2"/>
      <c r="M243" s="2"/>
      <c r="N243" s="2" t="str">
        <f>IFERROR(IF(VLOOKUP(功能_33[[#This Row],[功能代號]],討論項目!A:H,8,FALSE)=0,"",VLOOKUP(功能_33[[#This Row],[功能代號]],討論項目!A:H,8,FALSE)),"")</f>
        <v/>
      </c>
      <c r="O243" s="2"/>
      <c r="P243" s="11" t="s">
        <v>966</v>
      </c>
      <c r="Q243" s="11" t="s">
        <v>965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放款審查課</v>
      </c>
      <c r="AA243" s="282" t="str">
        <f>IF(功能_33[[#This Row],[實際展示]]="","",功能_33[[#This Row],[實際展示]]+14)</f>
        <v/>
      </c>
      <c r="AB243" s="282" t="str">
        <f>IF(功能_33[[#This Row],[實際展示]]="","",功能_33[[#This Row],[實際展示]]+21)</f>
        <v/>
      </c>
      <c r="AC243" s="2"/>
      <c r="AD243" s="286" t="str">
        <f>AD241</f>
        <v>L8-1</v>
      </c>
      <c r="AE243" s="9">
        <v>364</v>
      </c>
      <c r="AF243" s="9" t="str">
        <f>VLOOKUP(功能_33[[#This Row],[功能代號]],[2]交易清單!$E:$E,1,FALSE)</f>
        <v>L8081</v>
      </c>
    </row>
    <row r="244" spans="1:32" ht="13.5" x14ac:dyDescent="0.3">
      <c r="A244" s="287">
        <v>365</v>
      </c>
      <c r="B244" s="9" t="str">
        <f>LEFT(功能_33[[#This Row],[功能代號]],2)</f>
        <v>L8</v>
      </c>
      <c r="C244" s="9" t="s">
        <v>964</v>
      </c>
      <c r="D244" s="29"/>
      <c r="E244" s="11" t="s">
        <v>915</v>
      </c>
      <c r="F244" s="10" t="s">
        <v>909</v>
      </c>
      <c r="G244" s="9" t="s">
        <v>916</v>
      </c>
      <c r="H244" s="11" t="s">
        <v>640</v>
      </c>
      <c r="I244" s="13" t="s">
        <v>640</v>
      </c>
      <c r="J244" s="2">
        <v>44435</v>
      </c>
      <c r="K244" s="2" t="s">
        <v>2296</v>
      </c>
      <c r="L244" s="2"/>
      <c r="M244" s="2"/>
      <c r="N244" s="2" t="str">
        <f>IFERROR(IF(VLOOKUP(功能_33[[#This Row],[功能代號]],討論項目!A:H,8,FALSE)=0,"",VLOOKUP(功能_33[[#This Row],[功能代號]],討論項目!A:H,8,FALSE)),"")</f>
        <v/>
      </c>
      <c r="O244" s="2"/>
      <c r="P244" s="11" t="s">
        <v>966</v>
      </c>
      <c r="Q244" s="11" t="s">
        <v>965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放款審查課</v>
      </c>
      <c r="AA244" s="282" t="str">
        <f>IF(功能_33[[#This Row],[實際展示]]="","",功能_33[[#This Row],[實際展示]]+14)</f>
        <v/>
      </c>
      <c r="AB244" s="282" t="str">
        <f>IF(功能_33[[#This Row],[實際展示]]="","",功能_33[[#This Row],[實際展示]]+21)</f>
        <v/>
      </c>
      <c r="AC244" s="2"/>
      <c r="AD244" s="286" t="str">
        <f>AD241</f>
        <v>L8-1</v>
      </c>
      <c r="AE244" s="9">
        <v>365</v>
      </c>
      <c r="AF244" s="9" t="str">
        <f>VLOOKUP(功能_33[[#This Row],[功能代號]],[2]交易清單!$E:$E,1,FALSE)</f>
        <v>L8101</v>
      </c>
    </row>
    <row r="245" spans="1:32" ht="13.5" x14ac:dyDescent="0.3">
      <c r="A245" s="287">
        <v>366</v>
      </c>
      <c r="B245" s="9" t="str">
        <f>LEFT(功能_33[[#This Row],[功能代號]],2)</f>
        <v>L8</v>
      </c>
      <c r="C245" s="9" t="s">
        <v>964</v>
      </c>
      <c r="D245" s="29"/>
      <c r="E245" s="11" t="s">
        <v>917</v>
      </c>
      <c r="F245" s="10" t="s">
        <v>909</v>
      </c>
      <c r="G245" s="9" t="s">
        <v>918</v>
      </c>
      <c r="H245" s="11" t="s">
        <v>952</v>
      </c>
      <c r="I245" s="11" t="s">
        <v>706</v>
      </c>
      <c r="J245" s="2">
        <v>44435</v>
      </c>
      <c r="K245" s="2" t="s">
        <v>2296</v>
      </c>
      <c r="L245" s="2"/>
      <c r="M245" s="2"/>
      <c r="N245" s="2" t="str">
        <f>IFERROR(IF(VLOOKUP(功能_33[[#This Row],[功能代號]],討論項目!A:H,8,FALSE)=0,"",VLOOKUP(功能_33[[#This Row],[功能代號]],討論項目!A:H,8,FALSE)),"")</f>
        <v/>
      </c>
      <c r="O245" s="2"/>
      <c r="P245" s="11" t="s">
        <v>966</v>
      </c>
      <c r="Q245" s="11" t="s">
        <v>997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放款服務課</v>
      </c>
      <c r="AA245" s="282" t="str">
        <f>IF(功能_33[[#This Row],[實際展示]]="","",功能_33[[#This Row],[實際展示]]+14)</f>
        <v/>
      </c>
      <c r="AB245" s="282" t="str">
        <f>IF(功能_33[[#This Row],[實際展示]]="","",功能_33[[#This Row],[實際展示]]+21)</f>
        <v/>
      </c>
      <c r="AC245" s="2"/>
      <c r="AD245" s="286" t="str">
        <f>AD241</f>
        <v>L8-1</v>
      </c>
      <c r="AE245" s="9">
        <v>366</v>
      </c>
      <c r="AF245" s="9" t="str">
        <f>VLOOKUP(功能_33[[#This Row],[功能代號]],[2]交易清單!$E:$E,1,FALSE)</f>
        <v>L8110</v>
      </c>
    </row>
    <row r="246" spans="1:32" ht="13.5" x14ac:dyDescent="0.3">
      <c r="A246" s="287">
        <v>367</v>
      </c>
      <c r="B246" s="9" t="str">
        <f>LEFT(功能_33[[#This Row],[功能代號]],2)</f>
        <v>L8</v>
      </c>
      <c r="C246" s="9" t="s">
        <v>964</v>
      </c>
      <c r="D246" s="29"/>
      <c r="E246" s="11" t="s">
        <v>943</v>
      </c>
      <c r="F246" s="12" t="s">
        <v>944</v>
      </c>
      <c r="G246" s="9" t="s">
        <v>945</v>
      </c>
      <c r="H246" s="11" t="s">
        <v>952</v>
      </c>
      <c r="I246" s="11" t="s">
        <v>706</v>
      </c>
      <c r="J246" s="2">
        <v>44435</v>
      </c>
      <c r="K246" s="2" t="s">
        <v>2296</v>
      </c>
      <c r="L246" s="2"/>
      <c r="M246" s="2"/>
      <c r="N246" s="2" t="str">
        <f>IFERROR(IF(VLOOKUP(功能_33[[#This Row],[功能代號]],討論項目!A:H,8,FALSE)=0,"",VLOOKUP(功能_33[[#This Row],[功能代號]],討論項目!A:H,8,FALSE)),"")</f>
        <v/>
      </c>
      <c r="O246" s="2"/>
      <c r="P246" s="11" t="s">
        <v>966</v>
      </c>
      <c r="Q246" s="11" t="s">
        <v>1000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放款服務課</v>
      </c>
      <c r="AA246" s="282" t="str">
        <f>IF(功能_33[[#This Row],[實際展示]]="","",功能_33[[#This Row],[實際展示]]+14)</f>
        <v/>
      </c>
      <c r="AB246" s="282" t="str">
        <f>IF(功能_33[[#This Row],[實際展示]]="","",功能_33[[#This Row],[實際展示]]+21)</f>
        <v/>
      </c>
      <c r="AC246" s="2"/>
      <c r="AD246" s="282" t="str">
        <f>IFERROR(IF(VLOOKUP(功能_33[[#This Row],[功能代號]],Menu!A:D,4,FALSE)=0,"",VLOOKUP(功能_33[[#This Row],[功能代號]],Menu!A:D,4,FALSE)),"")</f>
        <v>L8-1</v>
      </c>
      <c r="AE246" s="9">
        <v>367</v>
      </c>
      <c r="AF246" s="9" t="str">
        <f>VLOOKUP(功能_33[[#This Row],[功能代號]],[2]交易清單!$E:$E,1,FALSE)</f>
        <v>L8112</v>
      </c>
    </row>
    <row r="247" spans="1:32" ht="13.5" x14ac:dyDescent="0.3">
      <c r="A247" s="287">
        <v>368</v>
      </c>
      <c r="B247" s="9" t="str">
        <f>LEFT(功能_33[[#This Row],[功能代號]],2)</f>
        <v>L8</v>
      </c>
      <c r="C247" s="9" t="s">
        <v>964</v>
      </c>
      <c r="D247" s="29"/>
      <c r="E247" s="11" t="s">
        <v>919</v>
      </c>
      <c r="F247" s="12" t="s">
        <v>920</v>
      </c>
      <c r="G247" s="9" t="s">
        <v>921</v>
      </c>
      <c r="H247" s="11" t="s">
        <v>952</v>
      </c>
      <c r="I247" s="11" t="s">
        <v>706</v>
      </c>
      <c r="J247" s="2">
        <v>44435</v>
      </c>
      <c r="K247" s="2" t="s">
        <v>2297</v>
      </c>
      <c r="L247" s="2"/>
      <c r="M247" s="2"/>
      <c r="N247" s="2" t="str">
        <f>IFERROR(IF(VLOOKUP(功能_33[[#This Row],[功能代號]],討論項目!A:H,8,FALSE)=0,"",VLOOKUP(功能_33[[#This Row],[功能代號]],討論項目!A:H,8,FALSE)),"")</f>
        <v/>
      </c>
      <c r="O247" s="2"/>
      <c r="P247" s="11" t="s">
        <v>966</v>
      </c>
      <c r="Q247" s="11" t="s">
        <v>963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放款服務課</v>
      </c>
      <c r="AA247" s="282" t="str">
        <f>IF(功能_33[[#This Row],[實際展示]]="","",功能_33[[#This Row],[實際展示]]+14)</f>
        <v/>
      </c>
      <c r="AB247" s="282" t="str">
        <f>IF(功能_33[[#This Row],[實際展示]]="","",功能_33[[#This Row],[實際展示]]+21)</f>
        <v/>
      </c>
      <c r="AC247" s="2"/>
      <c r="AD247" s="282" t="str">
        <f>IFERROR(IF(VLOOKUP(功能_33[[#This Row],[功能代號]],Menu!A:D,4,FALSE)=0,"",VLOOKUP(功能_33[[#This Row],[功能代號]],Menu!A:D,4,FALSE)),"")</f>
        <v>L8-2</v>
      </c>
      <c r="AE247" s="9">
        <v>368</v>
      </c>
      <c r="AF247" s="9" t="str">
        <f>VLOOKUP(功能_33[[#This Row],[功能代號]],[2]交易清單!$E:$E,1,FALSE)</f>
        <v>L8921</v>
      </c>
    </row>
    <row r="248" spans="1:32" ht="13.5" x14ac:dyDescent="0.3">
      <c r="A248" s="287">
        <v>369</v>
      </c>
      <c r="B248" s="9" t="str">
        <f>LEFT(功能_33[[#This Row],[功能代號]],2)</f>
        <v>L8</v>
      </c>
      <c r="C248" s="9" t="s">
        <v>964</v>
      </c>
      <c r="D248" s="29"/>
      <c r="E248" s="11" t="s">
        <v>922</v>
      </c>
      <c r="F248" s="12" t="s">
        <v>923</v>
      </c>
      <c r="G248" s="9" t="s">
        <v>924</v>
      </c>
      <c r="H248" s="11" t="s">
        <v>952</v>
      </c>
      <c r="I248" s="11" t="s">
        <v>706</v>
      </c>
      <c r="J248" s="2">
        <v>44435</v>
      </c>
      <c r="K248" s="2" t="s">
        <v>2297</v>
      </c>
      <c r="L248" s="2"/>
      <c r="M248" s="2"/>
      <c r="N248" s="2" t="str">
        <f>IFERROR(IF(VLOOKUP(功能_33[[#This Row],[功能代號]],討論項目!A:H,8,FALSE)=0,"",VLOOKUP(功能_33[[#This Row],[功能代號]],討論項目!A:H,8,FALSE)),"")</f>
        <v/>
      </c>
      <c r="O248" s="2"/>
      <c r="P248" s="11" t="s">
        <v>961</v>
      </c>
      <c r="Q248" s="11" t="s">
        <v>963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放款服務課</v>
      </c>
      <c r="AA248" s="282" t="str">
        <f>IF(功能_33[[#This Row],[實際展示]]="","",功能_33[[#This Row],[實際展示]]+14)</f>
        <v/>
      </c>
      <c r="AB248" s="282" t="str">
        <f>IF(功能_33[[#This Row],[實際展示]]="","",功能_33[[#This Row],[實際展示]]+21)</f>
        <v/>
      </c>
      <c r="AC248" s="2"/>
      <c r="AD248" s="282" t="str">
        <f>IFERROR(IF(VLOOKUP(功能_33[[#This Row],[功能代號]],Menu!A:D,4,FALSE)=0,"",VLOOKUP(功能_33[[#This Row],[功能代號]],Menu!A:D,4,FALSE)),"")</f>
        <v>L8-2</v>
      </c>
      <c r="AE248" s="9">
        <v>369</v>
      </c>
      <c r="AF248" s="9" t="str">
        <f>VLOOKUP(功能_33[[#This Row],[功能代號]],[2]交易清單!$E:$E,1,FALSE)</f>
        <v>L8201</v>
      </c>
    </row>
    <row r="249" spans="1:32" ht="13.5" x14ac:dyDescent="0.3">
      <c r="A249" s="287">
        <v>370</v>
      </c>
      <c r="B249" s="9" t="str">
        <f>LEFT(功能_33[[#This Row],[功能代號]],2)</f>
        <v>L8</v>
      </c>
      <c r="C249" s="9" t="s">
        <v>964</v>
      </c>
      <c r="D249" s="29"/>
      <c r="E249" s="11" t="s">
        <v>925</v>
      </c>
      <c r="F249" s="12" t="s">
        <v>926</v>
      </c>
      <c r="G249" s="9" t="s">
        <v>927</v>
      </c>
      <c r="H249" s="11" t="s">
        <v>952</v>
      </c>
      <c r="I249" s="11" t="s">
        <v>706</v>
      </c>
      <c r="J249" s="2">
        <v>44435</v>
      </c>
      <c r="K249" s="2" t="s">
        <v>2297</v>
      </c>
      <c r="L249" s="2"/>
      <c r="M249" s="2"/>
      <c r="N249" s="2" t="str">
        <f>IFERROR(IF(VLOOKUP(功能_33[[#This Row],[功能代號]],討論項目!A:H,8,FALSE)=0,"",VLOOKUP(功能_33[[#This Row],[功能代號]],討論項目!A:H,8,FALSE)),"")</f>
        <v/>
      </c>
      <c r="O249" s="2"/>
      <c r="P249" s="11" t="s">
        <v>966</v>
      </c>
      <c r="Q249" s="11" t="s">
        <v>963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放款服務課</v>
      </c>
      <c r="AA249" s="282" t="str">
        <f>IF(功能_33[[#This Row],[實際展示]]="","",功能_33[[#This Row],[實際展示]]+14)</f>
        <v/>
      </c>
      <c r="AB249" s="282" t="str">
        <f>IF(功能_33[[#This Row],[實際展示]]="","",功能_33[[#This Row],[實際展示]]+21)</f>
        <v/>
      </c>
      <c r="AC249" s="2"/>
      <c r="AD249" s="282" t="str">
        <f>IFERROR(IF(VLOOKUP(功能_33[[#This Row],[功能代號]],Menu!A:D,4,FALSE)=0,"",VLOOKUP(功能_33[[#This Row],[功能代號]],Menu!A:D,4,FALSE)),"")</f>
        <v>L8-2</v>
      </c>
      <c r="AE249" s="9">
        <v>370</v>
      </c>
      <c r="AF249" s="9" t="str">
        <f>VLOOKUP(功能_33[[#This Row],[功能代號]],[2]交易清單!$E:$E,1,FALSE)</f>
        <v>L8924</v>
      </c>
    </row>
    <row r="250" spans="1:32" ht="13.5" x14ac:dyDescent="0.3">
      <c r="A250" s="287">
        <v>371</v>
      </c>
      <c r="B250" s="9" t="str">
        <f>LEFT(功能_33[[#This Row],[功能代號]],2)</f>
        <v>L8</v>
      </c>
      <c r="C250" s="9" t="s">
        <v>964</v>
      </c>
      <c r="D250" s="29"/>
      <c r="E250" s="11" t="s">
        <v>928</v>
      </c>
      <c r="F250" s="12" t="s">
        <v>929</v>
      </c>
      <c r="G250" s="9" t="s">
        <v>930</v>
      </c>
      <c r="H250" s="11" t="s">
        <v>952</v>
      </c>
      <c r="I250" s="11" t="s">
        <v>706</v>
      </c>
      <c r="J250" s="2">
        <v>44435</v>
      </c>
      <c r="K250" s="2" t="s">
        <v>2297</v>
      </c>
      <c r="L250" s="2"/>
      <c r="M250" s="2"/>
      <c r="N250" s="2" t="str">
        <f>IFERROR(IF(VLOOKUP(功能_33[[#This Row],[功能代號]],討論項目!A:H,8,FALSE)=0,"",VLOOKUP(功能_33[[#This Row],[功能代號]],討論項目!A:H,8,FALSE)),"")</f>
        <v/>
      </c>
      <c r="O250" s="2"/>
      <c r="P250" s="11" t="s">
        <v>966</v>
      </c>
      <c r="Q250" s="11" t="s">
        <v>963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放款服務課</v>
      </c>
      <c r="AA250" s="282" t="str">
        <f>IF(功能_33[[#This Row],[實際展示]]="","",功能_33[[#This Row],[實際展示]]+14)</f>
        <v/>
      </c>
      <c r="AB250" s="282" t="str">
        <f>IF(功能_33[[#This Row],[實際展示]]="","",功能_33[[#This Row],[實際展示]]+21)</f>
        <v/>
      </c>
      <c r="AC250" s="2"/>
      <c r="AD250" s="282" t="str">
        <f>IFERROR(IF(VLOOKUP(功能_33[[#This Row],[功能代號]],Menu!A:D,4,FALSE)=0,"",VLOOKUP(功能_33[[#This Row],[功能代號]],Menu!A:D,4,FALSE)),"")</f>
        <v>L8-2</v>
      </c>
      <c r="AE250" s="9">
        <v>371</v>
      </c>
      <c r="AF250" s="9" t="str">
        <f>VLOOKUP(功能_33[[#This Row],[功能代號]],[2]交易清單!$E:$E,1,FALSE)</f>
        <v>L8202</v>
      </c>
    </row>
    <row r="251" spans="1:32" ht="13.5" x14ac:dyDescent="0.3">
      <c r="A251" s="287">
        <v>372</v>
      </c>
      <c r="B251" s="9" t="str">
        <f>LEFT(功能_33[[#This Row],[功能代號]],2)</f>
        <v>L8</v>
      </c>
      <c r="C251" s="9" t="s">
        <v>964</v>
      </c>
      <c r="D251" s="29"/>
      <c r="E251" s="11" t="s">
        <v>931</v>
      </c>
      <c r="F251" s="12" t="s">
        <v>932</v>
      </c>
      <c r="G251" s="9" t="s">
        <v>933</v>
      </c>
      <c r="H251" s="11" t="s">
        <v>952</v>
      </c>
      <c r="I251" s="11" t="s">
        <v>706</v>
      </c>
      <c r="J251" s="2">
        <v>44435</v>
      </c>
      <c r="K251" s="2" t="s">
        <v>2297</v>
      </c>
      <c r="L251" s="2"/>
      <c r="M251" s="2"/>
      <c r="N251" s="2" t="str">
        <f>IFERROR(IF(VLOOKUP(功能_33[[#This Row],[功能代號]],討論項目!A:H,8,FALSE)=0,"",VLOOKUP(功能_33[[#This Row],[功能代號]],討論項目!A:H,8,FALSE)),"")</f>
        <v/>
      </c>
      <c r="O251" s="2"/>
      <c r="P251" s="11" t="s">
        <v>961</v>
      </c>
      <c r="Q251" s="11" t="s">
        <v>955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放款服務課</v>
      </c>
      <c r="AA251" s="282" t="str">
        <f>IF(功能_33[[#This Row],[實際展示]]="","",功能_33[[#This Row],[實際展示]]+14)</f>
        <v/>
      </c>
      <c r="AB251" s="282" t="str">
        <f>IF(功能_33[[#This Row],[實際展示]]="","",功能_33[[#This Row],[實際展示]]+21)</f>
        <v/>
      </c>
      <c r="AC251" s="2"/>
      <c r="AD251" s="282" t="str">
        <f>IFERROR(IF(VLOOKUP(功能_33[[#This Row],[功能代號]],Menu!A:D,4,FALSE)=0,"",VLOOKUP(功能_33[[#This Row],[功能代號]],Menu!A:D,4,FALSE)),"")</f>
        <v>L8-2</v>
      </c>
      <c r="AE251" s="9">
        <v>372</v>
      </c>
      <c r="AF251" s="9" t="str">
        <f>VLOOKUP(功能_33[[#This Row],[功能代號]],[2]交易清單!$E:$E,1,FALSE)</f>
        <v>L8922</v>
      </c>
    </row>
    <row r="252" spans="1:32" ht="13.5" x14ac:dyDescent="0.3">
      <c r="A252" s="287">
        <v>373</v>
      </c>
      <c r="B252" s="9" t="str">
        <f>LEFT(功能_33[[#This Row],[功能代號]],2)</f>
        <v>L8</v>
      </c>
      <c r="C252" s="9" t="s">
        <v>964</v>
      </c>
      <c r="D252" s="29"/>
      <c r="E252" s="11" t="s">
        <v>934</v>
      </c>
      <c r="F252" s="12" t="s">
        <v>935</v>
      </c>
      <c r="G252" s="9" t="s">
        <v>936</v>
      </c>
      <c r="H252" s="11" t="s">
        <v>952</v>
      </c>
      <c r="I252" s="11" t="s">
        <v>706</v>
      </c>
      <c r="J252" s="2">
        <v>44435</v>
      </c>
      <c r="K252" s="2" t="s">
        <v>2297</v>
      </c>
      <c r="L252" s="2"/>
      <c r="M252" s="2"/>
      <c r="N252" s="2" t="str">
        <f>IFERROR(IF(VLOOKUP(功能_33[[#This Row],[功能代號]],討論項目!A:H,8,FALSE)=0,"",VLOOKUP(功能_33[[#This Row],[功能代號]],討論項目!A:H,8,FALSE)),"")</f>
        <v/>
      </c>
      <c r="O252" s="2"/>
      <c r="P252" s="11" t="s">
        <v>961</v>
      </c>
      <c r="Q252" s="11" t="s">
        <v>963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放款服務課</v>
      </c>
      <c r="AA252" s="282" t="str">
        <f>IF(功能_33[[#This Row],[實際展示]]="","",功能_33[[#This Row],[實際展示]]+14)</f>
        <v/>
      </c>
      <c r="AB252" s="282" t="str">
        <f>IF(功能_33[[#This Row],[實際展示]]="","",功能_33[[#This Row],[實際展示]]+21)</f>
        <v/>
      </c>
      <c r="AC252" s="2"/>
      <c r="AD252" s="286" t="str">
        <f>AD251</f>
        <v>L8-2</v>
      </c>
      <c r="AE252" s="9">
        <v>373</v>
      </c>
      <c r="AF252" s="9" t="str">
        <f>VLOOKUP(功能_33[[#This Row],[功能代號]],[2]交易清單!$E:$E,1,FALSE)</f>
        <v>L8203</v>
      </c>
    </row>
    <row r="253" spans="1:32" ht="13.5" x14ac:dyDescent="0.3">
      <c r="A253" s="287">
        <v>374</v>
      </c>
      <c r="B253" s="9" t="str">
        <f>LEFT(功能_33[[#This Row],[功能代號]],2)</f>
        <v>L8</v>
      </c>
      <c r="C253" s="9" t="s">
        <v>964</v>
      </c>
      <c r="D253" s="29"/>
      <c r="E253" s="11" t="s">
        <v>937</v>
      </c>
      <c r="F253" s="12" t="s">
        <v>938</v>
      </c>
      <c r="G253" s="9" t="s">
        <v>939</v>
      </c>
      <c r="H253" s="11" t="s">
        <v>952</v>
      </c>
      <c r="I253" s="11" t="s">
        <v>706</v>
      </c>
      <c r="J253" s="2">
        <v>44435</v>
      </c>
      <c r="K253" s="2" t="s">
        <v>2297</v>
      </c>
      <c r="L253" s="2"/>
      <c r="M253" s="2"/>
      <c r="N253" s="2" t="str">
        <f>IFERROR(IF(VLOOKUP(功能_33[[#This Row],[功能代號]],討論項目!A:H,8,FALSE)=0,"",VLOOKUP(功能_33[[#This Row],[功能代號]],討論項目!A:H,8,FALSE)),"")</f>
        <v/>
      </c>
      <c r="O253" s="2"/>
      <c r="P253" s="11" t="s">
        <v>961</v>
      </c>
      <c r="Q253" s="11" t="s">
        <v>955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放款服務課</v>
      </c>
      <c r="AA253" s="282" t="str">
        <f>IF(功能_33[[#This Row],[實際展示]]="","",功能_33[[#This Row],[實際展示]]+14)</f>
        <v/>
      </c>
      <c r="AB253" s="282" t="str">
        <f>IF(功能_33[[#This Row],[實際展示]]="","",功能_33[[#This Row],[實際展示]]+21)</f>
        <v/>
      </c>
      <c r="AC253" s="2"/>
      <c r="AD253" s="282" t="str">
        <f>IFERROR(IF(VLOOKUP(功能_33[[#This Row],[功能代號]],Menu!A:D,4,FALSE)=0,"",VLOOKUP(功能_33[[#This Row],[功能代號]],Menu!A:D,4,FALSE)),"")</f>
        <v>L8-2</v>
      </c>
      <c r="AE253" s="9">
        <v>374</v>
      </c>
      <c r="AF253" s="9" t="str">
        <f>VLOOKUP(功能_33[[#This Row],[功能代號]],[2]交易清單!$E:$E,1,FALSE)</f>
        <v>L8923</v>
      </c>
    </row>
    <row r="254" spans="1:32" ht="13.5" x14ac:dyDescent="0.3">
      <c r="A254" s="287">
        <v>243</v>
      </c>
      <c r="B254" s="9" t="str">
        <f>LEFT(功能_33[[#This Row],[功能代號]],2)</f>
        <v>L5</v>
      </c>
      <c r="C254" s="9" t="s">
        <v>993</v>
      </c>
      <c r="D254" s="29"/>
      <c r="E254" s="11" t="s">
        <v>699</v>
      </c>
      <c r="F254" s="12" t="s">
        <v>700</v>
      </c>
      <c r="G254" s="9" t="s">
        <v>701</v>
      </c>
      <c r="H254" s="11" t="s">
        <v>952</v>
      </c>
      <c r="I254" s="11" t="s">
        <v>702</v>
      </c>
      <c r="J254" s="2">
        <v>44427</v>
      </c>
      <c r="K254" s="2" t="s">
        <v>2298</v>
      </c>
      <c r="L254" s="2"/>
      <c r="M254" s="2"/>
      <c r="N254" s="2" t="str">
        <f>IFERROR(IF(VLOOKUP(功能_33[[#This Row],[功能代號]],討論項目!A:H,8,FALSE)=0,"",VLOOKUP(功能_33[[#This Row],[功能代號]],討論項目!A:H,8,FALSE)),"")</f>
        <v/>
      </c>
      <c r="O254" s="2"/>
      <c r="P254" s="11" t="s">
        <v>961</v>
      </c>
      <c r="Q254" s="11" t="s">
        <v>963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放款服務課</v>
      </c>
      <c r="AA254" s="282" t="str">
        <f>IF(功能_33[[#This Row],[實際展示]]="","",功能_33[[#This Row],[實際展示]]+14)</f>
        <v/>
      </c>
      <c r="AB254" s="282" t="str">
        <f>IF(功能_33[[#This Row],[實際展示]]="","",功能_33[[#This Row],[實際展示]]+21)</f>
        <v/>
      </c>
      <c r="AC254" s="2"/>
      <c r="AD254" s="282" t="str">
        <f>IFERROR(IF(VLOOKUP(功能_33[[#This Row],[功能代號]],Menu!A:D,4,FALSE)=0,"",VLOOKUP(功能_33[[#This Row],[功能代號]],Menu!A:D,4,FALSE)),"")</f>
        <v>L5-1</v>
      </c>
      <c r="AE254" s="9">
        <v>243</v>
      </c>
      <c r="AF254" s="9" t="str">
        <f>VLOOKUP(功能_33[[#This Row],[功能代號]],[2]交易清單!$E:$E,1,FALSE)</f>
        <v>L5801</v>
      </c>
    </row>
    <row r="255" spans="1:32" ht="13.5" x14ac:dyDescent="0.3">
      <c r="A255" s="287">
        <v>244</v>
      </c>
      <c r="B255" s="15" t="str">
        <f>LEFT(功能_33[[#This Row],[功能代號]],2)</f>
        <v>L5</v>
      </c>
      <c r="C255" s="9" t="s">
        <v>993</v>
      </c>
      <c r="D255" s="29"/>
      <c r="E255" s="11" t="s">
        <v>977</v>
      </c>
      <c r="F255" s="16" t="s">
        <v>986</v>
      </c>
      <c r="G255" s="17" t="s">
        <v>982</v>
      </c>
      <c r="H255" s="11" t="s">
        <v>952</v>
      </c>
      <c r="I255" s="11" t="s">
        <v>706</v>
      </c>
      <c r="J255" s="2">
        <v>44427</v>
      </c>
      <c r="K255" s="2" t="s">
        <v>2298</v>
      </c>
      <c r="L255" s="2"/>
      <c r="M255" s="2"/>
      <c r="N255" s="2" t="str">
        <f>IFERROR(IF(VLOOKUP(功能_33[[#This Row],[功能代號]],討論項目!A:H,8,FALSE)=0,"",VLOOKUP(功能_33[[#This Row],[功能代號]],討論項目!A:H,8,FALSE)),"")</f>
        <v/>
      </c>
      <c r="O255" s="2"/>
      <c r="P255" s="11" t="s">
        <v>957</v>
      </c>
      <c r="Q255" s="11" t="s">
        <v>997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放款服務課</v>
      </c>
      <c r="AA255" s="282" t="str">
        <f>IF(功能_33[[#This Row],[實際展示]]="","",功能_33[[#This Row],[實際展示]]+14)</f>
        <v/>
      </c>
      <c r="AB255" s="282" t="str">
        <f>IF(功能_33[[#This Row],[實際展示]]="","",功能_33[[#This Row],[實際展示]]+21)</f>
        <v/>
      </c>
      <c r="AC255" s="2"/>
      <c r="AD255" s="286" t="s">
        <v>2263</v>
      </c>
      <c r="AE255" s="9">
        <v>244</v>
      </c>
      <c r="AF255" s="9" t="str">
        <f>VLOOKUP(功能_33[[#This Row],[功能代號]],[2]交易清單!$E:$E,1,FALSE)</f>
        <v>L5982</v>
      </c>
    </row>
    <row r="256" spans="1:32" ht="13.5" x14ac:dyDescent="0.3">
      <c r="A256" s="287">
        <v>245</v>
      </c>
      <c r="B256" s="9" t="str">
        <f>LEFT(功能_33[[#This Row],[功能代號]],2)</f>
        <v>L5</v>
      </c>
      <c r="C256" s="9" t="s">
        <v>993</v>
      </c>
      <c r="D256" s="29"/>
      <c r="E256" s="11" t="s">
        <v>707</v>
      </c>
      <c r="F256" s="12" t="s">
        <v>704</v>
      </c>
      <c r="G256" s="9" t="s">
        <v>708</v>
      </c>
      <c r="H256" s="11" t="s">
        <v>952</v>
      </c>
      <c r="I256" s="11" t="s">
        <v>706</v>
      </c>
      <c r="J256" s="2">
        <v>44427</v>
      </c>
      <c r="K256" s="2" t="s">
        <v>2298</v>
      </c>
      <c r="L256" s="2"/>
      <c r="M256" s="2"/>
      <c r="N256" s="2" t="str">
        <f>IFERROR(IF(VLOOKUP(功能_33[[#This Row],[功能代號]],討論項目!A:H,8,FALSE)=0,"",VLOOKUP(功能_33[[#This Row],[功能代號]],討論項目!A:H,8,FALSE)),"")</f>
        <v/>
      </c>
      <c r="O256" s="2"/>
      <c r="P256" s="11" t="s">
        <v>957</v>
      </c>
      <c r="Q256" s="11" t="s">
        <v>963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放款服務課</v>
      </c>
      <c r="AA256" s="282" t="str">
        <f>IF(功能_33[[#This Row],[實際展示]]="","",功能_33[[#This Row],[實際展示]]+14)</f>
        <v/>
      </c>
      <c r="AB256" s="282" t="str">
        <f>IF(功能_33[[#This Row],[實際展示]]="","",功能_33[[#This Row],[實際展示]]+21)</f>
        <v/>
      </c>
      <c r="AC256" s="2"/>
      <c r="AD256" s="286" t="str">
        <f>AD255</f>
        <v>L5-1</v>
      </c>
      <c r="AE256" s="9">
        <v>245</v>
      </c>
      <c r="AF256" s="9" t="str">
        <f>VLOOKUP(功能_33[[#This Row],[功能代號]],[2]交易清單!$E:$E,1,FALSE)</f>
        <v>L5812</v>
      </c>
    </row>
    <row r="257" spans="1:32" ht="13.5" x14ac:dyDescent="0.3">
      <c r="A257" s="287">
        <v>246</v>
      </c>
      <c r="B257" s="9" t="str">
        <f>LEFT(功能_33[[#This Row],[功能代號]],2)</f>
        <v>L5</v>
      </c>
      <c r="C257" s="9" t="s">
        <v>993</v>
      </c>
      <c r="D257" s="29"/>
      <c r="E257" s="11" t="s">
        <v>703</v>
      </c>
      <c r="F257" s="12" t="s">
        <v>704</v>
      </c>
      <c r="G257" s="9" t="s">
        <v>705</v>
      </c>
      <c r="H257" s="11" t="s">
        <v>952</v>
      </c>
      <c r="I257" s="11" t="s">
        <v>706</v>
      </c>
      <c r="J257" s="2">
        <v>44427</v>
      </c>
      <c r="K257" s="2" t="s">
        <v>2298</v>
      </c>
      <c r="L257" s="2"/>
      <c r="M257" s="2"/>
      <c r="N257" s="2" t="str">
        <f>IFERROR(IF(VLOOKUP(功能_33[[#This Row],[功能代號]],討論項目!A:H,8,FALSE)=0,"",VLOOKUP(功能_33[[#This Row],[功能代號]],討論項目!A:H,8,FALSE)),"")</f>
        <v/>
      </c>
      <c r="O257" s="2"/>
      <c r="P257" s="11" t="s">
        <v>957</v>
      </c>
      <c r="Q257" s="11" t="s">
        <v>963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282" t="str">
        <f>IF(功能_33[[#This Row],[實際展示]]="","",功能_33[[#This Row],[實際展示]]+14)</f>
        <v/>
      </c>
      <c r="AB257" s="282" t="str">
        <f>IF(功能_33[[#This Row],[實際展示]]="","",功能_33[[#This Row],[實際展示]]+21)</f>
        <v/>
      </c>
      <c r="AC257" s="2"/>
      <c r="AD257" s="286" t="s">
        <v>2263</v>
      </c>
      <c r="AE257" s="9">
        <v>246</v>
      </c>
      <c r="AF257" s="9" t="str">
        <f>VLOOKUP(功能_33[[#This Row],[功能代號]],[2]交易清單!$E:$E,1,FALSE)</f>
        <v>L5811</v>
      </c>
    </row>
    <row r="258" spans="1:32" ht="13.5" x14ac:dyDescent="0.3">
      <c r="A258" s="287">
        <v>247</v>
      </c>
      <c r="B258" s="9" t="str">
        <f>LEFT(功能_33[[#This Row],[功能代號]],2)</f>
        <v>L5</v>
      </c>
      <c r="C258" s="9" t="s">
        <v>993</v>
      </c>
      <c r="D258" s="29"/>
      <c r="E258" s="11" t="s">
        <v>709</v>
      </c>
      <c r="F258" s="12" t="s">
        <v>704</v>
      </c>
      <c r="G258" s="9" t="s">
        <v>710</v>
      </c>
      <c r="H258" s="11" t="s">
        <v>952</v>
      </c>
      <c r="I258" s="11" t="s">
        <v>706</v>
      </c>
      <c r="J258" s="2">
        <v>44427</v>
      </c>
      <c r="K258" s="2" t="s">
        <v>2298</v>
      </c>
      <c r="L258" s="2"/>
      <c r="M258" s="2"/>
      <c r="N258" s="2" t="str">
        <f>IFERROR(IF(VLOOKUP(功能_33[[#This Row],[功能代號]],討論項目!A:H,8,FALSE)=0,"",VLOOKUP(功能_33[[#This Row],[功能代號]],討論項目!A:H,8,FALSE)),"")</f>
        <v/>
      </c>
      <c r="O258" s="2"/>
      <c r="P258" s="11" t="s">
        <v>957</v>
      </c>
      <c r="Q258" s="11" t="s">
        <v>963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282" t="str">
        <f>IF(功能_33[[#This Row],[實際展示]]="","",功能_33[[#This Row],[實際展示]]+14)</f>
        <v/>
      </c>
      <c r="AB258" s="282" t="str">
        <f>IF(功能_33[[#This Row],[實際展示]]="","",功能_33[[#This Row],[實際展示]]+21)</f>
        <v/>
      </c>
      <c r="AC258" s="2"/>
      <c r="AD258" s="286" t="s">
        <v>2263</v>
      </c>
      <c r="AE258" s="9">
        <v>247</v>
      </c>
      <c r="AF258" s="9" t="str">
        <f>VLOOKUP(功能_33[[#This Row],[功能代號]],[2]交易清單!$E:$E,1,FALSE)</f>
        <v>L5813</v>
      </c>
    </row>
    <row r="259" spans="1:32" ht="13.5" x14ac:dyDescent="0.3">
      <c r="A259" s="287">
        <v>248</v>
      </c>
      <c r="B259" s="9" t="str">
        <f>LEFT(功能_33[[#This Row],[功能代號]],2)</f>
        <v>L5</v>
      </c>
      <c r="C259" s="9" t="s">
        <v>993</v>
      </c>
      <c r="D259" s="29"/>
      <c r="E259" s="11" t="s">
        <v>678</v>
      </c>
      <c r="F259" s="12" t="s">
        <v>679</v>
      </c>
      <c r="G259" s="9" t="s">
        <v>680</v>
      </c>
      <c r="H259" s="11" t="s">
        <v>952</v>
      </c>
      <c r="I259" s="13" t="s">
        <v>2338</v>
      </c>
      <c r="J259" s="2">
        <v>44427</v>
      </c>
      <c r="K259" s="2" t="s">
        <v>2298</v>
      </c>
      <c r="L259" s="2"/>
      <c r="M259" s="2"/>
      <c r="N259" s="2" t="str">
        <f>IFERROR(IF(VLOOKUP(功能_33[[#This Row],[功能代號]],討論項目!A:H,8,FALSE)=0,"",VLOOKUP(功能_33[[#This Row],[功能代號]],討論項目!A:H,8,FALSE)),"")</f>
        <v/>
      </c>
      <c r="O259" s="2"/>
      <c r="P259" s="11" t="s">
        <v>957</v>
      </c>
      <c r="Q259" s="11" t="s">
        <v>955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282" t="str">
        <f>IF(功能_33[[#This Row],[實際展示]]="","",功能_33[[#This Row],[實際展示]]+14)</f>
        <v/>
      </c>
      <c r="AB259" s="282" t="str">
        <f>IF(功能_33[[#This Row],[實際展示]]="","",功能_33[[#This Row],[實際展示]]+21)</f>
        <v/>
      </c>
      <c r="AC259" s="2"/>
      <c r="AD259" s="282" t="str">
        <f>IFERROR(IF(VLOOKUP(功能_33[[#This Row],[功能代號]],Menu!A:D,4,FALSE)=0,"",VLOOKUP(功能_33[[#This Row],[功能代號]],Menu!A:D,4,FALSE)),"")</f>
        <v>L5-1</v>
      </c>
      <c r="AE259" s="9">
        <v>248</v>
      </c>
      <c r="AF259" s="9" t="str">
        <f>VLOOKUP(功能_33[[#This Row],[功能代號]],[2]交易清單!$E:$E,1,FALSE)</f>
        <v>L5901</v>
      </c>
    </row>
    <row r="260" spans="1:32" ht="13.5" x14ac:dyDescent="0.3">
      <c r="A260" s="287">
        <v>249</v>
      </c>
      <c r="B260" s="9" t="str">
        <f>LEFT(功能_33[[#This Row],[功能代號]],2)</f>
        <v>L5</v>
      </c>
      <c r="C260" s="9" t="s">
        <v>993</v>
      </c>
      <c r="D260" s="29"/>
      <c r="E260" s="11" t="s">
        <v>681</v>
      </c>
      <c r="F260" s="12" t="s">
        <v>682</v>
      </c>
      <c r="G260" s="9" t="s">
        <v>683</v>
      </c>
      <c r="H260" s="11" t="s">
        <v>952</v>
      </c>
      <c r="I260" s="13" t="s">
        <v>2338</v>
      </c>
      <c r="J260" s="2">
        <v>44427</v>
      </c>
      <c r="K260" s="2" t="s">
        <v>2298</v>
      </c>
      <c r="L260" s="2"/>
      <c r="M260" s="2"/>
      <c r="N260" s="2" t="str">
        <f>IFERROR(IF(VLOOKUP(功能_33[[#This Row],[功能代號]],討論項目!A:H,8,FALSE)=0,"",VLOOKUP(功能_33[[#This Row],[功能代號]],討論項目!A:H,8,FALSE)),"")</f>
        <v/>
      </c>
      <c r="O260" s="2"/>
      <c r="P260" s="11" t="s">
        <v>957</v>
      </c>
      <c r="Q260" s="11" t="s">
        <v>955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282" t="str">
        <f>IF(功能_33[[#This Row],[實際展示]]="","",功能_33[[#This Row],[實際展示]]+14)</f>
        <v/>
      </c>
      <c r="AB260" s="282" t="str">
        <f>IF(功能_33[[#This Row],[實際展示]]="","",功能_33[[#This Row],[實際展示]]+21)</f>
        <v/>
      </c>
      <c r="AC260" s="2"/>
      <c r="AD260" s="286" t="str">
        <f>AD259</f>
        <v>L5-1</v>
      </c>
      <c r="AE260" s="9">
        <v>249</v>
      </c>
      <c r="AF260" s="9" t="str">
        <f>VLOOKUP(功能_33[[#This Row],[功能代號]],[2]交易清單!$E:$E,1,FALSE)</f>
        <v>L5101</v>
      </c>
    </row>
    <row r="261" spans="1:32" ht="13.5" x14ac:dyDescent="0.3">
      <c r="A261" s="287">
        <v>250</v>
      </c>
      <c r="B261" s="9" t="str">
        <f>LEFT(功能_33[[#This Row],[功能代號]],2)</f>
        <v>L5</v>
      </c>
      <c r="C261" s="9" t="s">
        <v>993</v>
      </c>
      <c r="D261" s="9" t="s">
        <v>1672</v>
      </c>
      <c r="E261" s="11" t="s">
        <v>684</v>
      </c>
      <c r="F261" s="12" t="s">
        <v>685</v>
      </c>
      <c r="G261" s="9" t="s">
        <v>686</v>
      </c>
      <c r="H261" s="11" t="s">
        <v>952</v>
      </c>
      <c r="I261" s="13" t="s">
        <v>2338</v>
      </c>
      <c r="J261" s="2">
        <v>44427</v>
      </c>
      <c r="K261" s="2" t="s">
        <v>2298</v>
      </c>
      <c r="L261" s="2"/>
      <c r="M261" s="2"/>
      <c r="N261" s="2" t="str">
        <f>IFERROR(IF(VLOOKUP(功能_33[[#This Row],[功能代號]],討論項目!A:H,8,FALSE)=0,"",VLOOKUP(功能_33[[#This Row],[功能代號]],討論項目!A:H,8,FALSE)),"")</f>
        <v/>
      </c>
      <c r="O261" s="2"/>
      <c r="P261" s="11" t="s">
        <v>957</v>
      </c>
      <c r="Q261" s="11" t="s">
        <v>965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放款審查課</v>
      </c>
      <c r="AA261" s="282" t="str">
        <f>IF(功能_33[[#This Row],[實際展示]]="","",功能_33[[#This Row],[實際展示]]+14)</f>
        <v/>
      </c>
      <c r="AB261" s="282" t="str">
        <f>IF(功能_33[[#This Row],[實際展示]]="","",功能_33[[#This Row],[實際展示]]+21)</f>
        <v/>
      </c>
      <c r="AC261" s="2"/>
      <c r="AD261" s="282" t="str">
        <f>IFERROR(IF(VLOOKUP(功能_33[[#This Row],[功能代號]],Menu!A:D,4,FALSE)=0,"",VLOOKUP(功能_33[[#This Row],[功能代號]],Menu!A:D,4,FALSE)),"")</f>
        <v>L5-1</v>
      </c>
      <c r="AE261" s="9">
        <v>250</v>
      </c>
      <c r="AF261" s="9" t="str">
        <f>VLOOKUP(功能_33[[#This Row],[功能代號]],[2]交易清單!$E:$E,1,FALSE)</f>
        <v>L5902</v>
      </c>
    </row>
    <row r="262" spans="1:32" ht="13.5" x14ac:dyDescent="0.3">
      <c r="A262" s="287">
        <v>251</v>
      </c>
      <c r="B262" s="9" t="str">
        <f>LEFT(功能_33[[#This Row],[功能代號]],2)</f>
        <v>L5</v>
      </c>
      <c r="C262" s="9" t="s">
        <v>993</v>
      </c>
      <c r="D262" s="9" t="s">
        <v>1672</v>
      </c>
      <c r="E262" s="11" t="s">
        <v>687</v>
      </c>
      <c r="F262" s="12" t="s">
        <v>688</v>
      </c>
      <c r="G262" s="9" t="s">
        <v>689</v>
      </c>
      <c r="H262" s="11" t="s">
        <v>952</v>
      </c>
      <c r="I262" s="13" t="s">
        <v>2338</v>
      </c>
      <c r="J262" s="2">
        <v>44427</v>
      </c>
      <c r="K262" s="2" t="s">
        <v>2298</v>
      </c>
      <c r="L262" s="2"/>
      <c r="M262" s="2"/>
      <c r="N262" s="2" t="str">
        <f>IFERROR(IF(VLOOKUP(功能_33[[#This Row],[功能代號]],討論項目!A:H,8,FALSE)=0,"",VLOOKUP(功能_33[[#This Row],[功能代號]],討論項目!A:H,8,FALSE)),"")</f>
        <v/>
      </c>
      <c r="O262" s="2"/>
      <c r="P262" s="11" t="s">
        <v>957</v>
      </c>
      <c r="Q262" s="11" t="s">
        <v>965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放款審查課</v>
      </c>
      <c r="AA262" s="282" t="str">
        <f>IF(功能_33[[#This Row],[實際展示]]="","",功能_33[[#This Row],[實際展示]]+14)</f>
        <v/>
      </c>
      <c r="AB262" s="282" t="str">
        <f>IF(功能_33[[#This Row],[實際展示]]="","",功能_33[[#This Row],[實際展示]]+21)</f>
        <v/>
      </c>
      <c r="AC262" s="2"/>
      <c r="AD262" s="286" t="str">
        <f>AD261</f>
        <v>L5-1</v>
      </c>
      <c r="AE262" s="9">
        <v>251</v>
      </c>
      <c r="AF262" s="9" t="str">
        <f>VLOOKUP(功能_33[[#This Row],[功能代號]],[2]交易清單!$E:$E,1,FALSE)</f>
        <v>L5102</v>
      </c>
    </row>
    <row r="263" spans="1:32" ht="13.5" x14ac:dyDescent="0.3">
      <c r="A263" s="287">
        <v>252</v>
      </c>
      <c r="B263" s="9" t="str">
        <f>LEFT(功能_33[[#This Row],[功能代號]],2)</f>
        <v>L5</v>
      </c>
      <c r="C263" s="9" t="s">
        <v>993</v>
      </c>
      <c r="D263" s="29"/>
      <c r="E263" s="11" t="s">
        <v>669</v>
      </c>
      <c r="F263" s="12" t="s">
        <v>670</v>
      </c>
      <c r="G263" s="9" t="s">
        <v>671</v>
      </c>
      <c r="H263" s="11" t="s">
        <v>952</v>
      </c>
      <c r="I263" s="13" t="s">
        <v>2338</v>
      </c>
      <c r="J263" s="2">
        <v>44427</v>
      </c>
      <c r="K263" s="2" t="s">
        <v>2298</v>
      </c>
      <c r="L263" s="2"/>
      <c r="M263" s="2"/>
      <c r="N263" s="2" t="str">
        <f>IFERROR(IF(VLOOKUP(功能_33[[#This Row],[功能代號]],討論項目!A:H,8,FALSE)=0,"",VLOOKUP(功能_33[[#This Row],[功能代號]],討論項目!A:H,8,FALSE)),"")</f>
        <v/>
      </c>
      <c r="O263" s="2"/>
      <c r="P263" s="11" t="s">
        <v>957</v>
      </c>
      <c r="Q263" s="11" t="s">
        <v>955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282" t="str">
        <f>IF(功能_33[[#This Row],[實際展示]]="","",功能_33[[#This Row],[實際展示]]+14)</f>
        <v/>
      </c>
      <c r="AB263" s="282" t="str">
        <f>IF(功能_33[[#This Row],[實際展示]]="","",功能_33[[#This Row],[實際展示]]+21)</f>
        <v/>
      </c>
      <c r="AC263" s="2"/>
      <c r="AD263" s="282" t="str">
        <f>IFERROR(IF(VLOOKUP(功能_33[[#This Row],[功能代號]],Menu!A:D,4,FALSE)=0,"",VLOOKUP(功能_33[[#This Row],[功能代號]],Menu!A:D,4,FALSE)),"")</f>
        <v>L5-1</v>
      </c>
      <c r="AE263" s="9">
        <v>252</v>
      </c>
      <c r="AF263" s="9" t="str">
        <f>VLOOKUP(功能_33[[#This Row],[功能代號]],[2]交易清單!$E:$E,1,FALSE)</f>
        <v>L5903</v>
      </c>
    </row>
    <row r="264" spans="1:32" ht="13.5" x14ac:dyDescent="0.3">
      <c r="A264" s="287">
        <v>253</v>
      </c>
      <c r="B264" s="9" t="str">
        <f>LEFT(功能_33[[#This Row],[功能代號]],2)</f>
        <v>L5</v>
      </c>
      <c r="C264" s="9" t="s">
        <v>993</v>
      </c>
      <c r="D264" s="29"/>
      <c r="E264" s="11" t="s">
        <v>672</v>
      </c>
      <c r="F264" s="12" t="s">
        <v>673</v>
      </c>
      <c r="G264" s="9" t="s">
        <v>674</v>
      </c>
      <c r="H264" s="11" t="s">
        <v>952</v>
      </c>
      <c r="I264" s="13" t="s">
        <v>2338</v>
      </c>
      <c r="J264" s="2">
        <v>44427</v>
      </c>
      <c r="K264" s="2" t="s">
        <v>2298</v>
      </c>
      <c r="L264" s="2"/>
      <c r="M264" s="2"/>
      <c r="N264" s="2" t="str">
        <f>IFERROR(IF(VLOOKUP(功能_33[[#This Row],[功能代號]],討論項目!A:H,8,FALSE)=0,"",VLOOKUP(功能_33[[#This Row],[功能代號]],討論項目!A:H,8,FALSE)),"")</f>
        <v/>
      </c>
      <c r="O264" s="2"/>
      <c r="P264" s="11" t="s">
        <v>957</v>
      </c>
      <c r="Q264" s="11" t="s">
        <v>955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282" t="str">
        <f>IF(功能_33[[#This Row],[實際展示]]="","",功能_33[[#This Row],[實際展示]]+14)</f>
        <v/>
      </c>
      <c r="AB264" s="282" t="str">
        <f>IF(功能_33[[#This Row],[實際展示]]="","",功能_33[[#This Row],[實際展示]]+21)</f>
        <v/>
      </c>
      <c r="AC264" s="2"/>
      <c r="AD264" s="286" t="str">
        <f>AD263</f>
        <v>L5-1</v>
      </c>
      <c r="AE264" s="9">
        <v>253</v>
      </c>
      <c r="AF264" s="9" t="str">
        <f>VLOOKUP(功能_33[[#This Row],[功能代號]],[2]交易清單!$E:$E,1,FALSE)</f>
        <v>L5103</v>
      </c>
    </row>
    <row r="265" spans="1:32" ht="13.5" x14ac:dyDescent="0.3">
      <c r="A265" s="287">
        <v>254</v>
      </c>
      <c r="B265" s="9" t="str">
        <f>LEFT(功能_33[[#This Row],[功能代號]],2)</f>
        <v>L5</v>
      </c>
      <c r="C265" s="9" t="s">
        <v>993</v>
      </c>
      <c r="D265" s="29"/>
      <c r="E265" s="11" t="s">
        <v>675</v>
      </c>
      <c r="F265" s="12" t="s">
        <v>676</v>
      </c>
      <c r="G265" s="9" t="s">
        <v>677</v>
      </c>
      <c r="H265" s="11" t="s">
        <v>952</v>
      </c>
      <c r="I265" s="13" t="s">
        <v>2338</v>
      </c>
      <c r="J265" s="2">
        <v>44427</v>
      </c>
      <c r="K265" s="2" t="s">
        <v>2298</v>
      </c>
      <c r="L265" s="2"/>
      <c r="M265" s="2"/>
      <c r="N265" s="2" t="str">
        <f>IFERROR(IF(VLOOKUP(功能_33[[#This Row],[功能代號]],討論項目!A:H,8,FALSE)=0,"",VLOOKUP(功能_33[[#This Row],[功能代號]],討論項目!A:H,8,FALSE)),"")</f>
        <v/>
      </c>
      <c r="O265" s="2"/>
      <c r="P265" s="11" t="s">
        <v>957</v>
      </c>
      <c r="Q265" s="11" t="s">
        <v>955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282" t="str">
        <f>IF(功能_33[[#This Row],[實際展示]]="","",功能_33[[#This Row],[實際展示]]+14)</f>
        <v/>
      </c>
      <c r="AB265" s="282" t="str">
        <f>IF(功能_33[[#This Row],[實際展示]]="","",功能_33[[#This Row],[實際展示]]+21)</f>
        <v/>
      </c>
      <c r="AC265" s="2"/>
      <c r="AD265" s="282" t="str">
        <f>IFERROR(IF(VLOOKUP(功能_33[[#This Row],[功能代號]],Menu!A:D,4,FALSE)=0,"",VLOOKUP(功能_33[[#This Row],[功能代號]],Menu!A:D,4,FALSE)),"")</f>
        <v>L5-1</v>
      </c>
      <c r="AE265" s="9">
        <v>254</v>
      </c>
      <c r="AF265" s="9" t="str">
        <f>VLOOKUP(功能_33[[#This Row],[功能代號]],[2]交易清單!$E:$E,1,FALSE)</f>
        <v>L5104</v>
      </c>
    </row>
    <row r="266" spans="1:32" ht="13.5" x14ac:dyDescent="0.3">
      <c r="A266" s="287">
        <v>255</v>
      </c>
      <c r="B266" s="9" t="str">
        <f>LEFT(功能_33[[#This Row],[功能代號]],2)</f>
        <v>L5</v>
      </c>
      <c r="C266" s="9" t="s">
        <v>993</v>
      </c>
      <c r="D266" s="29"/>
      <c r="E266" s="11" t="s">
        <v>690</v>
      </c>
      <c r="F266" s="12" t="s">
        <v>691</v>
      </c>
      <c r="G266" s="9" t="s">
        <v>692</v>
      </c>
      <c r="H266" s="11" t="s">
        <v>952</v>
      </c>
      <c r="I266" s="13" t="s">
        <v>6</v>
      </c>
      <c r="J266" s="2">
        <v>44427</v>
      </c>
      <c r="K266" s="2" t="s">
        <v>2298</v>
      </c>
      <c r="L266" s="2"/>
      <c r="M266" s="2"/>
      <c r="N266" s="2" t="str">
        <f>IFERROR(IF(VLOOKUP(功能_33[[#This Row],[功能代號]],討論項目!A:H,8,FALSE)=0,"",VLOOKUP(功能_33[[#This Row],[功能代號]],討論項目!A:H,8,FALSE)),"")</f>
        <v/>
      </c>
      <c r="O266" s="2"/>
      <c r="P266" s="11" t="s">
        <v>956</v>
      </c>
      <c r="Q266" s="11" t="s">
        <v>976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放款管理課</v>
      </c>
      <c r="AA266" s="282" t="str">
        <f>IF(功能_33[[#This Row],[實際展示]]="","",功能_33[[#This Row],[實際展示]]+14)</f>
        <v/>
      </c>
      <c r="AB266" s="282" t="str">
        <f>IF(功能_33[[#This Row],[實際展示]]="","",功能_33[[#This Row],[實際展示]]+21)</f>
        <v/>
      </c>
      <c r="AC266" s="2"/>
      <c r="AD266" s="282" t="str">
        <f>IFERROR(IF(VLOOKUP(功能_33[[#This Row],[功能代號]],Menu!A:D,4,FALSE)=0,"",VLOOKUP(功能_33[[#This Row],[功能代號]],Menu!A:D,4,FALSE)),"")</f>
        <v>L5-1</v>
      </c>
      <c r="AE266" s="9">
        <v>255</v>
      </c>
      <c r="AF266" s="9" t="str">
        <f>VLOOKUP(功能_33[[#This Row],[功能代號]],[2]交易清單!$E:$E,1,FALSE)</f>
        <v>L5905</v>
      </c>
    </row>
    <row r="267" spans="1:32" ht="13.5" x14ac:dyDescent="0.3">
      <c r="A267" s="287">
        <v>256</v>
      </c>
      <c r="B267" s="9" t="str">
        <f>LEFT(功能_33[[#This Row],[功能代號]],2)</f>
        <v>L5</v>
      </c>
      <c r="C267" s="9" t="s">
        <v>993</v>
      </c>
      <c r="D267" s="29"/>
      <c r="E267" s="11" t="s">
        <v>693</v>
      </c>
      <c r="F267" s="12" t="s">
        <v>694</v>
      </c>
      <c r="G267" s="9" t="s">
        <v>695</v>
      </c>
      <c r="H267" s="11" t="s">
        <v>952</v>
      </c>
      <c r="I267" s="13" t="s">
        <v>6</v>
      </c>
      <c r="J267" s="2">
        <v>44427</v>
      </c>
      <c r="K267" s="2" t="s">
        <v>2298</v>
      </c>
      <c r="L267" s="2"/>
      <c r="M267" s="2"/>
      <c r="N267" s="2" t="str">
        <f>IFERROR(IF(VLOOKUP(功能_33[[#This Row],[功能代號]],討論項目!A:H,8,FALSE)=0,"",VLOOKUP(功能_33[[#This Row],[功能代號]],討論項目!A:H,8,FALSE)),"")</f>
        <v/>
      </c>
      <c r="O267" s="2"/>
      <c r="P267" s="11" t="s">
        <v>956</v>
      </c>
      <c r="Q267" s="11" t="s">
        <v>976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放款管理課</v>
      </c>
      <c r="AA267" s="282" t="str">
        <f>IF(功能_33[[#This Row],[實際展示]]="","",功能_33[[#This Row],[實際展示]]+14)</f>
        <v/>
      </c>
      <c r="AB267" s="282" t="str">
        <f>IF(功能_33[[#This Row],[實際展示]]="","",功能_33[[#This Row],[實際展示]]+21)</f>
        <v/>
      </c>
      <c r="AC267" s="2"/>
      <c r="AD267" s="286" t="str">
        <f>AD266</f>
        <v>L5-1</v>
      </c>
      <c r="AE267" s="9">
        <v>256</v>
      </c>
      <c r="AF267" s="9" t="str">
        <f>VLOOKUP(功能_33[[#This Row],[功能代號]],[2]交易清單!$E:$E,1,FALSE)</f>
        <v>L5105</v>
      </c>
    </row>
    <row r="268" spans="1:32" ht="13.5" x14ac:dyDescent="0.3">
      <c r="A268" s="287">
        <v>257</v>
      </c>
      <c r="B268" s="9" t="str">
        <f>LEFT(功能_33[[#This Row],[功能代號]],2)</f>
        <v>L5</v>
      </c>
      <c r="C268" s="9" t="s">
        <v>993</v>
      </c>
      <c r="D268" s="29"/>
      <c r="E268" s="11" t="s">
        <v>696</v>
      </c>
      <c r="F268" s="12" t="s">
        <v>697</v>
      </c>
      <c r="G268" s="9" t="s">
        <v>698</v>
      </c>
      <c r="H268" s="11" t="s">
        <v>952</v>
      </c>
      <c r="I268" s="13" t="s">
        <v>6</v>
      </c>
      <c r="J268" s="2">
        <v>44427</v>
      </c>
      <c r="K268" s="2" t="s">
        <v>2298</v>
      </c>
      <c r="L268" s="2"/>
      <c r="M268" s="2"/>
      <c r="N268" s="2" t="str">
        <f>IFERROR(IF(VLOOKUP(功能_33[[#This Row],[功能代號]],討論項目!A:H,8,FALSE)=0,"",VLOOKUP(功能_33[[#This Row],[功能代號]],討論項目!A:H,8,FALSE)),"")</f>
        <v/>
      </c>
      <c r="O268" s="2"/>
      <c r="P268" s="11" t="s">
        <v>966</v>
      </c>
      <c r="Q268" s="11" t="s">
        <v>976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放款管理課</v>
      </c>
      <c r="AA268" s="282" t="str">
        <f>IF(功能_33[[#This Row],[實際展示]]="","",功能_33[[#This Row],[實際展示]]+14)</f>
        <v/>
      </c>
      <c r="AB268" s="282" t="str">
        <f>IF(功能_33[[#This Row],[實際展示]]="","",功能_33[[#This Row],[實際展示]]+21)</f>
        <v/>
      </c>
      <c r="AC268" s="2"/>
      <c r="AD268" s="282" t="str">
        <f>IFERROR(IF(VLOOKUP(功能_33[[#This Row],[功能代號]],Menu!A:D,4,FALSE)=0,"",VLOOKUP(功能_33[[#This Row],[功能代號]],Menu!A:D,4,FALSE)),"")</f>
        <v>L5-1</v>
      </c>
      <c r="AE268" s="9">
        <v>257</v>
      </c>
      <c r="AF268" s="9" t="str">
        <f>VLOOKUP(功能_33[[#This Row],[功能代號]],[2]交易清單!$E:$E,1,FALSE)</f>
        <v>L5106</v>
      </c>
    </row>
    <row r="269" spans="1:32" ht="13.5" x14ac:dyDescent="0.3">
      <c r="A269" s="287">
        <v>258</v>
      </c>
      <c r="B269" s="9" t="str">
        <f>LEFT(功能_33[[#This Row],[功能代號]],2)</f>
        <v>L5</v>
      </c>
      <c r="C269" s="9" t="s">
        <v>993</v>
      </c>
      <c r="D269" s="9" t="s">
        <v>1673</v>
      </c>
      <c r="E269" s="11" t="s">
        <v>711</v>
      </c>
      <c r="F269" s="12" t="s">
        <v>1010</v>
      </c>
      <c r="G269" s="9" t="s">
        <v>712</v>
      </c>
      <c r="H269" s="11" t="s">
        <v>952</v>
      </c>
      <c r="I269" s="13" t="s">
        <v>6</v>
      </c>
      <c r="J269" s="2">
        <v>44427</v>
      </c>
      <c r="K269" s="2" t="s">
        <v>2298</v>
      </c>
      <c r="L269" s="2"/>
      <c r="M269" s="2"/>
      <c r="N269" s="2" t="str">
        <f>IFERROR(IF(VLOOKUP(功能_33[[#This Row],[功能代號]],討論項目!A:H,8,FALSE)=0,"",VLOOKUP(功能_33[[#This Row],[功能代號]],討論項目!A:H,8,FALSE)),"")</f>
        <v/>
      </c>
      <c r="O269" s="2"/>
      <c r="P269" s="11" t="s">
        <v>966</v>
      </c>
      <c r="Q269" s="11" t="s">
        <v>976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放款管理課</v>
      </c>
      <c r="AA269" s="282" t="str">
        <f>IF(功能_33[[#This Row],[實際展示]]="","",功能_33[[#This Row],[實際展示]]+14)</f>
        <v/>
      </c>
      <c r="AB269" s="282" t="str">
        <f>IF(功能_33[[#This Row],[實際展示]]="","",功能_33[[#This Row],[實際展示]]+21)</f>
        <v/>
      </c>
      <c r="AC269" s="2"/>
      <c r="AD269" s="282" t="str">
        <f>IFERROR(IF(VLOOKUP(功能_33[[#This Row],[功能代號]],Menu!A:D,4,FALSE)=0,"",VLOOKUP(功能_33[[#This Row],[功能代號]],Menu!A:D,4,FALSE)),"")</f>
        <v>L5-1</v>
      </c>
      <c r="AE269" s="9">
        <v>258</v>
      </c>
      <c r="AF269" s="9" t="str">
        <f>VLOOKUP(功能_33[[#This Row],[功能代號]],[2]交易清單!$E:$E,1,FALSE)</f>
        <v>L5906</v>
      </c>
    </row>
    <row r="270" spans="1:32" ht="13.5" x14ac:dyDescent="0.3">
      <c r="A270" s="287">
        <v>259</v>
      </c>
      <c r="B270" s="9" t="str">
        <f>LEFT(功能_33[[#This Row],[功能代號]],2)</f>
        <v>L5</v>
      </c>
      <c r="C270" s="9" t="s">
        <v>993</v>
      </c>
      <c r="D270" s="9" t="s">
        <v>1673</v>
      </c>
      <c r="E270" s="11" t="s">
        <v>713</v>
      </c>
      <c r="F270" s="12" t="s">
        <v>1010</v>
      </c>
      <c r="G270" s="9" t="s">
        <v>714</v>
      </c>
      <c r="H270" s="11" t="s">
        <v>952</v>
      </c>
      <c r="I270" s="13" t="s">
        <v>6</v>
      </c>
      <c r="J270" s="4">
        <v>44427</v>
      </c>
      <c r="K270" s="2" t="s">
        <v>2298</v>
      </c>
      <c r="L270" s="4"/>
      <c r="M270" s="4"/>
      <c r="N270" s="4" t="str">
        <f>IFERROR(IF(VLOOKUP(功能_33[[#This Row],[功能代號]],討論項目!A:H,8,FALSE)=0,"",VLOOKUP(功能_33[[#This Row],[功能代號]],討論項目!A:H,8,FALSE)),"")</f>
        <v/>
      </c>
      <c r="O270" s="4"/>
      <c r="P270" s="11" t="s">
        <v>966</v>
      </c>
      <c r="Q270" s="11" t="s">
        <v>976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放款管理課</v>
      </c>
      <c r="AA270" s="282" t="str">
        <f>IF(功能_33[[#This Row],[實際展示]]="","",功能_33[[#This Row],[實際展示]]+14)</f>
        <v/>
      </c>
      <c r="AB270" s="282" t="str">
        <f>IF(功能_33[[#This Row],[實際展示]]="","",功能_33[[#This Row],[實際展示]]+21)</f>
        <v/>
      </c>
      <c r="AC270" s="4"/>
      <c r="AD270" s="286" t="str">
        <f>AD269</f>
        <v>L5-1</v>
      </c>
      <c r="AE270" s="9">
        <v>259</v>
      </c>
      <c r="AF270" s="9" t="str">
        <f>VLOOKUP(功能_33[[#This Row],[功能代號]],[2]交易清單!$E:$E,1,FALSE)</f>
        <v>L5116</v>
      </c>
    </row>
    <row r="271" spans="1:32" ht="13.5" x14ac:dyDescent="0.3">
      <c r="A271" s="287">
        <v>375</v>
      </c>
      <c r="B271" s="9" t="str">
        <f>LEFT(功能_33[[#This Row],[功能代號]],2)</f>
        <v>L8</v>
      </c>
      <c r="C271" s="9" t="s">
        <v>964</v>
      </c>
      <c r="D271" s="29"/>
      <c r="E271" s="11" t="s">
        <v>940</v>
      </c>
      <c r="F271" s="12" t="s">
        <v>941</v>
      </c>
      <c r="G271" s="9" t="s">
        <v>942</v>
      </c>
      <c r="H271" s="11" t="s">
        <v>952</v>
      </c>
      <c r="I271" s="11" t="s">
        <v>706</v>
      </c>
      <c r="J271" s="2">
        <v>44435</v>
      </c>
      <c r="K271" s="2" t="s">
        <v>2299</v>
      </c>
      <c r="L271" s="2"/>
      <c r="M271" s="2"/>
      <c r="N271" s="2" t="str">
        <f>IFERROR(IF(VLOOKUP(功能_33[[#This Row],[功能代號]],討論項目!A:H,8,FALSE)=0,"",VLOOKUP(功能_33[[#This Row],[功能代號]],討論項目!A:H,8,FALSE)),"")</f>
        <v/>
      </c>
      <c r="O271" s="2"/>
      <c r="P271" s="11" t="s">
        <v>961</v>
      </c>
      <c r="Q271" s="11" t="s">
        <v>959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282" t="str">
        <f>IF(功能_33[[#This Row],[實際展示]]="","",功能_33[[#This Row],[實際展示]]+14)</f>
        <v/>
      </c>
      <c r="AB271" s="282" t="str">
        <f>IF(功能_33[[#This Row],[實際展示]]="","",功能_33[[#This Row],[實際展示]]+21)</f>
        <v/>
      </c>
      <c r="AC271" s="2"/>
      <c r="AD271" s="286" t="str">
        <f>AD253</f>
        <v>L8-2</v>
      </c>
      <c r="AE271" s="9">
        <v>375</v>
      </c>
      <c r="AF271" s="9" t="str">
        <f>VLOOKUP(功能_33[[#This Row],[功能代號]],[2]交易清單!$E:$E,1,FALSE)</f>
        <v>L8204</v>
      </c>
    </row>
    <row r="272" spans="1:32" ht="13.5" x14ac:dyDescent="0.3">
      <c r="A272" s="287">
        <v>376</v>
      </c>
      <c r="B272" s="9" t="str">
        <f>LEFT(功能_33[[#This Row],[功能代號]],2)</f>
        <v>L8</v>
      </c>
      <c r="C272" s="9" t="s">
        <v>964</v>
      </c>
      <c r="D272" s="29"/>
      <c r="E272" s="11" t="s">
        <v>946</v>
      </c>
      <c r="F272" s="12" t="s">
        <v>944</v>
      </c>
      <c r="G272" s="9" t="s">
        <v>947</v>
      </c>
      <c r="H272" s="11" t="s">
        <v>952</v>
      </c>
      <c r="I272" s="11" t="s">
        <v>706</v>
      </c>
      <c r="J272" s="2">
        <v>44435</v>
      </c>
      <c r="K272" s="2" t="s">
        <v>2299</v>
      </c>
      <c r="L272" s="2"/>
      <c r="M272" s="2"/>
      <c r="N272" s="2" t="str">
        <f>IFERROR(IF(VLOOKUP(功能_33[[#This Row],[功能代號]],討論項目!A:H,8,FALSE)=0,"",VLOOKUP(功能_33[[#This Row],[功能代號]],討論項目!A:H,8,FALSE)),"")</f>
        <v/>
      </c>
      <c r="O272" s="2"/>
      <c r="P272" s="11" t="s">
        <v>966</v>
      </c>
      <c r="Q272" s="11" t="s">
        <v>1001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282" t="str">
        <f>IF(功能_33[[#This Row],[實際展示]]="","",功能_33[[#This Row],[實際展示]]+14)</f>
        <v/>
      </c>
      <c r="AB272" s="282" t="str">
        <f>IF(功能_33[[#This Row],[實際展示]]="","",功能_33[[#This Row],[實際展示]]+21)</f>
        <v/>
      </c>
      <c r="AC272" s="2"/>
      <c r="AD272" s="282" t="str">
        <f>IFERROR(IF(VLOOKUP(功能_33[[#This Row],[功能代號]],Menu!A:D,4,FALSE)=0,"",VLOOKUP(功能_33[[#This Row],[功能代號]],Menu!A:D,4,FALSE)),"")</f>
        <v>L8-7</v>
      </c>
      <c r="AE272" s="9">
        <v>376</v>
      </c>
      <c r="AF272" s="9" t="str">
        <f>VLOOKUP(功能_33[[#This Row],[功能代號]],[2]交易清單!$E:$E,1,FALSE)</f>
        <v>L8701</v>
      </c>
    </row>
    <row r="273" spans="1:32" s="50" customFormat="1" ht="13.5" x14ac:dyDescent="0.3">
      <c r="A273" s="287">
        <v>121</v>
      </c>
      <c r="B273" s="46" t="str">
        <f>LEFT(功能_33[[#This Row],[功能代號]],2)</f>
        <v>L1</v>
      </c>
      <c r="C273" s="46" t="s">
        <v>989</v>
      </c>
      <c r="D273" s="46" t="s">
        <v>1657</v>
      </c>
      <c r="E273" s="47" t="s">
        <v>19</v>
      </c>
      <c r="F273" s="48" t="s">
        <v>20</v>
      </c>
      <c r="G273" s="46" t="s">
        <v>21</v>
      </c>
      <c r="H273" s="47" t="s">
        <v>952</v>
      </c>
      <c r="I273" s="47" t="s">
        <v>6</v>
      </c>
      <c r="J273" s="49">
        <v>44399</v>
      </c>
      <c r="K273" s="2" t="s">
        <v>2299</v>
      </c>
      <c r="L273" s="49"/>
      <c r="M273" s="49"/>
      <c r="N273" s="49" t="str">
        <f>IFERROR(IF(VLOOKUP(功能_33[[#This Row],[功能代號]],討論項目!A:H,8,FALSE)=0,"",VLOOKUP(功能_33[[#This Row],[功能代號]],討論項目!A:H,8,FALSE)),"")</f>
        <v/>
      </c>
      <c r="O273" s="49"/>
      <c r="P273" s="47" t="s">
        <v>956</v>
      </c>
      <c r="Q273" s="47" t="s">
        <v>960</v>
      </c>
      <c r="R273" s="46"/>
      <c r="S273" s="47"/>
      <c r="T273" s="47"/>
      <c r="U273" s="47"/>
      <c r="V273" s="47"/>
      <c r="W273" s="47"/>
      <c r="X273" s="47"/>
      <c r="Y273" s="47"/>
      <c r="Z273" s="46" t="str">
        <f>VLOOKUP(功能_33[[#This Row],[User]],SKL放款!A:G,7,FALSE)</f>
        <v>放款推展課</v>
      </c>
      <c r="AA273" s="283" t="str">
        <f>IF(功能_33[[#This Row],[實際展示]]="","",功能_33[[#This Row],[實際展示]]+14)</f>
        <v/>
      </c>
      <c r="AB273" s="283" t="str">
        <f>IF(功能_33[[#This Row],[實際展示]]="","",功能_33[[#This Row],[實際展示]]+21)</f>
        <v/>
      </c>
      <c r="AC273" s="49"/>
      <c r="AD273" s="283" t="str">
        <f>IFERROR(IF(VLOOKUP(功能_33[[#This Row],[功能代號]],Menu!A:D,4,FALSE)=0,"",VLOOKUP(功能_33[[#This Row],[功能代號]],Menu!A:D,4,FALSE)),"")</f>
        <v>L1-1</v>
      </c>
      <c r="AE273" s="46">
        <v>121</v>
      </c>
      <c r="AF273" s="46" t="str">
        <f>VLOOKUP(功能_33[[#This Row],[功能代號]],[2]交易清單!$E:$E,1,FALSE)</f>
        <v>L1109</v>
      </c>
    </row>
    <row r="274" spans="1:32" ht="13.5" x14ac:dyDescent="0.3">
      <c r="A274" s="287">
        <v>122</v>
      </c>
      <c r="B274" s="9" t="str">
        <f>LEFT(功能_33[[#This Row],[功能代號]],2)</f>
        <v>L1</v>
      </c>
      <c r="C274" s="9" t="s">
        <v>1049</v>
      </c>
      <c r="D274" s="9" t="s">
        <v>1657</v>
      </c>
      <c r="E274" s="11" t="s">
        <v>4</v>
      </c>
      <c r="F274" s="10" t="s">
        <v>5</v>
      </c>
      <c r="G274" s="9" t="s">
        <v>1423</v>
      </c>
      <c r="H274" s="11" t="s">
        <v>952</v>
      </c>
      <c r="I274" s="11" t="s">
        <v>6</v>
      </c>
      <c r="J274" s="1">
        <v>44403</v>
      </c>
      <c r="K274" s="2" t="s">
        <v>2299</v>
      </c>
      <c r="L274" s="1"/>
      <c r="M274" s="1"/>
      <c r="N274" s="1" t="str">
        <f>IFERROR(IF(VLOOKUP(功能_33[[#This Row],[功能代號]],討論項目!A:H,8,FALSE)=0,"",VLOOKUP(功能_33[[#This Row],[功能代號]],討論項目!A:H,8,FALSE)),"")</f>
        <v/>
      </c>
      <c r="O274" s="1"/>
      <c r="P274" s="11" t="s">
        <v>956</v>
      </c>
      <c r="Q274" s="11" t="s">
        <v>1749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放款審查課</v>
      </c>
      <c r="AA274" s="282" t="str">
        <f>IF(功能_33[[#This Row],[實際展示]]="","",功能_33[[#This Row],[實際展示]]+14)</f>
        <v/>
      </c>
      <c r="AB274" s="282" t="str">
        <f>IF(功能_33[[#This Row],[實際展示]]="","",功能_33[[#This Row],[實際展示]]+21)</f>
        <v/>
      </c>
      <c r="AC274" s="1"/>
      <c r="AD274" s="282" t="str">
        <f>IFERROR(IF(VLOOKUP(功能_33[[#This Row],[功能代號]],Menu!A:D,4,FALSE)=0,"",VLOOKUP(功能_33[[#This Row],[功能代號]],Menu!A:D,4,FALSE)),"")</f>
        <v>L1-3</v>
      </c>
      <c r="AE274" s="9">
        <v>122</v>
      </c>
      <c r="AF274" s="9" t="str">
        <f>VLOOKUP(功能_33[[#This Row],[功能代號]],[2]交易清單!$E:$E,1,FALSE)</f>
        <v>L1907</v>
      </c>
    </row>
    <row r="275" spans="1:32" ht="13.5" x14ac:dyDescent="0.3">
      <c r="A275" s="287">
        <v>123</v>
      </c>
      <c r="B275" s="9" t="str">
        <f>LEFT(功能_33[[#This Row],[功能代號]],2)</f>
        <v>L1</v>
      </c>
      <c r="C275" s="9" t="s">
        <v>989</v>
      </c>
      <c r="D275" s="9" t="s">
        <v>1657</v>
      </c>
      <c r="E275" s="11" t="s">
        <v>954</v>
      </c>
      <c r="F275" s="10" t="s">
        <v>5</v>
      </c>
      <c r="G275" s="9" t="s">
        <v>1424</v>
      </c>
      <c r="H275" s="11" t="s">
        <v>952</v>
      </c>
      <c r="I275" s="11" t="s">
        <v>6</v>
      </c>
      <c r="J275" s="1">
        <v>44403</v>
      </c>
      <c r="K275" s="2" t="s">
        <v>2299</v>
      </c>
      <c r="L275" s="1"/>
      <c r="M275" s="1"/>
      <c r="N275" s="1" t="str">
        <f>IFERROR(IF(VLOOKUP(功能_33[[#This Row],[功能代號]],討論項目!A:H,8,FALSE)=0,"",VLOOKUP(功能_33[[#This Row],[功能代號]],討論項目!A:H,8,FALSE)),"")</f>
        <v/>
      </c>
      <c r="O275" s="1"/>
      <c r="P275" s="11" t="s">
        <v>956</v>
      </c>
      <c r="Q275" s="11" t="s">
        <v>1749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放款審查課</v>
      </c>
      <c r="AA275" s="282" t="str">
        <f>IF(功能_33[[#This Row],[實際展示]]="","",功能_33[[#This Row],[實際展示]]+14)</f>
        <v/>
      </c>
      <c r="AB275" s="282" t="str">
        <f>IF(功能_33[[#This Row],[實際展示]]="","",功能_33[[#This Row],[實際展示]]+21)</f>
        <v/>
      </c>
      <c r="AC275" s="1"/>
      <c r="AD275" s="286" t="str">
        <f>AD274</f>
        <v>L1-3</v>
      </c>
      <c r="AE275" s="9">
        <v>123</v>
      </c>
      <c r="AF275" s="9" t="str">
        <f>VLOOKUP(功能_33[[#This Row],[功能代號]],[2]交易清單!$E:$E,1,FALSE)</f>
        <v>L1107</v>
      </c>
    </row>
    <row r="276" spans="1:32" ht="13.5" x14ac:dyDescent="0.3">
      <c r="A276" s="287">
        <v>187</v>
      </c>
      <c r="B276" s="15" t="str">
        <f>LEFT(功能_33[[#This Row],[功能代號]],2)</f>
        <v>L2</v>
      </c>
      <c r="C276" s="9" t="s">
        <v>990</v>
      </c>
      <c r="D276" s="29"/>
      <c r="E276" s="11" t="s">
        <v>971</v>
      </c>
      <c r="F276" s="16" t="s">
        <v>983</v>
      </c>
      <c r="G276" s="17" t="s">
        <v>978</v>
      </c>
      <c r="H276" s="11" t="s">
        <v>952</v>
      </c>
      <c r="I276" s="11" t="s">
        <v>702</v>
      </c>
      <c r="J276" s="2">
        <v>44411</v>
      </c>
      <c r="K276" s="2" t="s">
        <v>2299</v>
      </c>
      <c r="L276" s="2"/>
      <c r="M276" s="2"/>
      <c r="N276" s="2" t="str">
        <f>IFERROR(IF(VLOOKUP(功能_33[[#This Row],[功能代號]],討論項目!A:H,8,FALSE)=0,"",VLOOKUP(功能_33[[#This Row],[功能代號]],討論項目!A:H,8,FALSE)),"")</f>
        <v/>
      </c>
      <c r="O276" s="2"/>
      <c r="P276" s="11" t="s">
        <v>966</v>
      </c>
      <c r="Q276" s="11" t="s">
        <v>998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282" t="str">
        <f>IF(功能_33[[#This Row],[實際展示]]="","",功能_33[[#This Row],[實際展示]]+14)</f>
        <v/>
      </c>
      <c r="AB276" s="282" t="str">
        <f>IF(功能_33[[#This Row],[實際展示]]="","",功能_33[[#This Row],[實際展示]]+21)</f>
        <v/>
      </c>
      <c r="AC276" s="2"/>
      <c r="AD276" s="282" t="str">
        <f>IFERROR(IF(VLOOKUP(功能_33[[#This Row],[功能代號]],Menu!A:D,4,FALSE)=0,"",VLOOKUP(功能_33[[#This Row],[功能代號]],Menu!A:D,4,FALSE)),"")</f>
        <v>L2-9</v>
      </c>
      <c r="AE276" s="9">
        <v>187</v>
      </c>
      <c r="AF276" s="9" t="str">
        <f>VLOOKUP(功能_33[[#This Row],[功能代號]],[2]交易清單!$E:$E,1,FALSE)</f>
        <v>L2980</v>
      </c>
    </row>
    <row r="277" spans="1:32" ht="13.5" x14ac:dyDescent="0.3">
      <c r="A277" s="287">
        <v>188</v>
      </c>
      <c r="B277" s="9" t="str">
        <f>LEFT(功能_33[[#This Row],[功能代號]],2)</f>
        <v>L2</v>
      </c>
      <c r="C277" s="9" t="s">
        <v>990</v>
      </c>
      <c r="D277" s="9" t="s">
        <v>1670</v>
      </c>
      <c r="E277" s="11" t="s">
        <v>177</v>
      </c>
      <c r="F277" s="12" t="s">
        <v>178</v>
      </c>
      <c r="G277" s="9" t="s">
        <v>179</v>
      </c>
      <c r="H277" s="11" t="s">
        <v>952</v>
      </c>
      <c r="I277" s="14" t="s">
        <v>702</v>
      </c>
      <c r="J277" s="2">
        <v>44411</v>
      </c>
      <c r="K277" s="2" t="s">
        <v>2299</v>
      </c>
      <c r="L277" s="2"/>
      <c r="M277" s="3"/>
      <c r="N277" s="3" t="str">
        <f>IFERROR(IF(VLOOKUP(功能_33[[#This Row],[功能代號]],討論項目!A:H,8,FALSE)=0,"",VLOOKUP(功能_33[[#This Row],[功能代號]],討論項目!A:H,8,FALSE)),"")</f>
        <v/>
      </c>
      <c r="O277" s="3"/>
      <c r="P277" s="11" t="s">
        <v>961</v>
      </c>
      <c r="Q277" s="11" t="s">
        <v>959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282" t="str">
        <f>IF(功能_33[[#This Row],[實際展示]]="","",功能_33[[#This Row],[實際展示]]+14)</f>
        <v/>
      </c>
      <c r="AB277" s="282" t="str">
        <f>IF(功能_33[[#This Row],[實際展示]]="","",功能_33[[#This Row],[實際展示]]+21)</f>
        <v/>
      </c>
      <c r="AC277" s="3"/>
      <c r="AD277" s="282" t="str">
        <f>IFERROR(IF(VLOOKUP(功能_33[[#This Row],[功能代號]],Menu!A:D,4,FALSE)=0,"",VLOOKUP(功能_33[[#This Row],[功能代號]],Menu!A:D,4,FALSE)),"")</f>
        <v>L2-9</v>
      </c>
      <c r="AE277" s="9">
        <v>188</v>
      </c>
      <c r="AF277" s="9" t="str">
        <f>VLOOKUP(功能_33[[#This Row],[功能代號]],[2]交易清單!$E:$E,1,FALSE)</f>
        <v>L2073</v>
      </c>
    </row>
    <row r="278" spans="1:32" ht="13.5" x14ac:dyDescent="0.3">
      <c r="A278" s="287">
        <v>189</v>
      </c>
      <c r="B278" s="9" t="str">
        <f>LEFT(功能_33[[#This Row],[功能代號]],2)</f>
        <v>L2</v>
      </c>
      <c r="C278" s="9" t="s">
        <v>990</v>
      </c>
      <c r="D278" s="9" t="s">
        <v>1670</v>
      </c>
      <c r="E278" s="11" t="s">
        <v>180</v>
      </c>
      <c r="F278" s="10" t="s">
        <v>181</v>
      </c>
      <c r="G278" s="9" t="s">
        <v>182</v>
      </c>
      <c r="H278" s="11" t="s">
        <v>952</v>
      </c>
      <c r="I278" s="14" t="s">
        <v>702</v>
      </c>
      <c r="J278" s="2">
        <v>44411</v>
      </c>
      <c r="K278" s="2" t="s">
        <v>2299</v>
      </c>
      <c r="L278" s="2"/>
      <c r="M278" s="3"/>
      <c r="N278" s="3" t="str">
        <f>IFERROR(IF(VLOOKUP(功能_33[[#This Row],[功能代號]],討論項目!A:H,8,FALSE)=0,"",VLOOKUP(功能_33[[#This Row],[功能代號]],討論項目!A:H,8,FALSE)),"")</f>
        <v/>
      </c>
      <c r="O278" s="3"/>
      <c r="P278" s="11" t="s">
        <v>961</v>
      </c>
      <c r="Q278" s="11" t="s">
        <v>959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282" t="str">
        <f>IF(功能_33[[#This Row],[實際展示]]="","",功能_33[[#This Row],[實際展示]]+14)</f>
        <v/>
      </c>
      <c r="AB278" s="282" t="str">
        <f>IF(功能_33[[#This Row],[實際展示]]="","",功能_33[[#This Row],[實際展示]]+21)</f>
        <v/>
      </c>
      <c r="AC278" s="3"/>
      <c r="AD278" s="286" t="str">
        <f>AD277</f>
        <v>L2-9</v>
      </c>
      <c r="AE278" s="9">
        <v>189</v>
      </c>
      <c r="AF278" s="9" t="str">
        <f>VLOOKUP(功能_33[[#This Row],[功能代號]],[2]交易清單!$E:$E,1,FALSE)</f>
        <v>L2703</v>
      </c>
    </row>
    <row r="279" spans="1:32" ht="13.5" x14ac:dyDescent="0.3">
      <c r="A279" s="287">
        <v>170</v>
      </c>
      <c r="B279" s="9" t="str">
        <f>LEFT(功能_33[[#This Row],[功能代號]],2)</f>
        <v>L2</v>
      </c>
      <c r="C279" s="9" t="s">
        <v>990</v>
      </c>
      <c r="D279" s="29" t="s">
        <v>1667</v>
      </c>
      <c r="E279" s="7" t="s">
        <v>1406</v>
      </c>
      <c r="F279" s="94" t="s">
        <v>55</v>
      </c>
      <c r="G279" s="29" t="s">
        <v>56</v>
      </c>
      <c r="H279" s="11" t="s">
        <v>952</v>
      </c>
      <c r="I279" s="13" t="s">
        <v>57</v>
      </c>
      <c r="J279" s="2">
        <v>44406</v>
      </c>
      <c r="K279" s="2">
        <v>44512</v>
      </c>
      <c r="L279" s="2"/>
      <c r="M279" s="198"/>
      <c r="N279" s="2" t="str">
        <f>IFERROR(IF(VLOOKUP(功能_33[[#This Row],[功能代號]],討論項目!A:H,8,FALSE)=0,"",VLOOKUP(功能_33[[#This Row],[功能代號]],討論項目!A:H,8,FALSE)),"")</f>
        <v/>
      </c>
      <c r="O279" s="2"/>
      <c r="P279" s="11" t="s">
        <v>956</v>
      </c>
      <c r="Q279" s="11" t="s">
        <v>976</v>
      </c>
      <c r="R279" s="9" t="s">
        <v>1504</v>
      </c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放款管理課</v>
      </c>
      <c r="AA279" s="282" t="str">
        <f>IF(功能_33[[#This Row],[實際展示]]="","",功能_33[[#This Row],[實際展示]]+14)</f>
        <v/>
      </c>
      <c r="AB279" s="282" t="str">
        <f>IF(功能_33[[#This Row],[實際展示]]="","",功能_33[[#This Row],[實際展示]]+21)</f>
        <v/>
      </c>
      <c r="AC279" s="198"/>
      <c r="AD279" s="282" t="str">
        <f>IFERROR(IF(VLOOKUP(功能_33[[#This Row],[功能代號]],Menu!A:D,4,FALSE)=0,"",VLOOKUP(功能_33[[#This Row],[功能代號]],Menu!A:D,4,FALSE)),"")</f>
        <v>L2-4</v>
      </c>
      <c r="AE279" s="9">
        <v>170</v>
      </c>
      <c r="AF279" s="9" t="str">
        <f>VLOOKUP(功能_33[[#This Row],[功能代號]],[2]交易清單!$E:$E,1,FALSE)</f>
        <v>L2039</v>
      </c>
    </row>
    <row r="280" spans="1:32" ht="13.5" x14ac:dyDescent="0.3">
      <c r="A280" s="287">
        <v>171</v>
      </c>
      <c r="B280" s="9" t="str">
        <f>LEFT(功能_33[[#This Row],[功能代號]],2)</f>
        <v>L2</v>
      </c>
      <c r="C280" s="9" t="s">
        <v>990</v>
      </c>
      <c r="D280" s="29" t="s">
        <v>1668</v>
      </c>
      <c r="E280" s="7" t="s">
        <v>1407</v>
      </c>
      <c r="F280" s="94" t="s">
        <v>55</v>
      </c>
      <c r="G280" s="29" t="s">
        <v>58</v>
      </c>
      <c r="H280" s="11" t="s">
        <v>952</v>
      </c>
      <c r="I280" s="13" t="s">
        <v>57</v>
      </c>
      <c r="J280" s="2">
        <v>44406</v>
      </c>
      <c r="K280" s="2">
        <v>44512</v>
      </c>
      <c r="L280" s="2"/>
      <c r="M280" s="198"/>
      <c r="N280" s="2" t="str">
        <f>IFERROR(IF(VLOOKUP(功能_33[[#This Row],[功能代號]],討論項目!A:H,8,FALSE)=0,"",VLOOKUP(功能_33[[#This Row],[功能代號]],討論項目!A:H,8,FALSE)),"")</f>
        <v/>
      </c>
      <c r="O280" s="2"/>
      <c r="P280" s="11" t="s">
        <v>956</v>
      </c>
      <c r="Q280" s="11" t="s">
        <v>976</v>
      </c>
      <c r="R280" s="9" t="s">
        <v>1504</v>
      </c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放款管理課</v>
      </c>
      <c r="AA280" s="282" t="str">
        <f>IF(功能_33[[#This Row],[實際展示]]="","",功能_33[[#This Row],[實際展示]]+14)</f>
        <v/>
      </c>
      <c r="AB280" s="282" t="str">
        <f>IF(功能_33[[#This Row],[實際展示]]="","",功能_33[[#This Row],[實際展示]]+21)</f>
        <v/>
      </c>
      <c r="AC280" s="198"/>
      <c r="AD280" s="286" t="str">
        <f>AD279</f>
        <v>L2-4</v>
      </c>
      <c r="AE280" s="9">
        <v>171</v>
      </c>
      <c r="AF280" s="9" t="str">
        <f>VLOOKUP(功能_33[[#This Row],[功能代號]],[2]交易清單!$E:$E,1,FALSE)</f>
        <v>L2480</v>
      </c>
    </row>
    <row r="281" spans="1:32" ht="13.5" x14ac:dyDescent="0.3">
      <c r="A281" s="287">
        <v>297</v>
      </c>
      <c r="B281" s="9" t="str">
        <f>LEFT(功能_33[[#This Row],[功能代號]],2)</f>
        <v>L6</v>
      </c>
      <c r="C281" s="9" t="s">
        <v>994</v>
      </c>
      <c r="D281" s="29"/>
      <c r="E281" s="11" t="s">
        <v>898</v>
      </c>
      <c r="F281" s="12" t="s">
        <v>896</v>
      </c>
      <c r="G281" s="9" t="s">
        <v>899</v>
      </c>
      <c r="H281" s="11" t="s">
        <v>952</v>
      </c>
      <c r="I281" s="11" t="s">
        <v>706</v>
      </c>
      <c r="J281" s="2">
        <v>44434</v>
      </c>
      <c r="K281" s="2" t="s">
        <v>2300</v>
      </c>
      <c r="L281" s="2"/>
      <c r="M281" s="2"/>
      <c r="N281" s="2" t="str">
        <f>IFERROR(IF(VLOOKUP(功能_33[[#This Row],[功能代號]],討論項目!A:H,8,FALSE)=0,"",VLOOKUP(功能_33[[#This Row],[功能代號]],討論項目!A:H,8,FALSE)),"")</f>
        <v/>
      </c>
      <c r="O281" s="2"/>
      <c r="P281" s="11" t="s">
        <v>961</v>
      </c>
      <c r="Q281" s="11" t="s">
        <v>959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282" t="str">
        <f>IF(功能_33[[#This Row],[實際展示]]="","",功能_33[[#This Row],[實際展示]]+14)</f>
        <v/>
      </c>
      <c r="AB281" s="282" t="str">
        <f>IF(功能_33[[#This Row],[實際展示]]="","",功能_33[[#This Row],[實際展示]]+21)</f>
        <v/>
      </c>
      <c r="AC281" s="2"/>
      <c r="AD281" s="282" t="str">
        <f>IFERROR(IF(VLOOKUP(功能_33[[#This Row],[功能代號]],Menu!A:D,4,FALSE)=0,"",VLOOKUP(功能_33[[#This Row],[功能代號]],Menu!A:D,4,FALSE)),"")</f>
        <v>L6-1</v>
      </c>
      <c r="AE281" s="9">
        <v>297</v>
      </c>
      <c r="AF281" s="9" t="str">
        <f>VLOOKUP(功能_33[[#This Row],[功能代號]],[2]交易清單!$E:$E,1,FALSE)</f>
        <v>L6103</v>
      </c>
    </row>
    <row r="282" spans="1:32" ht="13.5" x14ac:dyDescent="0.3">
      <c r="A282" s="287">
        <v>298</v>
      </c>
      <c r="B282" s="9" t="str">
        <f>LEFT(功能_33[[#This Row],[功能代號]],2)</f>
        <v>L6</v>
      </c>
      <c r="C282" s="9" t="s">
        <v>994</v>
      </c>
      <c r="D282" s="29"/>
      <c r="E282" s="11" t="s">
        <v>902</v>
      </c>
      <c r="F282" s="12" t="s">
        <v>903</v>
      </c>
      <c r="G282" s="9" t="s">
        <v>904</v>
      </c>
      <c r="H282" s="11" t="s">
        <v>640</v>
      </c>
      <c r="I282" s="11" t="s">
        <v>706</v>
      </c>
      <c r="J282" s="3">
        <v>44434</v>
      </c>
      <c r="K282" s="2" t="s">
        <v>2300</v>
      </c>
      <c r="L282" s="3"/>
      <c r="M282" s="3"/>
      <c r="N282" s="3" t="str">
        <f>IFERROR(IF(VLOOKUP(功能_33[[#This Row],[功能代號]],討論項目!A:H,8,FALSE)=0,"",VLOOKUP(功能_33[[#This Row],[功能代號]],討論項目!A:H,8,FALSE)),"")</f>
        <v/>
      </c>
      <c r="O282" s="3"/>
      <c r="P282" s="11" t="s">
        <v>961</v>
      </c>
      <c r="Q282" s="11" t="s">
        <v>959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282" t="str">
        <f>IF(功能_33[[#This Row],[實際展示]]="","",功能_33[[#This Row],[實際展示]]+14)</f>
        <v/>
      </c>
      <c r="AB282" s="282" t="str">
        <f>IF(功能_33[[#This Row],[實際展示]]="","",功能_33[[#This Row],[實際展示]]+21)</f>
        <v/>
      </c>
      <c r="AC282" s="3"/>
      <c r="AD282" s="282" t="str">
        <f>IFERROR(IF(VLOOKUP(功能_33[[#This Row],[功能代號]],Menu!A:D,4,FALSE)=0,"",VLOOKUP(功能_33[[#This Row],[功能代號]],Menu!A:D,4,FALSE)),"")</f>
        <v>L6-1</v>
      </c>
      <c r="AE282" s="9">
        <v>298</v>
      </c>
      <c r="AF282" s="9" t="str">
        <f>VLOOKUP(功能_33[[#This Row],[功能代號]],[2]交易清單!$E:$E,1,FALSE)</f>
        <v>L6104</v>
      </c>
    </row>
    <row r="283" spans="1:32" ht="13.5" x14ac:dyDescent="0.3">
      <c r="A283" s="287">
        <v>308</v>
      </c>
      <c r="B283" s="9" t="str">
        <f>LEFT(功能_33[[#This Row],[功能代號]],2)</f>
        <v>L6</v>
      </c>
      <c r="C283" s="9" t="s">
        <v>994</v>
      </c>
      <c r="D283" s="29"/>
      <c r="E283" s="11" t="s">
        <v>787</v>
      </c>
      <c r="F283" s="12" t="s">
        <v>788</v>
      </c>
      <c r="G283" s="9" t="s">
        <v>789</v>
      </c>
      <c r="H283" s="11" t="s">
        <v>952</v>
      </c>
      <c r="I283" s="11" t="s">
        <v>706</v>
      </c>
      <c r="J283" s="2">
        <v>44431</v>
      </c>
      <c r="K283" s="2" t="s">
        <v>2300</v>
      </c>
      <c r="L283" s="2"/>
      <c r="M283" s="2"/>
      <c r="N283" s="2" t="str">
        <f>IFERROR(IF(VLOOKUP(功能_33[[#This Row],[功能代號]],討論項目!A:H,8,FALSE)=0,"",VLOOKUP(功能_33[[#This Row],[功能代號]],討論項目!A:H,8,FALSE)),"")</f>
        <v/>
      </c>
      <c r="O283" s="2"/>
      <c r="P283" s="11" t="s">
        <v>961</v>
      </c>
      <c r="Q283" s="11" t="s">
        <v>959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282" t="str">
        <f>IF(功能_33[[#This Row],[實際展示]]="","",功能_33[[#This Row],[實際展示]]+14)</f>
        <v/>
      </c>
      <c r="AB283" s="282" t="str">
        <f>IF(功能_33[[#This Row],[實際展示]]="","",功能_33[[#This Row],[實際展示]]+21)</f>
        <v/>
      </c>
      <c r="AC283" s="2"/>
      <c r="AD283" s="282" t="str">
        <f>IFERROR(IF(VLOOKUP(功能_33[[#This Row],[功能代號]],Menu!A:D,4,FALSE)=0,"",VLOOKUP(功能_33[[#This Row],[功能代號]],Menu!A:D,4,FALSE)),"")</f>
        <v>L6-3</v>
      </c>
      <c r="AE283" s="9">
        <v>308</v>
      </c>
      <c r="AF283" s="9" t="str">
        <f>VLOOKUP(功能_33[[#This Row],[功能代號]],[2]交易清單!$E:$E,1,FALSE)</f>
        <v>L6932</v>
      </c>
    </row>
    <row r="284" spans="1:32" ht="13.5" x14ac:dyDescent="0.3">
      <c r="A284" s="287">
        <v>309</v>
      </c>
      <c r="B284" s="9" t="str">
        <f>LEFT(功能_33[[#This Row],[功能代號]],2)</f>
        <v>L6</v>
      </c>
      <c r="C284" s="9" t="s">
        <v>994</v>
      </c>
      <c r="D284" s="19" t="s">
        <v>1675</v>
      </c>
      <c r="E284" s="11" t="s">
        <v>768</v>
      </c>
      <c r="F284" s="10" t="s">
        <v>769</v>
      </c>
      <c r="G284" s="19" t="s">
        <v>770</v>
      </c>
      <c r="H284" s="11" t="s">
        <v>952</v>
      </c>
      <c r="I284" s="11" t="s">
        <v>706</v>
      </c>
      <c r="J284" s="2">
        <v>44431</v>
      </c>
      <c r="K284" s="2" t="s">
        <v>2300</v>
      </c>
      <c r="L284" s="2"/>
      <c r="M284" s="2"/>
      <c r="N284" s="2" t="str">
        <f>IFERROR(IF(VLOOKUP(功能_33[[#This Row],[功能代號]],討論項目!A:H,8,FALSE)=0,"",VLOOKUP(功能_33[[#This Row],[功能代號]],討論項目!A:H,8,FALSE)),"")</f>
        <v/>
      </c>
      <c r="O284" s="2"/>
      <c r="P284" s="11" t="s">
        <v>961</v>
      </c>
      <c r="Q284" s="11" t="s">
        <v>955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282" t="str">
        <f>IF(功能_33[[#This Row],[實際展示]]="","",功能_33[[#This Row],[實際展示]]+14)</f>
        <v/>
      </c>
      <c r="AB284" s="282" t="str">
        <f>IF(功能_33[[#This Row],[實際展示]]="","",功能_33[[#This Row],[實際展示]]+21)</f>
        <v/>
      </c>
      <c r="AC284" s="2"/>
      <c r="AD284" s="282" t="str">
        <f>IFERROR(IF(VLOOKUP(功能_33[[#This Row],[功能代號]],Menu!A:D,4,FALSE)=0,"",VLOOKUP(功能_33[[#This Row],[功能代號]],Menu!A:D,4,FALSE)),"")</f>
        <v>L6-3</v>
      </c>
      <c r="AE284" s="9">
        <v>309</v>
      </c>
      <c r="AF284" s="9" t="str">
        <f>VLOOKUP(功能_33[[#This Row],[功能代號]],[2]交易清單!$E:$E,1,FALSE)</f>
        <v>L6031</v>
      </c>
    </row>
    <row r="285" spans="1:32" ht="13.5" x14ac:dyDescent="0.3">
      <c r="A285" s="287">
        <v>310</v>
      </c>
      <c r="B285" s="9" t="str">
        <f>LEFT(功能_33[[#This Row],[功能代號]],2)</f>
        <v>L6</v>
      </c>
      <c r="C285" s="9" t="s">
        <v>994</v>
      </c>
      <c r="D285" s="19" t="s">
        <v>1675</v>
      </c>
      <c r="E285" s="11" t="s">
        <v>771</v>
      </c>
      <c r="F285" s="10" t="s">
        <v>769</v>
      </c>
      <c r="G285" s="19" t="s">
        <v>772</v>
      </c>
      <c r="H285" s="11" t="s">
        <v>952</v>
      </c>
      <c r="I285" s="11" t="s">
        <v>706</v>
      </c>
      <c r="J285" s="2">
        <v>44431</v>
      </c>
      <c r="K285" s="2" t="s">
        <v>2300</v>
      </c>
      <c r="L285" s="2"/>
      <c r="M285" s="2"/>
      <c r="N285" s="2" t="str">
        <f>IFERROR(IF(VLOOKUP(功能_33[[#This Row],[功能代號]],討論項目!A:H,8,FALSE)=0,"",VLOOKUP(功能_33[[#This Row],[功能代號]],討論項目!A:H,8,FALSE)),"")</f>
        <v/>
      </c>
      <c r="O285" s="2"/>
      <c r="P285" s="11" t="s">
        <v>961</v>
      </c>
      <c r="Q285" s="11" t="s">
        <v>955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放款服務課</v>
      </c>
      <c r="AA285" s="282" t="str">
        <f>IF(功能_33[[#This Row],[實際展示]]="","",功能_33[[#This Row],[實際展示]]+14)</f>
        <v/>
      </c>
      <c r="AB285" s="282" t="str">
        <f>IF(功能_33[[#This Row],[實際展示]]="","",功能_33[[#This Row],[實際展示]]+21)</f>
        <v/>
      </c>
      <c r="AC285" s="2"/>
      <c r="AD285" s="282" t="str">
        <f>IFERROR(IF(VLOOKUP(功能_33[[#This Row],[功能代號]],Menu!A:D,4,FALSE)=0,"",VLOOKUP(功能_33[[#This Row],[功能代號]],Menu!A:D,4,FALSE)),"")</f>
        <v>L6-3</v>
      </c>
      <c r="AE285" s="9">
        <v>310</v>
      </c>
      <c r="AF285" s="9" t="str">
        <f>VLOOKUP(功能_33[[#This Row],[功能代號]],[2]交易清單!$E:$E,1,FALSE)</f>
        <v>L6032</v>
      </c>
    </row>
    <row r="286" spans="1:32" ht="13.5" x14ac:dyDescent="0.3">
      <c r="A286" s="287">
        <v>311</v>
      </c>
      <c r="B286" s="9" t="str">
        <f>LEFT(功能_33[[#This Row],[功能代號]],2)</f>
        <v>L6</v>
      </c>
      <c r="C286" s="9" t="s">
        <v>994</v>
      </c>
      <c r="D286" s="19" t="s">
        <v>1675</v>
      </c>
      <c r="E286" s="11" t="s">
        <v>773</v>
      </c>
      <c r="F286" s="10" t="s">
        <v>774</v>
      </c>
      <c r="G286" s="19" t="s">
        <v>775</v>
      </c>
      <c r="H286" s="11" t="s">
        <v>952</v>
      </c>
      <c r="I286" s="11" t="s">
        <v>706</v>
      </c>
      <c r="J286" s="2">
        <v>44431</v>
      </c>
      <c r="K286" s="2" t="s">
        <v>2300</v>
      </c>
      <c r="L286" s="2"/>
      <c r="M286" s="2"/>
      <c r="N286" s="2">
        <f>IFERROR(IF(VLOOKUP(功能_33[[#This Row],[功能代號]],討論項目!A:H,8,FALSE)=0,"",VLOOKUP(功能_33[[#This Row],[功能代號]],討論項目!A:H,8,FALSE)),"")</f>
        <v>44435</v>
      </c>
      <c r="O286" s="2"/>
      <c r="P286" s="11" t="s">
        <v>961</v>
      </c>
      <c r="Q286" s="11" t="s">
        <v>963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放款服務課</v>
      </c>
      <c r="AA286" s="282" t="str">
        <f>IF(功能_33[[#This Row],[實際展示]]="","",功能_33[[#This Row],[實際展示]]+14)</f>
        <v/>
      </c>
      <c r="AB286" s="282" t="str">
        <f>IF(功能_33[[#This Row],[實際展示]]="","",功能_33[[#This Row],[實際展示]]+21)</f>
        <v/>
      </c>
      <c r="AC286" s="2"/>
      <c r="AD286" s="286" t="str">
        <f>AD285</f>
        <v>L6-3</v>
      </c>
      <c r="AE286" s="9">
        <v>311</v>
      </c>
      <c r="AF286" s="9" t="str">
        <f>VLOOKUP(功能_33[[#This Row],[功能代號]],[2]交易清單!$E:$E,1,FALSE)</f>
        <v>L6301</v>
      </c>
    </row>
    <row r="287" spans="1:32" ht="13.5" x14ac:dyDescent="0.3">
      <c r="A287" s="287">
        <v>312</v>
      </c>
      <c r="B287" s="9" t="str">
        <f>LEFT(功能_33[[#This Row],[功能代號]],2)</f>
        <v>L6</v>
      </c>
      <c r="C287" s="9" t="s">
        <v>994</v>
      </c>
      <c r="D287" s="9" t="s">
        <v>1675</v>
      </c>
      <c r="E287" s="11" t="s">
        <v>996</v>
      </c>
      <c r="F287" s="10" t="s">
        <v>776</v>
      </c>
      <c r="G287" s="9" t="s">
        <v>777</v>
      </c>
      <c r="H287" s="11" t="s">
        <v>952</v>
      </c>
      <c r="I287" s="11" t="s">
        <v>706</v>
      </c>
      <c r="J287" s="2">
        <v>44431</v>
      </c>
      <c r="K287" s="2" t="s">
        <v>2300</v>
      </c>
      <c r="L287" s="2"/>
      <c r="M287" s="2"/>
      <c r="N287" s="2">
        <f>IFERROR(IF(VLOOKUP(功能_33[[#This Row],[功能代號]],討論項目!A:H,8,FALSE)=0,"",VLOOKUP(功能_33[[#This Row],[功能代號]],討論項目!A:H,8,FALSE)),"")</f>
        <v>44428</v>
      </c>
      <c r="O287" s="2"/>
      <c r="P287" s="11" t="s">
        <v>961</v>
      </c>
      <c r="Q287" s="11" t="s">
        <v>959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放款服務課</v>
      </c>
      <c r="AA287" s="282" t="str">
        <f>IF(功能_33[[#This Row],[實際展示]]="","",功能_33[[#This Row],[實際展示]]+14)</f>
        <v/>
      </c>
      <c r="AB287" s="282" t="str">
        <f>IF(功能_33[[#This Row],[實際展示]]="","",功能_33[[#This Row],[實際展示]]+21)</f>
        <v/>
      </c>
      <c r="AC287" s="2"/>
      <c r="AD287" s="286" t="str">
        <f>AD285</f>
        <v>L6-3</v>
      </c>
      <c r="AE287" s="9">
        <v>312</v>
      </c>
      <c r="AF287" s="9" t="str">
        <f>VLOOKUP(功能_33[[#This Row],[功能代號]],[2]交易清單!$E:$E,1,FALSE)</f>
        <v>L6302</v>
      </c>
    </row>
    <row r="288" spans="1:32" ht="13.5" x14ac:dyDescent="0.3">
      <c r="A288" s="287">
        <v>313</v>
      </c>
      <c r="B288" s="9" t="str">
        <f>LEFT(功能_33[[#This Row],[功能代號]],2)</f>
        <v>L6</v>
      </c>
      <c r="C288" s="9" t="s">
        <v>994</v>
      </c>
      <c r="D288" s="29"/>
      <c r="E288" s="11" t="s">
        <v>803</v>
      </c>
      <c r="F288" s="20" t="s">
        <v>804</v>
      </c>
      <c r="G288" s="9" t="s">
        <v>805</v>
      </c>
      <c r="H288" s="11" t="s">
        <v>952</v>
      </c>
      <c r="I288" s="11" t="s">
        <v>706</v>
      </c>
      <c r="J288" s="2">
        <v>44432</v>
      </c>
      <c r="K288" s="2" t="s">
        <v>2300</v>
      </c>
      <c r="L288" s="2"/>
      <c r="M288" s="2"/>
      <c r="N288" s="2" t="str">
        <f>IFERROR(IF(VLOOKUP(功能_33[[#This Row],[功能代號]],討論項目!A:H,8,FALSE)=0,"",VLOOKUP(功能_33[[#This Row],[功能代號]],討論項目!A:H,8,FALSE)),"")</f>
        <v/>
      </c>
      <c r="O288" s="2"/>
      <c r="P288" s="11" t="s">
        <v>961</v>
      </c>
      <c r="Q288" s="11" t="s">
        <v>955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放款服務課</v>
      </c>
      <c r="AA288" s="282" t="str">
        <f>IF(功能_33[[#This Row],[實際展示]]="","",功能_33[[#This Row],[實際展示]]+14)</f>
        <v/>
      </c>
      <c r="AB288" s="282" t="str">
        <f>IF(功能_33[[#This Row],[實際展示]]="","",功能_33[[#This Row],[實際展示]]+21)</f>
        <v/>
      </c>
      <c r="AC288" s="2"/>
      <c r="AD288" s="282" t="str">
        <f>IFERROR(IF(VLOOKUP(功能_33[[#This Row],[功能代號]],Menu!A:D,4,FALSE)=0,"",VLOOKUP(功能_33[[#This Row],[功能代號]],Menu!A:D,4,FALSE)),"")</f>
        <v>L6-3</v>
      </c>
      <c r="AE288" s="9">
        <v>313</v>
      </c>
      <c r="AF288" s="9" t="str">
        <f>VLOOKUP(功能_33[[#This Row],[功能代號]],[2]交易清單!$E:$E,1,FALSE)</f>
        <v>L6030</v>
      </c>
    </row>
    <row r="289" spans="1:32" ht="13.5" x14ac:dyDescent="0.3">
      <c r="A289" s="287">
        <v>321</v>
      </c>
      <c r="B289" s="9" t="str">
        <f>LEFT(功能_33[[#This Row],[功能代號]],2)</f>
        <v>L6</v>
      </c>
      <c r="C289" s="9" t="s">
        <v>994</v>
      </c>
      <c r="D289" s="29"/>
      <c r="E289" s="11" t="s">
        <v>823</v>
      </c>
      <c r="F289" s="12" t="s">
        <v>824</v>
      </c>
      <c r="G289" s="9" t="s">
        <v>825</v>
      </c>
      <c r="H289" s="11" t="s">
        <v>640</v>
      </c>
      <c r="I289" s="11" t="s">
        <v>706</v>
      </c>
      <c r="J289" s="2">
        <v>44433</v>
      </c>
      <c r="K289" s="2" t="s">
        <v>2300</v>
      </c>
      <c r="L289" s="2"/>
      <c r="M289" s="2"/>
      <c r="N289" s="2" t="str">
        <f>IFERROR(IF(VLOOKUP(功能_33[[#This Row],[功能代號]],討論項目!A:H,8,FALSE)=0,"",VLOOKUP(功能_33[[#This Row],[功能代號]],討論項目!A:H,8,FALSE)),"")</f>
        <v/>
      </c>
      <c r="O289" s="2"/>
      <c r="P289" s="11" t="s">
        <v>961</v>
      </c>
      <c r="Q289" s="11" t="s">
        <v>955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放款服務課</v>
      </c>
      <c r="AA289" s="282" t="str">
        <f>IF(功能_33[[#This Row],[實際展示]]="","",功能_33[[#This Row],[實際展示]]+14)</f>
        <v/>
      </c>
      <c r="AB289" s="282" t="str">
        <f>IF(功能_33[[#This Row],[實際展示]]="","",功能_33[[#This Row],[實際展示]]+21)</f>
        <v/>
      </c>
      <c r="AC289" s="2"/>
      <c r="AD289" s="282" t="str">
        <f>IFERROR(IF(VLOOKUP(功能_33[[#This Row],[功能代號]],Menu!A:D,4,FALSE)=0,"",VLOOKUP(功能_33[[#This Row],[功能代號]],Menu!A:D,4,FALSE)),"")</f>
        <v>L6-4</v>
      </c>
      <c r="AE289" s="9">
        <v>321</v>
      </c>
      <c r="AF289" s="9" t="str">
        <f>VLOOKUP(功能_33[[#This Row],[功能代號]],[2]交易清單!$E:$E,1,FALSE)</f>
        <v>L6044</v>
      </c>
    </row>
    <row r="290" spans="1:32" ht="13.5" x14ac:dyDescent="0.3">
      <c r="A290" s="287">
        <v>322</v>
      </c>
      <c r="B290" s="9" t="str">
        <f>LEFT(功能_33[[#This Row],[功能代號]],2)</f>
        <v>L6</v>
      </c>
      <c r="C290" s="9" t="s">
        <v>994</v>
      </c>
      <c r="D290" s="29"/>
      <c r="E290" s="11" t="s">
        <v>890</v>
      </c>
      <c r="F290" s="12" t="s">
        <v>891</v>
      </c>
      <c r="G290" s="9" t="s">
        <v>892</v>
      </c>
      <c r="H290" s="11" t="s">
        <v>952</v>
      </c>
      <c r="I290" s="11" t="s">
        <v>706</v>
      </c>
      <c r="J290" s="2">
        <v>44434</v>
      </c>
      <c r="K290" s="2" t="s">
        <v>2300</v>
      </c>
      <c r="L290" s="2"/>
      <c r="M290" s="2"/>
      <c r="N290" s="2" t="str">
        <f>IFERROR(IF(VLOOKUP(功能_33[[#This Row],[功能代號]],討論項目!A:H,8,FALSE)=0,"",VLOOKUP(功能_33[[#This Row],[功能代號]],討論項目!A:H,8,FALSE)),"")</f>
        <v/>
      </c>
      <c r="O290" s="2"/>
      <c r="P290" s="11" t="s">
        <v>1499</v>
      </c>
      <c r="Q290" s="11" t="s">
        <v>1000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282" t="str">
        <f>IF(功能_33[[#This Row],[實際展示]]="","",功能_33[[#This Row],[實際展示]]+14)</f>
        <v/>
      </c>
      <c r="AB290" s="282" t="str">
        <f>IF(功能_33[[#This Row],[實際展示]]="","",功能_33[[#This Row],[實際展示]]+21)</f>
        <v/>
      </c>
      <c r="AC290" s="2"/>
      <c r="AD290" s="282" t="str">
        <f>IFERROR(IF(VLOOKUP(功能_33[[#This Row],[功能代號]],Menu!A:D,4,FALSE)=0,"",VLOOKUP(功能_33[[#This Row],[功能代號]],Menu!A:D,4,FALSE)),"")</f>
        <v>L6-5</v>
      </c>
      <c r="AE290" s="9">
        <v>322</v>
      </c>
      <c r="AF290" s="9" t="str">
        <f>VLOOKUP(功能_33[[#This Row],[功能代號]],[2]交易清單!$E:$E,1,FALSE)</f>
        <v>L6052</v>
      </c>
    </row>
    <row r="291" spans="1:32" ht="13.5" x14ac:dyDescent="0.3">
      <c r="A291" s="287">
        <v>323</v>
      </c>
      <c r="B291" s="9" t="str">
        <f>LEFT(功能_33[[#This Row],[功能代號]],2)</f>
        <v>L6</v>
      </c>
      <c r="C291" s="9" t="s">
        <v>994</v>
      </c>
      <c r="D291" s="29"/>
      <c r="E291" s="11" t="s">
        <v>893</v>
      </c>
      <c r="F291" s="12" t="s">
        <v>891</v>
      </c>
      <c r="G291" s="9" t="s">
        <v>894</v>
      </c>
      <c r="H291" s="11" t="s">
        <v>952</v>
      </c>
      <c r="I291" s="11" t="s">
        <v>706</v>
      </c>
      <c r="J291" s="2">
        <v>44434</v>
      </c>
      <c r="K291" s="2" t="s">
        <v>2300</v>
      </c>
      <c r="L291" s="2"/>
      <c r="M291" s="2"/>
      <c r="N291" s="2" t="str">
        <f>IFERROR(IF(VLOOKUP(功能_33[[#This Row],[功能代號]],討論項目!A:H,8,FALSE)=0,"",VLOOKUP(功能_33[[#This Row],[功能代號]],討論項目!A:H,8,FALSE)),"")</f>
        <v/>
      </c>
      <c r="O291" s="2"/>
      <c r="P291" s="11" t="s">
        <v>961</v>
      </c>
      <c r="Q291" s="11" t="s">
        <v>1000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282" t="str">
        <f>IF(功能_33[[#This Row],[實際展示]]="","",功能_33[[#This Row],[實際展示]]+14)</f>
        <v/>
      </c>
      <c r="AB291" s="282" t="str">
        <f>IF(功能_33[[#This Row],[實際展示]]="","",功能_33[[#This Row],[實際展示]]+21)</f>
        <v/>
      </c>
      <c r="AC291" s="2"/>
      <c r="AD291" s="286" t="str">
        <f>AD290</f>
        <v>L6-5</v>
      </c>
      <c r="AE291" s="9">
        <v>323</v>
      </c>
      <c r="AF291" s="9" t="str">
        <f>VLOOKUP(功能_33[[#This Row],[功能代號]],[2]交易清單!$E:$E,1,FALSE)</f>
        <v>L6502</v>
      </c>
    </row>
    <row r="292" spans="1:32" ht="13.5" x14ac:dyDescent="0.3">
      <c r="A292" s="287">
        <v>324</v>
      </c>
      <c r="B292" s="9" t="str">
        <f>LEFT(功能_33[[#This Row],[功能代號]],2)</f>
        <v>L6</v>
      </c>
      <c r="C292" s="9" t="s">
        <v>994</v>
      </c>
      <c r="D292" s="9" t="s">
        <v>1674</v>
      </c>
      <c r="E292" s="11" t="s">
        <v>715</v>
      </c>
      <c r="F292" s="10" t="s">
        <v>716</v>
      </c>
      <c r="G292" s="9" t="s">
        <v>717</v>
      </c>
      <c r="H292" s="11" t="s">
        <v>952</v>
      </c>
      <c r="I292" s="11" t="s">
        <v>706</v>
      </c>
      <c r="J292" s="2">
        <v>44428</v>
      </c>
      <c r="K292" s="2" t="s">
        <v>2300</v>
      </c>
      <c r="L292" s="2"/>
      <c r="M292" s="2"/>
      <c r="N292" s="2" t="str">
        <f>IFERROR(IF(VLOOKUP(功能_33[[#This Row],[功能代號]],討論項目!A:H,8,FALSE)=0,"",VLOOKUP(功能_33[[#This Row],[功能代號]],討論項目!A:H,8,FALSE)),"")</f>
        <v/>
      </c>
      <c r="O292" s="2"/>
      <c r="P292" s="11" t="s">
        <v>961</v>
      </c>
      <c r="Q292" s="11" t="s">
        <v>963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282" t="str">
        <f>IF(功能_33[[#This Row],[實際展示]]="","",功能_33[[#This Row],[實際展示]]+14)</f>
        <v/>
      </c>
      <c r="AB292" s="282" t="str">
        <f>IF(功能_33[[#This Row],[實際展示]]="","",功能_33[[#This Row],[實際展示]]+21)</f>
        <v/>
      </c>
      <c r="AC292" s="2"/>
      <c r="AD292" s="282" t="str">
        <f>IFERROR(IF(VLOOKUP(功能_33[[#This Row],[功能代號]],Menu!A:D,4,FALSE)=0,"",VLOOKUP(功能_33[[#This Row],[功能代號]],Menu!A:D,4,FALSE)),"")</f>
        <v>L6-6</v>
      </c>
      <c r="AE292" s="9">
        <v>324</v>
      </c>
      <c r="AF292" s="9" t="str">
        <f>VLOOKUP(功能_33[[#This Row],[功能代號]],[2]交易清單!$E:$E,1,FALSE)</f>
        <v>L6063</v>
      </c>
    </row>
    <row r="293" spans="1:32" ht="13.5" x14ac:dyDescent="0.3">
      <c r="A293" s="287">
        <v>325</v>
      </c>
      <c r="B293" s="9" t="str">
        <f>LEFT(功能_33[[#This Row],[功能代號]],2)</f>
        <v>L6</v>
      </c>
      <c r="C293" s="9" t="s">
        <v>994</v>
      </c>
      <c r="D293" s="9" t="s">
        <v>1674</v>
      </c>
      <c r="E293" s="11" t="s">
        <v>718</v>
      </c>
      <c r="F293" s="10" t="s">
        <v>716</v>
      </c>
      <c r="G293" s="9" t="s">
        <v>719</v>
      </c>
      <c r="H293" s="11" t="s">
        <v>952</v>
      </c>
      <c r="I293" s="11" t="s">
        <v>706</v>
      </c>
      <c r="J293" s="2">
        <v>44428</v>
      </c>
      <c r="K293" s="2" t="s">
        <v>2300</v>
      </c>
      <c r="L293" s="2"/>
      <c r="M293" s="2"/>
      <c r="N293" s="2" t="str">
        <f>IFERROR(IF(VLOOKUP(功能_33[[#This Row],[功能代號]],討論項目!A:H,8,FALSE)=0,"",VLOOKUP(功能_33[[#This Row],[功能代號]],討論項目!A:H,8,FALSE)),"")</f>
        <v/>
      </c>
      <c r="O293" s="2"/>
      <c r="P293" s="11" t="s">
        <v>961</v>
      </c>
      <c r="Q293" s="11" t="s">
        <v>1000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282" t="str">
        <f>IF(功能_33[[#This Row],[實際展示]]="","",功能_33[[#This Row],[實際展示]]+14)</f>
        <v/>
      </c>
      <c r="AB293" s="282" t="str">
        <f>IF(功能_33[[#This Row],[實際展示]]="","",功能_33[[#This Row],[實際展示]]+21)</f>
        <v/>
      </c>
      <c r="AC293" s="2"/>
      <c r="AD293" s="286" t="str">
        <f>AD292</f>
        <v>L6-6</v>
      </c>
      <c r="AE293" s="9">
        <v>325</v>
      </c>
      <c r="AF293" s="9" t="str">
        <f>VLOOKUP(功能_33[[#This Row],[功能代號]],[2]交易清單!$E:$E,1,FALSE)</f>
        <v>L6603</v>
      </c>
    </row>
    <row r="294" spans="1:32" ht="13.5" x14ac:dyDescent="0.3">
      <c r="A294" s="287">
        <v>326</v>
      </c>
      <c r="B294" s="9" t="str">
        <f>LEFT(功能_33[[#This Row],[功能代號]],2)</f>
        <v>L6</v>
      </c>
      <c r="C294" s="9" t="s">
        <v>994</v>
      </c>
      <c r="D294" s="29"/>
      <c r="E294" s="11" t="s">
        <v>895</v>
      </c>
      <c r="F294" s="12" t="s">
        <v>896</v>
      </c>
      <c r="G294" s="9" t="s">
        <v>897</v>
      </c>
      <c r="H294" s="11" t="s">
        <v>952</v>
      </c>
      <c r="I294" s="11" t="s">
        <v>706</v>
      </c>
      <c r="J294" s="2">
        <v>44434</v>
      </c>
      <c r="K294" s="2" t="s">
        <v>2300</v>
      </c>
      <c r="L294" s="2"/>
      <c r="M294" s="2"/>
      <c r="N294" s="2" t="str">
        <f>IFERROR(IF(VLOOKUP(功能_33[[#This Row],[功能代號]],討論項目!A:H,8,FALSE)=0,"",VLOOKUP(功能_33[[#This Row],[功能代號]],討論項目!A:H,8,FALSE)),"")</f>
        <v/>
      </c>
      <c r="O294" s="2"/>
      <c r="P294" s="11" t="s">
        <v>961</v>
      </c>
      <c r="Q294" s="11" t="s">
        <v>1000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放款服務課</v>
      </c>
      <c r="AA294" s="282" t="str">
        <f>IF(功能_33[[#This Row],[實際展示]]="","",功能_33[[#This Row],[實際展示]]+14)</f>
        <v/>
      </c>
      <c r="AB294" s="282" t="str">
        <f>IF(功能_33[[#This Row],[實際展示]]="","",功能_33[[#This Row],[實際展示]]+21)</f>
        <v/>
      </c>
      <c r="AC294" s="2"/>
      <c r="AD294" s="282" t="str">
        <f>IFERROR(IF(VLOOKUP(功能_33[[#This Row],[功能代號]],Menu!A:D,4,FALSE)=0,"",VLOOKUP(功能_33[[#This Row],[功能代號]],Menu!A:D,4,FALSE)),"")</f>
        <v>L6-6</v>
      </c>
      <c r="AE294" s="9">
        <v>326</v>
      </c>
      <c r="AF294" s="9" t="str">
        <f>VLOOKUP(功能_33[[#This Row],[功能代號]],[2]交易清單!$E:$E,1,FALSE)</f>
        <v>L6068</v>
      </c>
    </row>
    <row r="295" spans="1:32" ht="13.5" x14ac:dyDescent="0.3">
      <c r="A295" s="287">
        <v>327</v>
      </c>
      <c r="B295" s="9" t="str">
        <f>LEFT(功能_33[[#This Row],[功能代號]],2)</f>
        <v>L6</v>
      </c>
      <c r="C295" s="9" t="s">
        <v>994</v>
      </c>
      <c r="D295" s="29"/>
      <c r="E295" s="11" t="s">
        <v>900</v>
      </c>
      <c r="F295" s="12" t="s">
        <v>896</v>
      </c>
      <c r="G295" s="9" t="s">
        <v>901</v>
      </c>
      <c r="H295" s="11" t="s">
        <v>952</v>
      </c>
      <c r="I295" s="11" t="s">
        <v>706</v>
      </c>
      <c r="J295" s="2">
        <v>44434</v>
      </c>
      <c r="K295" s="2" t="s">
        <v>2300</v>
      </c>
      <c r="L295" s="2"/>
      <c r="M295" s="2"/>
      <c r="N295" s="2" t="str">
        <f>IFERROR(IF(VLOOKUP(功能_33[[#This Row],[功能代號]],討論項目!A:H,8,FALSE)=0,"",VLOOKUP(功能_33[[#This Row],[功能代號]],討論項目!A:H,8,FALSE)),"")</f>
        <v/>
      </c>
      <c r="O295" s="2"/>
      <c r="P295" s="11" t="s">
        <v>961</v>
      </c>
      <c r="Q295" s="11" t="s">
        <v>955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放款服務課</v>
      </c>
      <c r="AA295" s="282" t="str">
        <f>IF(功能_33[[#This Row],[實際展示]]="","",功能_33[[#This Row],[實際展示]]+14)</f>
        <v/>
      </c>
      <c r="AB295" s="282" t="str">
        <f>IF(功能_33[[#This Row],[實際展示]]="","",功能_33[[#This Row],[實際展示]]+21)</f>
        <v/>
      </c>
      <c r="AC295" s="2"/>
      <c r="AD295" s="286" t="str">
        <f>AD294</f>
        <v>L6-6</v>
      </c>
      <c r="AE295" s="9">
        <v>327</v>
      </c>
      <c r="AF295" s="9" t="str">
        <f>VLOOKUP(功能_33[[#This Row],[功能代號]],[2]交易清單!$E:$E,1,FALSE)</f>
        <v>L6608</v>
      </c>
    </row>
    <row r="296" spans="1:32" ht="13.5" x14ac:dyDescent="0.3">
      <c r="A296" s="287">
        <v>328</v>
      </c>
      <c r="B296" s="9" t="str">
        <f>LEFT(功能_33[[#This Row],[功能代號]],2)</f>
        <v>L6</v>
      </c>
      <c r="C296" s="9" t="s">
        <v>994</v>
      </c>
      <c r="D296" s="29"/>
      <c r="E296" s="11" t="s">
        <v>828</v>
      </c>
      <c r="F296" s="12" t="s">
        <v>829</v>
      </c>
      <c r="G296" s="9" t="s">
        <v>830</v>
      </c>
      <c r="H296" s="11" t="s">
        <v>952</v>
      </c>
      <c r="I296" s="11" t="s">
        <v>706</v>
      </c>
      <c r="J296" s="2">
        <v>44433</v>
      </c>
      <c r="K296" s="2" t="s">
        <v>2300</v>
      </c>
      <c r="L296" s="2"/>
      <c r="M296" s="2"/>
      <c r="N296" s="2" t="str">
        <f>IFERROR(IF(VLOOKUP(功能_33[[#This Row],[功能代號]],討論項目!A:H,8,FALSE)=0,"",VLOOKUP(功能_33[[#This Row],[功能代號]],討論項目!A:H,8,FALSE)),"")</f>
        <v/>
      </c>
      <c r="O296" s="2"/>
      <c r="P296" s="11" t="s">
        <v>961</v>
      </c>
      <c r="Q296" s="11" t="s">
        <v>955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282" t="str">
        <f>IF(功能_33[[#This Row],[實際展示]]="","",功能_33[[#This Row],[實際展示]]+14)</f>
        <v/>
      </c>
      <c r="AB296" s="282" t="str">
        <f>IF(功能_33[[#This Row],[實際展示]]="","",功能_33[[#This Row],[實際展示]]+21)</f>
        <v/>
      </c>
      <c r="AC296" s="2"/>
      <c r="AD296" s="282" t="str">
        <f>IFERROR(IF(VLOOKUP(功能_33[[#This Row],[功能代號]],Menu!A:D,4,FALSE)=0,"",VLOOKUP(功能_33[[#This Row],[功能代號]],Menu!A:D,4,FALSE)),"")</f>
        <v>L6-6</v>
      </c>
      <c r="AE296" s="9">
        <v>328</v>
      </c>
      <c r="AF296" s="9" t="str">
        <f>VLOOKUP(功能_33[[#This Row],[功能代號]],[2]交易清單!$E:$E,1,FALSE)</f>
        <v>L6061</v>
      </c>
    </row>
    <row r="297" spans="1:32" ht="13.5" x14ac:dyDescent="0.3">
      <c r="A297" s="287">
        <v>329</v>
      </c>
      <c r="B297" s="9" t="str">
        <f>LEFT(功能_33[[#This Row],[功能代號]],2)</f>
        <v>L6</v>
      </c>
      <c r="C297" s="9" t="s">
        <v>994</v>
      </c>
      <c r="D297" s="29"/>
      <c r="E297" s="11" t="s">
        <v>831</v>
      </c>
      <c r="F297" s="12" t="s">
        <v>829</v>
      </c>
      <c r="G297" s="9" t="s">
        <v>832</v>
      </c>
      <c r="H297" s="11" t="s">
        <v>952</v>
      </c>
      <c r="I297" s="11" t="s">
        <v>706</v>
      </c>
      <c r="J297" s="2">
        <v>44433</v>
      </c>
      <c r="K297" s="2" t="s">
        <v>2300</v>
      </c>
      <c r="L297" s="2"/>
      <c r="M297" s="2"/>
      <c r="N297" s="2" t="str">
        <f>IFERROR(IF(VLOOKUP(功能_33[[#This Row],[功能代號]],討論項目!A:H,8,FALSE)=0,"",VLOOKUP(功能_33[[#This Row],[功能代號]],討論項目!A:H,8,FALSE)),"")</f>
        <v/>
      </c>
      <c r="O297" s="2"/>
      <c r="P297" s="11" t="s">
        <v>961</v>
      </c>
      <c r="Q297" s="11" t="s">
        <v>955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282" t="str">
        <f>IF(功能_33[[#This Row],[實際展示]]="","",功能_33[[#This Row],[實際展示]]+14)</f>
        <v/>
      </c>
      <c r="AB297" s="282" t="str">
        <f>IF(功能_33[[#This Row],[實際展示]]="","",功能_33[[#This Row],[實際展示]]+21)</f>
        <v/>
      </c>
      <c r="AC297" s="2"/>
      <c r="AD297" s="286" t="str">
        <f>AD296</f>
        <v>L6-6</v>
      </c>
      <c r="AE297" s="9">
        <v>329</v>
      </c>
      <c r="AF297" s="9" t="str">
        <f>VLOOKUP(功能_33[[#This Row],[功能代號]],[2]交易清單!$E:$E,1,FALSE)</f>
        <v>L6601</v>
      </c>
    </row>
    <row r="298" spans="1:32" ht="13.5" x14ac:dyDescent="0.3">
      <c r="A298" s="287">
        <v>330</v>
      </c>
      <c r="B298" s="9" t="str">
        <f>LEFT(功能_33[[#This Row],[功能代號]],2)</f>
        <v>L6</v>
      </c>
      <c r="C298" s="9" t="s">
        <v>994</v>
      </c>
      <c r="D298" s="29"/>
      <c r="E298" s="11" t="s">
        <v>833</v>
      </c>
      <c r="F298" s="12" t="s">
        <v>834</v>
      </c>
      <c r="G298" s="9" t="s">
        <v>835</v>
      </c>
      <c r="H298" s="11" t="s">
        <v>952</v>
      </c>
      <c r="I298" s="11" t="s">
        <v>706</v>
      </c>
      <c r="J298" s="2">
        <v>44433</v>
      </c>
      <c r="K298" s="2" t="s">
        <v>2300</v>
      </c>
      <c r="L298" s="2"/>
      <c r="M298" s="2"/>
      <c r="N298" s="2" t="str">
        <f>IFERROR(IF(VLOOKUP(功能_33[[#This Row],[功能代號]],討論項目!A:H,8,FALSE)=0,"",VLOOKUP(功能_33[[#This Row],[功能代號]],討論項目!A:H,8,FALSE)),"")</f>
        <v/>
      </c>
      <c r="O298" s="2"/>
      <c r="P298" s="11" t="s">
        <v>961</v>
      </c>
      <c r="Q298" s="11" t="s">
        <v>955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282" t="str">
        <f>IF(功能_33[[#This Row],[實際展示]]="","",功能_33[[#This Row],[實際展示]]+14)</f>
        <v/>
      </c>
      <c r="AB298" s="282" t="str">
        <f>IF(功能_33[[#This Row],[實際展示]]="","",功能_33[[#This Row],[實際展示]]+21)</f>
        <v/>
      </c>
      <c r="AC298" s="2"/>
      <c r="AD298" s="282" t="str">
        <f>IFERROR(IF(VLOOKUP(功能_33[[#This Row],[功能代號]],Menu!A:D,4,FALSE)=0,"",VLOOKUP(功能_33[[#This Row],[功能代號]],Menu!A:D,4,FALSE)),"")</f>
        <v>L6-6</v>
      </c>
      <c r="AE298" s="9">
        <v>330</v>
      </c>
      <c r="AF298" s="9" t="str">
        <f>VLOOKUP(功能_33[[#This Row],[功能代號]],[2]交易清單!$E:$E,1,FALSE)</f>
        <v>L6062</v>
      </c>
    </row>
    <row r="299" spans="1:32" ht="13.5" x14ac:dyDescent="0.3">
      <c r="A299" s="287">
        <v>331</v>
      </c>
      <c r="B299" s="9" t="str">
        <f>LEFT(功能_33[[#This Row],[功能代號]],2)</f>
        <v>L6</v>
      </c>
      <c r="C299" s="9" t="s">
        <v>994</v>
      </c>
      <c r="D299" s="29"/>
      <c r="E299" s="11" t="s">
        <v>836</v>
      </c>
      <c r="F299" s="12" t="s">
        <v>834</v>
      </c>
      <c r="G299" s="9" t="s">
        <v>837</v>
      </c>
      <c r="H299" s="11" t="s">
        <v>952</v>
      </c>
      <c r="I299" s="11" t="s">
        <v>706</v>
      </c>
      <c r="J299" s="2">
        <v>44433</v>
      </c>
      <c r="K299" s="2" t="s">
        <v>2300</v>
      </c>
      <c r="L299" s="2"/>
      <c r="M299" s="2"/>
      <c r="N299" s="2" t="str">
        <f>IFERROR(IF(VLOOKUP(功能_33[[#This Row],[功能代號]],討論項目!A:H,8,FALSE)=0,"",VLOOKUP(功能_33[[#This Row],[功能代號]],討論項目!A:H,8,FALSE)),"")</f>
        <v/>
      </c>
      <c r="O299" s="2"/>
      <c r="P299" s="11" t="s">
        <v>961</v>
      </c>
      <c r="Q299" s="11" t="s">
        <v>955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282" t="str">
        <f>IF(功能_33[[#This Row],[實際展示]]="","",功能_33[[#This Row],[實際展示]]+14)</f>
        <v/>
      </c>
      <c r="AB299" s="282" t="str">
        <f>IF(功能_33[[#This Row],[實際展示]]="","",功能_33[[#This Row],[實際展示]]+21)</f>
        <v/>
      </c>
      <c r="AC299" s="2"/>
      <c r="AD299" s="286" t="str">
        <f>AD298</f>
        <v>L6-6</v>
      </c>
      <c r="AE299" s="9">
        <v>331</v>
      </c>
      <c r="AF299" s="9" t="str">
        <f>VLOOKUP(功能_33[[#This Row],[功能代號]],[2]交易清單!$E:$E,1,FALSE)</f>
        <v>L6602</v>
      </c>
    </row>
    <row r="300" spans="1:32" ht="13.5" x14ac:dyDescent="0.3">
      <c r="A300" s="287">
        <v>332</v>
      </c>
      <c r="B300" s="9" t="str">
        <f>LEFT(功能_33[[#This Row],[功能代號]],2)</f>
        <v>L6</v>
      </c>
      <c r="C300" s="9" t="s">
        <v>994</v>
      </c>
      <c r="D300" s="29"/>
      <c r="E300" s="11" t="s">
        <v>838</v>
      </c>
      <c r="F300" s="20" t="s">
        <v>839</v>
      </c>
      <c r="G300" s="9" t="s">
        <v>840</v>
      </c>
      <c r="H300" s="11" t="s">
        <v>952</v>
      </c>
      <c r="I300" s="11" t="s">
        <v>706</v>
      </c>
      <c r="J300" s="2">
        <v>44433</v>
      </c>
      <c r="K300" s="2" t="s">
        <v>2300</v>
      </c>
      <c r="L300" s="2"/>
      <c r="M300" s="2"/>
      <c r="N300" s="2" t="str">
        <f>IFERROR(IF(VLOOKUP(功能_33[[#This Row],[功能代號]],討論項目!A:H,8,FALSE)=0,"",VLOOKUP(功能_33[[#This Row],[功能代號]],討論項目!A:H,8,FALSE)),"")</f>
        <v/>
      </c>
      <c r="O300" s="2"/>
      <c r="P300" s="11" t="s">
        <v>957</v>
      </c>
      <c r="Q300" s="11" t="s">
        <v>955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282" t="str">
        <f>IF(功能_33[[#This Row],[實際展示]]="","",功能_33[[#This Row],[實際展示]]+14)</f>
        <v/>
      </c>
      <c r="AB300" s="282" t="str">
        <f>IF(功能_33[[#This Row],[實際展示]]="","",功能_33[[#This Row],[實際展示]]+21)</f>
        <v/>
      </c>
      <c r="AC300" s="2"/>
      <c r="AD300" s="282" t="str">
        <f>IFERROR(IF(VLOOKUP(功能_33[[#This Row],[功能代號]],Menu!A:D,4,FALSE)=0,"",VLOOKUP(功能_33[[#This Row],[功能代號]],Menu!A:D,4,FALSE)),"")</f>
        <v>L6-6</v>
      </c>
      <c r="AE300" s="9">
        <v>332</v>
      </c>
      <c r="AF300" s="9" t="str">
        <f>VLOOKUP(功能_33[[#This Row],[功能代號]],[2]交易清單!$E:$E,1,FALSE)</f>
        <v>L6064</v>
      </c>
    </row>
    <row r="301" spans="1:32" ht="13.5" x14ac:dyDescent="0.3">
      <c r="A301" s="287">
        <v>333</v>
      </c>
      <c r="B301" s="9" t="str">
        <f>LEFT(功能_33[[#This Row],[功能代號]],2)</f>
        <v>L6</v>
      </c>
      <c r="C301" s="9" t="s">
        <v>994</v>
      </c>
      <c r="D301" s="29"/>
      <c r="E301" s="11" t="s">
        <v>841</v>
      </c>
      <c r="F301" s="20" t="s">
        <v>839</v>
      </c>
      <c r="G301" s="9" t="s">
        <v>842</v>
      </c>
      <c r="H301" s="11" t="s">
        <v>952</v>
      </c>
      <c r="I301" s="11" t="s">
        <v>706</v>
      </c>
      <c r="J301" s="2">
        <v>44433</v>
      </c>
      <c r="K301" s="2" t="s">
        <v>2300</v>
      </c>
      <c r="L301" s="2"/>
      <c r="M301" s="2"/>
      <c r="N301" s="2" t="str">
        <f>IFERROR(IF(VLOOKUP(功能_33[[#This Row],[功能代號]],討論項目!A:H,8,FALSE)=0,"",VLOOKUP(功能_33[[#This Row],[功能代號]],討論項目!A:H,8,FALSE)),"")</f>
        <v/>
      </c>
      <c r="O301" s="2"/>
      <c r="P301" s="11" t="s">
        <v>957</v>
      </c>
      <c r="Q301" s="11" t="s">
        <v>955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282" t="str">
        <f>IF(功能_33[[#This Row],[實際展示]]="","",功能_33[[#This Row],[實際展示]]+14)</f>
        <v/>
      </c>
      <c r="AB301" s="282" t="str">
        <f>IF(功能_33[[#This Row],[實際展示]]="","",功能_33[[#This Row],[實際展示]]+21)</f>
        <v/>
      </c>
      <c r="AC301" s="2"/>
      <c r="AD301" s="286" t="str">
        <f>AD300</f>
        <v>L6-6</v>
      </c>
      <c r="AE301" s="9">
        <v>333</v>
      </c>
      <c r="AF301" s="9" t="str">
        <f>VLOOKUP(功能_33[[#This Row],[功能代號]],[2]交易清單!$E:$E,1,FALSE)</f>
        <v>L6604</v>
      </c>
    </row>
    <row r="302" spans="1:32" ht="13.5" x14ac:dyDescent="0.3">
      <c r="A302" s="287">
        <v>334</v>
      </c>
      <c r="B302" s="9" t="str">
        <f>LEFT(功能_33[[#This Row],[功能代號]],2)</f>
        <v>L6</v>
      </c>
      <c r="C302" s="9" t="s">
        <v>994</v>
      </c>
      <c r="D302" s="29"/>
      <c r="E302" s="11" t="s">
        <v>843</v>
      </c>
      <c r="F302" s="20" t="s">
        <v>844</v>
      </c>
      <c r="G302" s="9" t="s">
        <v>845</v>
      </c>
      <c r="H302" s="11" t="s">
        <v>952</v>
      </c>
      <c r="I302" s="11" t="s">
        <v>706</v>
      </c>
      <c r="J302" s="2">
        <v>44433</v>
      </c>
      <c r="K302" s="2" t="s">
        <v>2300</v>
      </c>
      <c r="L302" s="2"/>
      <c r="M302" s="2"/>
      <c r="N302" s="2" t="str">
        <f>IFERROR(IF(VLOOKUP(功能_33[[#This Row],[功能代號]],討論項目!A:H,8,FALSE)=0,"",VLOOKUP(功能_33[[#This Row],[功能代號]],討論項目!A:H,8,FALSE)),"")</f>
        <v/>
      </c>
      <c r="O302" s="2"/>
      <c r="P302" s="11" t="s">
        <v>957</v>
      </c>
      <c r="Q302" s="11" t="s">
        <v>955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282" t="str">
        <f>IF(功能_33[[#This Row],[實際展示]]="","",功能_33[[#This Row],[實際展示]]+14)</f>
        <v/>
      </c>
      <c r="AB302" s="282" t="str">
        <f>IF(功能_33[[#This Row],[實際展示]]="","",功能_33[[#This Row],[實際展示]]+21)</f>
        <v/>
      </c>
      <c r="AC302" s="2"/>
      <c r="AD302" s="282" t="str">
        <f>IFERROR(IF(VLOOKUP(功能_33[[#This Row],[功能代號]],Menu!A:D,4,FALSE)=0,"",VLOOKUP(功能_33[[#This Row],[功能代號]],Menu!A:D,4,FALSE)),"")</f>
        <v>L6-6</v>
      </c>
      <c r="AE302" s="9">
        <v>334</v>
      </c>
      <c r="AF302" s="9" t="str">
        <f>VLOOKUP(功能_33[[#This Row],[功能代號]],[2]交易清單!$E:$E,1,FALSE)</f>
        <v>L6065</v>
      </c>
    </row>
    <row r="303" spans="1:32" ht="13.5" x14ac:dyDescent="0.3">
      <c r="A303" s="287">
        <v>335</v>
      </c>
      <c r="B303" s="9" t="str">
        <f>LEFT(功能_33[[#This Row],[功能代號]],2)</f>
        <v>L6</v>
      </c>
      <c r="C303" s="9" t="s">
        <v>994</v>
      </c>
      <c r="D303" s="29"/>
      <c r="E303" s="11" t="s">
        <v>846</v>
      </c>
      <c r="F303" s="20" t="s">
        <v>844</v>
      </c>
      <c r="G303" s="9" t="s">
        <v>847</v>
      </c>
      <c r="H303" s="11" t="s">
        <v>952</v>
      </c>
      <c r="I303" s="11" t="s">
        <v>706</v>
      </c>
      <c r="J303" s="2">
        <v>44433</v>
      </c>
      <c r="K303" s="2" t="s">
        <v>2300</v>
      </c>
      <c r="L303" s="2"/>
      <c r="M303" s="2"/>
      <c r="N303" s="2" t="str">
        <f>IFERROR(IF(VLOOKUP(功能_33[[#This Row],[功能代號]],討論項目!A:H,8,FALSE)=0,"",VLOOKUP(功能_33[[#This Row],[功能代號]],討論項目!A:H,8,FALSE)),"")</f>
        <v/>
      </c>
      <c r="O303" s="2"/>
      <c r="P303" s="11" t="s">
        <v>957</v>
      </c>
      <c r="Q303" s="11" t="s">
        <v>955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282" t="str">
        <f>IF(功能_33[[#This Row],[實際展示]]="","",功能_33[[#This Row],[實際展示]]+14)</f>
        <v/>
      </c>
      <c r="AB303" s="282" t="str">
        <f>IF(功能_33[[#This Row],[實際展示]]="","",功能_33[[#This Row],[實際展示]]+21)</f>
        <v/>
      </c>
      <c r="AC303" s="2"/>
      <c r="AD303" s="286" t="str">
        <f>AD302</f>
        <v>L6-6</v>
      </c>
      <c r="AE303" s="9">
        <v>335</v>
      </c>
      <c r="AF303" s="9" t="str">
        <f>VLOOKUP(功能_33[[#This Row],[功能代號]],[2]交易清單!$E:$E,1,FALSE)</f>
        <v>L6605</v>
      </c>
    </row>
    <row r="304" spans="1:32" ht="13.5" x14ac:dyDescent="0.3">
      <c r="A304" s="287">
        <v>336</v>
      </c>
      <c r="B304" s="9" t="str">
        <f>LEFT(功能_33[[#This Row],[功能代號]],2)</f>
        <v>L6</v>
      </c>
      <c r="C304" s="9" t="s">
        <v>994</v>
      </c>
      <c r="D304" s="29"/>
      <c r="E304" s="11" t="s">
        <v>848</v>
      </c>
      <c r="F304" s="12" t="s">
        <v>849</v>
      </c>
      <c r="G304" s="9" t="s">
        <v>850</v>
      </c>
      <c r="H304" s="11" t="s">
        <v>952</v>
      </c>
      <c r="I304" s="11" t="s">
        <v>706</v>
      </c>
      <c r="J304" s="2">
        <v>44433</v>
      </c>
      <c r="K304" s="2" t="s">
        <v>2300</v>
      </c>
      <c r="L304" s="2"/>
      <c r="M304" s="2"/>
      <c r="N304" s="2" t="str">
        <f>IFERROR(IF(VLOOKUP(功能_33[[#This Row],[功能代號]],討論項目!A:H,8,FALSE)=0,"",VLOOKUP(功能_33[[#This Row],[功能代號]],討論項目!A:H,8,FALSE)),"")</f>
        <v/>
      </c>
      <c r="O304" s="2"/>
      <c r="P304" s="11" t="s">
        <v>957</v>
      </c>
      <c r="Q304" s="11" t="s">
        <v>955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282" t="str">
        <f>IF(功能_33[[#This Row],[實際展示]]="","",功能_33[[#This Row],[實際展示]]+14)</f>
        <v/>
      </c>
      <c r="AB304" s="282" t="str">
        <f>IF(功能_33[[#This Row],[實際展示]]="","",功能_33[[#This Row],[實際展示]]+21)</f>
        <v/>
      </c>
      <c r="AC304" s="2"/>
      <c r="AD304" s="282" t="str">
        <f>IFERROR(IF(VLOOKUP(功能_33[[#This Row],[功能代號]],Menu!A:D,4,FALSE)=0,"",VLOOKUP(功能_33[[#This Row],[功能代號]],Menu!A:D,4,FALSE)),"")</f>
        <v>L6-6</v>
      </c>
      <c r="AE304" s="9">
        <v>336</v>
      </c>
      <c r="AF304" s="9" t="str">
        <f>VLOOKUP(功能_33[[#This Row],[功能代號]],[2]交易清單!$E:$E,1,FALSE)</f>
        <v>L6066</v>
      </c>
    </row>
    <row r="305" spans="1:32" ht="13.5" x14ac:dyDescent="0.3">
      <c r="A305" s="287">
        <v>337</v>
      </c>
      <c r="B305" s="9" t="str">
        <f>LEFT(功能_33[[#This Row],[功能代號]],2)</f>
        <v>L6</v>
      </c>
      <c r="C305" s="9" t="s">
        <v>994</v>
      </c>
      <c r="D305" s="29"/>
      <c r="E305" s="11" t="s">
        <v>851</v>
      </c>
      <c r="F305" s="12" t="s">
        <v>849</v>
      </c>
      <c r="G305" s="9" t="s">
        <v>852</v>
      </c>
      <c r="H305" s="11" t="s">
        <v>952</v>
      </c>
      <c r="I305" s="11" t="s">
        <v>706</v>
      </c>
      <c r="J305" s="2">
        <v>44433</v>
      </c>
      <c r="K305" s="2" t="s">
        <v>2300</v>
      </c>
      <c r="L305" s="2"/>
      <c r="M305" s="2"/>
      <c r="N305" s="2" t="str">
        <f>IFERROR(IF(VLOOKUP(功能_33[[#This Row],[功能代號]],討論項目!A:H,8,FALSE)=0,"",VLOOKUP(功能_33[[#This Row],[功能代號]],討論項目!A:H,8,FALSE)),"")</f>
        <v/>
      </c>
      <c r="O305" s="2"/>
      <c r="P305" s="11" t="s">
        <v>957</v>
      </c>
      <c r="Q305" s="11" t="s">
        <v>955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282" t="str">
        <f>IF(功能_33[[#This Row],[實際展示]]="","",功能_33[[#This Row],[實際展示]]+14)</f>
        <v/>
      </c>
      <c r="AB305" s="282" t="str">
        <f>IF(功能_33[[#This Row],[實際展示]]="","",功能_33[[#This Row],[實際展示]]+21)</f>
        <v/>
      </c>
      <c r="AC305" s="2"/>
      <c r="AD305" s="286" t="str">
        <f>AD304</f>
        <v>L6-6</v>
      </c>
      <c r="AE305" s="9">
        <v>337</v>
      </c>
      <c r="AF305" s="9" t="str">
        <f>VLOOKUP(功能_33[[#This Row],[功能代號]],[2]交易清單!$E:$E,1,FALSE)</f>
        <v>L6606</v>
      </c>
    </row>
    <row r="306" spans="1:32" ht="13.5" x14ac:dyDescent="0.3">
      <c r="A306" s="287">
        <v>338</v>
      </c>
      <c r="B306" s="9" t="str">
        <f>LEFT(功能_33[[#This Row],[功能代號]],2)</f>
        <v>L6</v>
      </c>
      <c r="C306" s="9" t="s">
        <v>994</v>
      </c>
      <c r="D306" s="9" t="s">
        <v>1663</v>
      </c>
      <c r="E306" s="11" t="s">
        <v>853</v>
      </c>
      <c r="F306" s="12" t="s">
        <v>854</v>
      </c>
      <c r="G306" s="9" t="s">
        <v>855</v>
      </c>
      <c r="H306" s="11" t="s">
        <v>952</v>
      </c>
      <c r="I306" s="11" t="s">
        <v>706</v>
      </c>
      <c r="J306" s="2">
        <v>44433</v>
      </c>
      <c r="K306" s="2" t="s">
        <v>2300</v>
      </c>
      <c r="L306" s="2"/>
      <c r="M306" s="2"/>
      <c r="N306" s="2" t="str">
        <f>IFERROR(IF(VLOOKUP(功能_33[[#This Row],[功能代號]],討論項目!A:H,8,FALSE)=0,"",VLOOKUP(功能_33[[#This Row],[功能代號]],討論項目!A:H,8,FALSE)),"")</f>
        <v/>
      </c>
      <c r="O306" s="2"/>
      <c r="P306" s="11" t="s">
        <v>957</v>
      </c>
      <c r="Q306" s="11" t="s">
        <v>955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282" t="str">
        <f>IF(功能_33[[#This Row],[實際展示]]="","",功能_33[[#This Row],[實際展示]]+14)</f>
        <v/>
      </c>
      <c r="AB306" s="282" t="str">
        <f>IF(功能_33[[#This Row],[實際展示]]="","",功能_33[[#This Row],[實際展示]]+21)</f>
        <v/>
      </c>
      <c r="AC306" s="2"/>
      <c r="AD306" s="282" t="str">
        <f>IFERROR(IF(VLOOKUP(功能_33[[#This Row],[功能代號]],Menu!A:D,4,FALSE)=0,"",VLOOKUP(功能_33[[#This Row],[功能代號]],Menu!A:D,4,FALSE)),"")</f>
        <v>L6-6</v>
      </c>
      <c r="AE306" s="9">
        <v>338</v>
      </c>
      <c r="AF306" s="9" t="str">
        <f>VLOOKUP(功能_33[[#This Row],[功能代號]],[2]交易清單!$E:$E,1,FALSE)</f>
        <v>L6067</v>
      </c>
    </row>
    <row r="307" spans="1:32" ht="13.5" x14ac:dyDescent="0.3">
      <c r="A307" s="287">
        <v>339</v>
      </c>
      <c r="B307" s="9" t="str">
        <f>LEFT(功能_33[[#This Row],[功能代號]],2)</f>
        <v>L6</v>
      </c>
      <c r="C307" s="9" t="s">
        <v>994</v>
      </c>
      <c r="D307" s="9" t="s">
        <v>1663</v>
      </c>
      <c r="E307" s="11" t="s">
        <v>856</v>
      </c>
      <c r="F307" s="12" t="s">
        <v>854</v>
      </c>
      <c r="G307" s="9" t="s">
        <v>857</v>
      </c>
      <c r="H307" s="11" t="s">
        <v>952</v>
      </c>
      <c r="I307" s="11" t="s">
        <v>706</v>
      </c>
      <c r="J307" s="2">
        <v>44433</v>
      </c>
      <c r="K307" s="2" t="s">
        <v>2300</v>
      </c>
      <c r="L307" s="2"/>
      <c r="M307" s="2"/>
      <c r="N307" s="2" t="str">
        <f>IFERROR(IF(VLOOKUP(功能_33[[#This Row],[功能代號]],討論項目!A:H,8,FALSE)=0,"",VLOOKUP(功能_33[[#This Row],[功能代號]],討論項目!A:H,8,FALSE)),"")</f>
        <v/>
      </c>
      <c r="O307" s="2"/>
      <c r="P307" s="11" t="s">
        <v>957</v>
      </c>
      <c r="Q307" s="11" t="s">
        <v>955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282" t="str">
        <f>IF(功能_33[[#This Row],[實際展示]]="","",功能_33[[#This Row],[實際展示]]+14)</f>
        <v/>
      </c>
      <c r="AB307" s="282" t="str">
        <f>IF(功能_33[[#This Row],[實際展示]]="","",功能_33[[#This Row],[實際展示]]+21)</f>
        <v/>
      </c>
      <c r="AC307" s="2"/>
      <c r="AD307" s="286" t="str">
        <f>AD306</f>
        <v>L6-6</v>
      </c>
      <c r="AE307" s="9">
        <v>339</v>
      </c>
      <c r="AF307" s="9" t="str">
        <f>VLOOKUP(功能_33[[#This Row],[功能代號]],[2]交易清單!$E:$E,1,FALSE)</f>
        <v>L6607</v>
      </c>
    </row>
    <row r="308" spans="1:32" ht="13.5" x14ac:dyDescent="0.3">
      <c r="A308" s="287">
        <v>340</v>
      </c>
      <c r="B308" s="9" t="str">
        <f>LEFT(功能_33[[#This Row],[功能代號]],2)</f>
        <v>L6</v>
      </c>
      <c r="C308" s="9" t="s">
        <v>994</v>
      </c>
      <c r="D308" s="29"/>
      <c r="E308" s="11" t="s">
        <v>858</v>
      </c>
      <c r="F308" s="12" t="s">
        <v>859</v>
      </c>
      <c r="G308" s="9" t="s">
        <v>860</v>
      </c>
      <c r="H308" s="11" t="s">
        <v>952</v>
      </c>
      <c r="I308" s="11" t="s">
        <v>706</v>
      </c>
      <c r="J308" s="2">
        <v>44433</v>
      </c>
      <c r="K308" s="2" t="s">
        <v>2300</v>
      </c>
      <c r="L308" s="2"/>
      <c r="M308" s="2"/>
      <c r="N308" s="2" t="str">
        <f>IFERROR(IF(VLOOKUP(功能_33[[#This Row],[功能代號]],討論項目!A:H,8,FALSE)=0,"",VLOOKUP(功能_33[[#This Row],[功能代號]],討論項目!A:H,8,FALSE)),"")</f>
        <v/>
      </c>
      <c r="O308" s="2"/>
      <c r="P308" s="11" t="s">
        <v>957</v>
      </c>
      <c r="Q308" s="11" t="s">
        <v>955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282" t="str">
        <f>IF(功能_33[[#This Row],[實際展示]]="","",功能_33[[#This Row],[實際展示]]+14)</f>
        <v/>
      </c>
      <c r="AB308" s="282" t="str">
        <f>IF(功能_33[[#This Row],[實際展示]]="","",功能_33[[#This Row],[實際展示]]+21)</f>
        <v/>
      </c>
      <c r="AC308" s="2"/>
      <c r="AD308" s="282" t="str">
        <f>IFERROR(IF(VLOOKUP(功能_33[[#This Row],[功能代號]],Menu!A:D,4,FALSE)=0,"",VLOOKUP(功能_33[[#This Row],[功能代號]],Menu!A:D,4,FALSE)),"")</f>
        <v>L6-7</v>
      </c>
      <c r="AE308" s="9">
        <v>340</v>
      </c>
      <c r="AF308" s="9" t="str">
        <f>VLOOKUP(功能_33[[#This Row],[功能代號]],[2]交易清單!$E:$E,1,FALSE)</f>
        <v>L6071</v>
      </c>
    </row>
    <row r="309" spans="1:32" ht="13.5" x14ac:dyDescent="0.3">
      <c r="A309" s="287">
        <v>341</v>
      </c>
      <c r="B309" s="9" t="str">
        <f>LEFT(功能_33[[#This Row],[功能代號]],2)</f>
        <v>L6</v>
      </c>
      <c r="C309" s="9" t="s">
        <v>994</v>
      </c>
      <c r="D309" s="29"/>
      <c r="E309" s="11" t="s">
        <v>861</v>
      </c>
      <c r="F309" s="12" t="s">
        <v>859</v>
      </c>
      <c r="G309" s="9" t="s">
        <v>862</v>
      </c>
      <c r="H309" s="11" t="s">
        <v>952</v>
      </c>
      <c r="I309" s="11" t="s">
        <v>706</v>
      </c>
      <c r="J309" s="2">
        <v>44433</v>
      </c>
      <c r="K309" s="2" t="s">
        <v>2300</v>
      </c>
      <c r="L309" s="2"/>
      <c r="M309" s="2"/>
      <c r="N309" s="2" t="str">
        <f>IFERROR(IF(VLOOKUP(功能_33[[#This Row],[功能代號]],討論項目!A:H,8,FALSE)=0,"",VLOOKUP(功能_33[[#This Row],[功能代號]],討論項目!A:H,8,FALSE)),"")</f>
        <v/>
      </c>
      <c r="O309" s="2"/>
      <c r="P309" s="11" t="s">
        <v>961</v>
      </c>
      <c r="Q309" s="11" t="s">
        <v>955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282" t="str">
        <f>IF(功能_33[[#This Row],[實際展示]]="","",功能_33[[#This Row],[實際展示]]+14)</f>
        <v/>
      </c>
      <c r="AB309" s="282" t="str">
        <f>IF(功能_33[[#This Row],[實際展示]]="","",功能_33[[#This Row],[實際展示]]+21)</f>
        <v/>
      </c>
      <c r="AC309" s="2"/>
      <c r="AD309" s="286" t="str">
        <f>AD308</f>
        <v>L6-7</v>
      </c>
      <c r="AE309" s="9">
        <v>341</v>
      </c>
      <c r="AF309" s="9" t="str">
        <f>VLOOKUP(功能_33[[#This Row],[功能代號]],[2]交易清單!$E:$E,1,FALSE)</f>
        <v>L6701</v>
      </c>
    </row>
    <row r="310" spans="1:32" ht="13.5" x14ac:dyDescent="0.3">
      <c r="A310" s="287">
        <v>342</v>
      </c>
      <c r="B310" s="9" t="str">
        <f>LEFT(功能_33[[#This Row],[功能代號]],2)</f>
        <v>L6</v>
      </c>
      <c r="C310" s="9" t="s">
        <v>994</v>
      </c>
      <c r="D310" s="29"/>
      <c r="E310" s="11" t="s">
        <v>863</v>
      </c>
      <c r="F310" s="20" t="s">
        <v>864</v>
      </c>
      <c r="G310" s="9" t="s">
        <v>865</v>
      </c>
      <c r="H310" s="11" t="s">
        <v>952</v>
      </c>
      <c r="I310" s="11" t="s">
        <v>706</v>
      </c>
      <c r="J310" s="2">
        <v>44433</v>
      </c>
      <c r="K310" s="2" t="s">
        <v>2300</v>
      </c>
      <c r="L310" s="2"/>
      <c r="M310" s="2"/>
      <c r="N310" s="2" t="str">
        <f>IFERROR(IF(VLOOKUP(功能_33[[#This Row],[功能代號]],討論項目!A:H,8,FALSE)=0,"",VLOOKUP(功能_33[[#This Row],[功能代號]],討論項目!A:H,8,FALSE)),"")</f>
        <v/>
      </c>
      <c r="O310" s="2"/>
      <c r="P310" s="11" t="s">
        <v>961</v>
      </c>
      <c r="Q310" s="11" t="s">
        <v>955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282" t="str">
        <f>IF(功能_33[[#This Row],[實際展示]]="","",功能_33[[#This Row],[實際展示]]+14)</f>
        <v/>
      </c>
      <c r="AB310" s="282" t="str">
        <f>IF(功能_33[[#This Row],[實際展示]]="","",功能_33[[#This Row],[實際展示]]+21)</f>
        <v/>
      </c>
      <c r="AC310" s="2"/>
      <c r="AD310" s="282" t="str">
        <f>IFERROR(IF(VLOOKUP(功能_33[[#This Row],[功能代號]],Menu!A:D,4,FALSE)=0,"",VLOOKUP(功能_33[[#This Row],[功能代號]],Menu!A:D,4,FALSE)),"")</f>
        <v>L6-7</v>
      </c>
      <c r="AE310" s="9">
        <v>342</v>
      </c>
      <c r="AF310" s="9" t="str">
        <f>VLOOKUP(功能_33[[#This Row],[功能代號]],[2]交易清單!$E:$E,1,FALSE)</f>
        <v>L6072</v>
      </c>
    </row>
    <row r="311" spans="1:32" ht="13.5" x14ac:dyDescent="0.3">
      <c r="A311" s="287">
        <v>343</v>
      </c>
      <c r="B311" s="9" t="str">
        <f>LEFT(功能_33[[#This Row],[功能代號]],2)</f>
        <v>L6</v>
      </c>
      <c r="C311" s="9" t="s">
        <v>994</v>
      </c>
      <c r="D311" s="29"/>
      <c r="E311" s="11" t="s">
        <v>866</v>
      </c>
      <c r="F311" s="20" t="s">
        <v>864</v>
      </c>
      <c r="G311" s="9" t="s">
        <v>867</v>
      </c>
      <c r="H311" s="11" t="s">
        <v>952</v>
      </c>
      <c r="I311" s="11" t="s">
        <v>706</v>
      </c>
      <c r="J311" s="2">
        <v>44433</v>
      </c>
      <c r="K311" s="2" t="s">
        <v>2300</v>
      </c>
      <c r="L311" s="2"/>
      <c r="M311" s="2"/>
      <c r="N311" s="2" t="str">
        <f>IFERROR(IF(VLOOKUP(功能_33[[#This Row],[功能代號]],討論項目!A:H,8,FALSE)=0,"",VLOOKUP(功能_33[[#This Row],[功能代號]],討論項目!A:H,8,FALSE)),"")</f>
        <v/>
      </c>
      <c r="O311" s="2"/>
      <c r="P311" s="11" t="s">
        <v>961</v>
      </c>
      <c r="Q311" s="11" t="s">
        <v>955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282" t="str">
        <f>IF(功能_33[[#This Row],[實際展示]]="","",功能_33[[#This Row],[實際展示]]+14)</f>
        <v/>
      </c>
      <c r="AB311" s="282" t="str">
        <f>IF(功能_33[[#This Row],[實際展示]]="","",功能_33[[#This Row],[實際展示]]+21)</f>
        <v/>
      </c>
      <c r="AC311" s="2"/>
      <c r="AD311" s="286" t="str">
        <f>AD310</f>
        <v>L6-7</v>
      </c>
      <c r="AE311" s="9">
        <v>343</v>
      </c>
      <c r="AF311" s="9" t="str">
        <f>VLOOKUP(功能_33[[#This Row],[功能代號]],[2]交易清單!$E:$E,1,FALSE)</f>
        <v>L6702</v>
      </c>
    </row>
    <row r="312" spans="1:32" ht="13.5" x14ac:dyDescent="0.3">
      <c r="A312" s="287">
        <v>344</v>
      </c>
      <c r="B312" s="9" t="str">
        <f>LEFT(功能_33[[#This Row],[功能代號]],2)</f>
        <v>L6</v>
      </c>
      <c r="C312" s="9" t="s">
        <v>994</v>
      </c>
      <c r="D312" s="29"/>
      <c r="E312" s="11" t="s">
        <v>868</v>
      </c>
      <c r="F312" s="20" t="s">
        <v>869</v>
      </c>
      <c r="G312" s="9" t="s">
        <v>870</v>
      </c>
      <c r="H312" s="11" t="s">
        <v>952</v>
      </c>
      <c r="I312" s="11" t="s">
        <v>706</v>
      </c>
      <c r="J312" s="2">
        <v>44434</v>
      </c>
      <c r="K312" s="2" t="s">
        <v>2300</v>
      </c>
      <c r="L312" s="2"/>
      <c r="M312" s="2"/>
      <c r="N312" s="2" t="str">
        <f>IFERROR(IF(VLOOKUP(功能_33[[#This Row],[功能代號]],討論項目!A:H,8,FALSE)=0,"",VLOOKUP(功能_33[[#This Row],[功能代號]],討論項目!A:H,8,FALSE)),"")</f>
        <v/>
      </c>
      <c r="O312" s="2"/>
      <c r="P312" s="11" t="s">
        <v>961</v>
      </c>
      <c r="Q312" s="11" t="s">
        <v>955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282" t="str">
        <f>IF(功能_33[[#This Row],[實際展示]]="","",功能_33[[#This Row],[實際展示]]+14)</f>
        <v/>
      </c>
      <c r="AB312" s="282" t="str">
        <f>IF(功能_33[[#This Row],[實際展示]]="","",功能_33[[#This Row],[實際展示]]+21)</f>
        <v/>
      </c>
      <c r="AC312" s="2"/>
      <c r="AD312" s="282" t="str">
        <f>IFERROR(IF(VLOOKUP(功能_33[[#This Row],[功能代號]],Menu!A:D,4,FALSE)=0,"",VLOOKUP(功能_33[[#This Row],[功能代號]],Menu!A:D,4,FALSE)),"")</f>
        <v>L6-7</v>
      </c>
      <c r="AE312" s="9">
        <v>344</v>
      </c>
      <c r="AF312" s="9" t="str">
        <f>VLOOKUP(功能_33[[#This Row],[功能代號]],[2]交易清單!$E:$E,1,FALSE)</f>
        <v>L6073</v>
      </c>
    </row>
    <row r="313" spans="1:32" ht="13.5" x14ac:dyDescent="0.3">
      <c r="A313" s="287">
        <v>345</v>
      </c>
      <c r="B313" s="9" t="str">
        <f>LEFT(功能_33[[#This Row],[功能代號]],2)</f>
        <v>L6</v>
      </c>
      <c r="C313" s="9" t="s">
        <v>994</v>
      </c>
      <c r="D313" s="29"/>
      <c r="E313" s="11" t="s">
        <v>871</v>
      </c>
      <c r="F313" s="20" t="s">
        <v>869</v>
      </c>
      <c r="G313" s="9" t="s">
        <v>872</v>
      </c>
      <c r="H313" s="11" t="s">
        <v>952</v>
      </c>
      <c r="I313" s="11" t="s">
        <v>706</v>
      </c>
      <c r="J313" s="2">
        <v>44434</v>
      </c>
      <c r="K313" s="2" t="s">
        <v>2300</v>
      </c>
      <c r="L313" s="2"/>
      <c r="M313" s="2"/>
      <c r="N313" s="2" t="str">
        <f>IFERROR(IF(VLOOKUP(功能_33[[#This Row],[功能代號]],討論項目!A:H,8,FALSE)=0,"",VLOOKUP(功能_33[[#This Row],[功能代號]],討論項目!A:H,8,FALSE)),"")</f>
        <v/>
      </c>
      <c r="O313" s="2"/>
      <c r="P313" s="11" t="s">
        <v>961</v>
      </c>
      <c r="Q313" s="11" t="s">
        <v>955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282" t="str">
        <f>IF(功能_33[[#This Row],[實際展示]]="","",功能_33[[#This Row],[實際展示]]+14)</f>
        <v/>
      </c>
      <c r="AB313" s="282" t="str">
        <f>IF(功能_33[[#This Row],[實際展示]]="","",功能_33[[#This Row],[實際展示]]+21)</f>
        <v/>
      </c>
      <c r="AC313" s="2"/>
      <c r="AD313" s="286" t="str">
        <f>AD312</f>
        <v>L6-7</v>
      </c>
      <c r="AE313" s="9">
        <v>345</v>
      </c>
      <c r="AF313" s="9" t="str">
        <f>VLOOKUP(功能_33[[#This Row],[功能代號]],[2]交易清單!$E:$E,1,FALSE)</f>
        <v>L6703</v>
      </c>
    </row>
    <row r="314" spans="1:32" ht="13.5" x14ac:dyDescent="0.3">
      <c r="A314" s="287">
        <v>346</v>
      </c>
      <c r="B314" s="9" t="str">
        <f>LEFT(功能_33[[#This Row],[功能代號]],2)</f>
        <v>L6</v>
      </c>
      <c r="C314" s="9" t="s">
        <v>994</v>
      </c>
      <c r="D314" s="29"/>
      <c r="E314" s="11" t="s">
        <v>873</v>
      </c>
      <c r="F314" s="12" t="s">
        <v>874</v>
      </c>
      <c r="G314" s="9" t="s">
        <v>875</v>
      </c>
      <c r="H314" s="11" t="s">
        <v>952</v>
      </c>
      <c r="I314" s="11" t="s">
        <v>706</v>
      </c>
      <c r="J314" s="2">
        <v>44434</v>
      </c>
      <c r="K314" s="2" t="s">
        <v>2300</v>
      </c>
      <c r="L314" s="2"/>
      <c r="M314" s="2"/>
      <c r="N314" s="2" t="str">
        <f>IFERROR(IF(VLOOKUP(功能_33[[#This Row],[功能代號]],討論項目!A:H,8,FALSE)=0,"",VLOOKUP(功能_33[[#This Row],[功能代號]],討論項目!A:H,8,FALSE)),"")</f>
        <v/>
      </c>
      <c r="O314" s="2"/>
      <c r="P314" s="11" t="s">
        <v>961</v>
      </c>
      <c r="Q314" s="11" t="s">
        <v>955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282" t="str">
        <f>IF(功能_33[[#This Row],[實際展示]]="","",功能_33[[#This Row],[實際展示]]+14)</f>
        <v/>
      </c>
      <c r="AB314" s="282" t="str">
        <f>IF(功能_33[[#This Row],[實際展示]]="","",功能_33[[#This Row],[實際展示]]+21)</f>
        <v/>
      </c>
      <c r="AC314" s="2"/>
      <c r="AD314" s="282" t="str">
        <f>IFERROR(IF(VLOOKUP(功能_33[[#This Row],[功能代號]],Menu!A:D,4,FALSE)=0,"",VLOOKUP(功能_33[[#This Row],[功能代號]],Menu!A:D,4,FALSE)),"")</f>
        <v>L6-7</v>
      </c>
      <c r="AE314" s="9">
        <v>346</v>
      </c>
      <c r="AF314" s="9" t="str">
        <f>VLOOKUP(功能_33[[#This Row],[功能代號]],[2]交易清單!$E:$E,1,FALSE)</f>
        <v>L6074</v>
      </c>
    </row>
    <row r="315" spans="1:32" ht="13.5" x14ac:dyDescent="0.3">
      <c r="A315" s="287">
        <v>347</v>
      </c>
      <c r="B315" s="9" t="str">
        <f>LEFT(功能_33[[#This Row],[功能代號]],2)</f>
        <v>L6</v>
      </c>
      <c r="C315" s="9" t="s">
        <v>994</v>
      </c>
      <c r="D315" s="29"/>
      <c r="E315" s="11" t="s">
        <v>876</v>
      </c>
      <c r="F315" s="12" t="s">
        <v>874</v>
      </c>
      <c r="G315" s="9" t="s">
        <v>877</v>
      </c>
      <c r="H315" s="11" t="s">
        <v>952</v>
      </c>
      <c r="I315" s="11" t="s">
        <v>706</v>
      </c>
      <c r="J315" s="2">
        <v>44434</v>
      </c>
      <c r="K315" s="2" t="s">
        <v>2300</v>
      </c>
      <c r="L315" s="2"/>
      <c r="M315" s="2"/>
      <c r="N315" s="2" t="str">
        <f>IFERROR(IF(VLOOKUP(功能_33[[#This Row],[功能代號]],討論項目!A:H,8,FALSE)=0,"",VLOOKUP(功能_33[[#This Row],[功能代號]],討論項目!A:H,8,FALSE)),"")</f>
        <v/>
      </c>
      <c r="O315" s="2"/>
      <c r="P315" s="11" t="s">
        <v>961</v>
      </c>
      <c r="Q315" s="11" t="s">
        <v>955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282" t="str">
        <f>IF(功能_33[[#This Row],[實際展示]]="","",功能_33[[#This Row],[實際展示]]+14)</f>
        <v/>
      </c>
      <c r="AB315" s="282" t="str">
        <f>IF(功能_33[[#This Row],[實際展示]]="","",功能_33[[#This Row],[實際展示]]+21)</f>
        <v/>
      </c>
      <c r="AC315" s="2"/>
      <c r="AD315" s="286" t="str">
        <f>AD314</f>
        <v>L6-7</v>
      </c>
      <c r="AE315" s="9">
        <v>347</v>
      </c>
      <c r="AF315" s="9" t="str">
        <f>VLOOKUP(功能_33[[#This Row],[功能代號]],[2]交易清單!$E:$E,1,FALSE)</f>
        <v>L6704</v>
      </c>
    </row>
    <row r="316" spans="1:32" ht="13.5" x14ac:dyDescent="0.3">
      <c r="A316" s="287">
        <v>348</v>
      </c>
      <c r="B316" s="9" t="str">
        <f>LEFT(功能_33[[#This Row],[功能代號]],2)</f>
        <v>L6</v>
      </c>
      <c r="C316" s="9" t="s">
        <v>994</v>
      </c>
      <c r="D316" s="29"/>
      <c r="E316" s="11" t="s">
        <v>878</v>
      </c>
      <c r="F316" s="12" t="s">
        <v>879</v>
      </c>
      <c r="G316" s="9" t="s">
        <v>880</v>
      </c>
      <c r="H316" s="11" t="s">
        <v>952</v>
      </c>
      <c r="I316" s="11" t="s">
        <v>706</v>
      </c>
      <c r="J316" s="2">
        <v>44434</v>
      </c>
      <c r="K316" s="2" t="s">
        <v>2300</v>
      </c>
      <c r="L316" s="2"/>
      <c r="M316" s="2"/>
      <c r="N316" s="2" t="str">
        <f>IFERROR(IF(VLOOKUP(功能_33[[#This Row],[功能代號]],討論項目!A:H,8,FALSE)=0,"",VLOOKUP(功能_33[[#This Row],[功能代號]],討論項目!A:H,8,FALSE)),"")</f>
        <v/>
      </c>
      <c r="O316" s="2"/>
      <c r="P316" s="11" t="s">
        <v>961</v>
      </c>
      <c r="Q316" s="11" t="s">
        <v>955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282" t="str">
        <f>IF(功能_33[[#This Row],[實際展示]]="","",功能_33[[#This Row],[實際展示]]+14)</f>
        <v/>
      </c>
      <c r="AB316" s="282" t="str">
        <f>IF(功能_33[[#This Row],[實際展示]]="","",功能_33[[#This Row],[實際展示]]+21)</f>
        <v/>
      </c>
      <c r="AC316" s="2"/>
      <c r="AD316" s="282" t="str">
        <f>IFERROR(IF(VLOOKUP(功能_33[[#This Row],[功能代號]],Menu!A:D,4,FALSE)=0,"",VLOOKUP(功能_33[[#This Row],[功能代號]],Menu!A:D,4,FALSE)),"")</f>
        <v>L6-7</v>
      </c>
      <c r="AE316" s="9">
        <v>348</v>
      </c>
      <c r="AF316" s="9" t="str">
        <f>VLOOKUP(功能_33[[#This Row],[功能代號]],[2]交易清單!$E:$E,1,FALSE)</f>
        <v>L6075</v>
      </c>
    </row>
    <row r="317" spans="1:32" ht="13.5" x14ac:dyDescent="0.3">
      <c r="A317" s="287">
        <v>349</v>
      </c>
      <c r="B317" s="9" t="str">
        <f>LEFT(功能_33[[#This Row],[功能代號]],2)</f>
        <v>L6</v>
      </c>
      <c r="C317" s="9" t="s">
        <v>994</v>
      </c>
      <c r="D317" s="29"/>
      <c r="E317" s="11" t="s">
        <v>881</v>
      </c>
      <c r="F317" s="12" t="s">
        <v>879</v>
      </c>
      <c r="G317" s="9" t="s">
        <v>882</v>
      </c>
      <c r="H317" s="11" t="s">
        <v>952</v>
      </c>
      <c r="I317" s="11" t="s">
        <v>706</v>
      </c>
      <c r="J317" s="2">
        <v>44434</v>
      </c>
      <c r="K317" s="2" t="s">
        <v>2300</v>
      </c>
      <c r="L317" s="2"/>
      <c r="M317" s="2"/>
      <c r="N317" s="2" t="str">
        <f>IFERROR(IF(VLOOKUP(功能_33[[#This Row],[功能代號]],討論項目!A:H,8,FALSE)=0,"",VLOOKUP(功能_33[[#This Row],[功能代號]],討論項目!A:H,8,FALSE)),"")</f>
        <v/>
      </c>
      <c r="O317" s="2"/>
      <c r="P317" s="11" t="s">
        <v>961</v>
      </c>
      <c r="Q317" s="11" t="s">
        <v>955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282" t="str">
        <f>IF(功能_33[[#This Row],[實際展示]]="","",功能_33[[#This Row],[實際展示]]+14)</f>
        <v/>
      </c>
      <c r="AB317" s="282" t="str">
        <f>IF(功能_33[[#This Row],[實際展示]]="","",功能_33[[#This Row],[實際展示]]+21)</f>
        <v/>
      </c>
      <c r="AC317" s="2"/>
      <c r="AD317" s="286" t="str">
        <f>AD316</f>
        <v>L6-7</v>
      </c>
      <c r="AE317" s="9">
        <v>349</v>
      </c>
      <c r="AF317" s="9" t="str">
        <f>VLOOKUP(功能_33[[#This Row],[功能代號]],[2]交易清單!$E:$E,1,FALSE)</f>
        <v>L6705</v>
      </c>
    </row>
    <row r="318" spans="1:32" ht="13.5" x14ac:dyDescent="0.3">
      <c r="A318" s="287">
        <v>350</v>
      </c>
      <c r="B318" s="9" t="str">
        <f>LEFT(功能_33[[#This Row],[功能代號]],2)</f>
        <v>L6</v>
      </c>
      <c r="C318" s="9" t="s">
        <v>994</v>
      </c>
      <c r="D318" s="29"/>
      <c r="E318" s="11" t="s">
        <v>797</v>
      </c>
      <c r="F318" s="12" t="s">
        <v>798</v>
      </c>
      <c r="G318" s="9" t="s">
        <v>799</v>
      </c>
      <c r="H318" s="11" t="s">
        <v>952</v>
      </c>
      <c r="I318" s="11" t="s">
        <v>706</v>
      </c>
      <c r="J318" s="2">
        <v>44432</v>
      </c>
      <c r="K318" s="2" t="s">
        <v>2300</v>
      </c>
      <c r="L318" s="2"/>
      <c r="M318" s="2"/>
      <c r="N318" s="2" t="str">
        <f>IFERROR(IF(VLOOKUP(功能_33[[#This Row],[功能代號]],討論項目!A:H,8,FALSE)=0,"",VLOOKUP(功能_33[[#This Row],[功能代號]],討論項目!A:H,8,FALSE)),"")</f>
        <v/>
      </c>
      <c r="O318" s="2"/>
      <c r="P318" s="11" t="s">
        <v>961</v>
      </c>
      <c r="Q318" s="11" t="s">
        <v>1000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282" t="str">
        <f>IF(功能_33[[#This Row],[實際展示]]="","",功能_33[[#This Row],[實際展示]]+14)</f>
        <v/>
      </c>
      <c r="AB318" s="282" t="str">
        <f>IF(功能_33[[#This Row],[實際展示]]="","",功能_33[[#This Row],[實際展示]]+21)</f>
        <v/>
      </c>
      <c r="AC318" s="2"/>
      <c r="AD318" s="282" t="str">
        <f>IFERROR(IF(VLOOKUP(功能_33[[#This Row],[功能代號]],Menu!A:D,4,FALSE)=0,"",VLOOKUP(功能_33[[#This Row],[功能代號]],Menu!A:D,4,FALSE)),"")</f>
        <v>L6-7</v>
      </c>
      <c r="AE318" s="9">
        <v>350</v>
      </c>
      <c r="AF318" s="9" t="str">
        <f>VLOOKUP(功能_33[[#This Row],[功能代號]],[2]交易清單!$E:$E,1,FALSE)</f>
        <v>L6077</v>
      </c>
    </row>
    <row r="319" spans="1:32" ht="13.5" x14ac:dyDescent="0.3">
      <c r="A319" s="287">
        <v>351</v>
      </c>
      <c r="B319" s="9" t="str">
        <f>LEFT(功能_33[[#This Row],[功能代號]],2)</f>
        <v>L6</v>
      </c>
      <c r="C319" s="9" t="s">
        <v>994</v>
      </c>
      <c r="D319" s="29"/>
      <c r="E319" s="11" t="s">
        <v>800</v>
      </c>
      <c r="F319" s="12" t="s">
        <v>801</v>
      </c>
      <c r="G319" s="9" t="s">
        <v>802</v>
      </c>
      <c r="H319" s="11" t="s">
        <v>952</v>
      </c>
      <c r="I319" s="11" t="s">
        <v>706</v>
      </c>
      <c r="J319" s="2">
        <v>44432</v>
      </c>
      <c r="K319" s="2" t="s">
        <v>2300</v>
      </c>
      <c r="L319" s="2"/>
      <c r="M319" s="2"/>
      <c r="N319" s="2" t="str">
        <f>IFERROR(IF(VLOOKUP(功能_33[[#This Row],[功能代號]],討論項目!A:H,8,FALSE)=0,"",VLOOKUP(功能_33[[#This Row],[功能代號]],討論項目!A:H,8,FALSE)),"")</f>
        <v/>
      </c>
      <c r="O319" s="2"/>
      <c r="P319" s="11" t="s">
        <v>961</v>
      </c>
      <c r="Q319" s="11" t="s">
        <v>1000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282" t="str">
        <f>IF(功能_33[[#This Row],[實際展示]]="","",功能_33[[#This Row],[實際展示]]+14)</f>
        <v/>
      </c>
      <c r="AB319" s="282" t="str">
        <f>IF(功能_33[[#This Row],[實際展示]]="","",功能_33[[#This Row],[實際展示]]+21)</f>
        <v/>
      </c>
      <c r="AC319" s="2"/>
      <c r="AD319" s="286" t="str">
        <f>AD318</f>
        <v>L6-7</v>
      </c>
      <c r="AE319" s="9">
        <v>351</v>
      </c>
      <c r="AF319" s="9" t="str">
        <f>VLOOKUP(功能_33[[#This Row],[功能代號]],[2]交易清單!$E:$E,1,FALSE)</f>
        <v>L6707</v>
      </c>
    </row>
    <row r="320" spans="1:32" ht="13.5" x14ac:dyDescent="0.3">
      <c r="A320" s="287">
        <v>352</v>
      </c>
      <c r="B320" s="9" t="str">
        <f>LEFT(功能_33[[#This Row],[功能代號]],2)</f>
        <v>L6</v>
      </c>
      <c r="C320" s="9" t="s">
        <v>994</v>
      </c>
      <c r="D320" s="29"/>
      <c r="E320" s="11" t="s">
        <v>883</v>
      </c>
      <c r="F320" s="12" t="s">
        <v>884</v>
      </c>
      <c r="G320" s="9" t="s">
        <v>885</v>
      </c>
      <c r="H320" s="11" t="s">
        <v>952</v>
      </c>
      <c r="I320" s="11" t="s">
        <v>706</v>
      </c>
      <c r="J320" s="2">
        <v>44434</v>
      </c>
      <c r="K320" s="2" t="s">
        <v>2300</v>
      </c>
      <c r="L320" s="2"/>
      <c r="M320" s="2"/>
      <c r="N320" s="2" t="str">
        <f>IFERROR(IF(VLOOKUP(功能_33[[#This Row],[功能代號]],討論項目!A:H,8,FALSE)=0,"",VLOOKUP(功能_33[[#This Row],[功能代號]],討論項目!A:H,8,FALSE)),"")</f>
        <v/>
      </c>
      <c r="O320" s="2"/>
      <c r="P320" s="11" t="s">
        <v>966</v>
      </c>
      <c r="Q320" s="11" t="s">
        <v>955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282" t="str">
        <f>IF(功能_33[[#This Row],[實際展示]]="","",功能_33[[#This Row],[實際展示]]+14)</f>
        <v/>
      </c>
      <c r="AB320" s="282" t="str">
        <f>IF(功能_33[[#This Row],[實際展示]]="","",功能_33[[#This Row],[實際展示]]+21)</f>
        <v/>
      </c>
      <c r="AC320" s="2"/>
      <c r="AD320" s="282" t="str">
        <f>IFERROR(IF(VLOOKUP(功能_33[[#This Row],[功能代號]],Menu!A:D,4,FALSE)=0,"",VLOOKUP(功能_33[[#This Row],[功能代號]],Menu!A:D,4,FALSE)),"")</f>
        <v>L6-7</v>
      </c>
      <c r="AE320" s="9">
        <v>352</v>
      </c>
      <c r="AF320" s="9" t="str">
        <f>VLOOKUP(功能_33[[#This Row],[功能代號]],[2]交易清單!$E:$E,1,FALSE)</f>
        <v>L6078</v>
      </c>
    </row>
    <row r="321" spans="1:32" ht="13.5" x14ac:dyDescent="0.3">
      <c r="A321" s="287">
        <v>353</v>
      </c>
      <c r="B321" s="9" t="str">
        <f>LEFT(功能_33[[#This Row],[功能代號]],2)</f>
        <v>L6</v>
      </c>
      <c r="C321" s="9" t="s">
        <v>994</v>
      </c>
      <c r="D321" s="29"/>
      <c r="E321" s="11" t="s">
        <v>886</v>
      </c>
      <c r="F321" s="12" t="s">
        <v>884</v>
      </c>
      <c r="G321" s="9" t="s">
        <v>887</v>
      </c>
      <c r="H321" s="11" t="s">
        <v>952</v>
      </c>
      <c r="I321" s="11" t="s">
        <v>706</v>
      </c>
      <c r="J321" s="2">
        <v>44434</v>
      </c>
      <c r="K321" s="2" t="s">
        <v>2300</v>
      </c>
      <c r="L321" s="2"/>
      <c r="M321" s="2"/>
      <c r="N321" s="2" t="str">
        <f>IFERROR(IF(VLOOKUP(功能_33[[#This Row],[功能代號]],討論項目!A:H,8,FALSE)=0,"",VLOOKUP(功能_33[[#This Row],[功能代號]],討論項目!A:H,8,FALSE)),"")</f>
        <v/>
      </c>
      <c r="O321" s="2"/>
      <c r="P321" s="11" t="s">
        <v>966</v>
      </c>
      <c r="Q321" s="11" t="s">
        <v>955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282" t="str">
        <f>IF(功能_33[[#This Row],[實際展示]]="","",功能_33[[#This Row],[實際展示]]+14)</f>
        <v/>
      </c>
      <c r="AB321" s="282" t="str">
        <f>IF(功能_33[[#This Row],[實際展示]]="","",功能_33[[#This Row],[實際展示]]+21)</f>
        <v/>
      </c>
      <c r="AC321" s="2"/>
      <c r="AD321" s="286" t="str">
        <f>AD320</f>
        <v>L6-7</v>
      </c>
      <c r="AE321" s="9">
        <v>353</v>
      </c>
      <c r="AF321" s="9" t="str">
        <f>VLOOKUP(功能_33[[#This Row],[功能代號]],[2]交易清單!$E:$E,1,FALSE)</f>
        <v>L6708</v>
      </c>
    </row>
    <row r="322" spans="1:32" ht="13.5" x14ac:dyDescent="0.3">
      <c r="A322" s="287">
        <v>354</v>
      </c>
      <c r="B322" s="9" t="str">
        <f>LEFT(功能_33[[#This Row],[功能代號]],2)</f>
        <v>L6</v>
      </c>
      <c r="C322" s="9" t="s">
        <v>994</v>
      </c>
      <c r="D322" s="29"/>
      <c r="E322" s="11" t="s">
        <v>727</v>
      </c>
      <c r="F322" s="10" t="s">
        <v>728</v>
      </c>
      <c r="G322" s="9" t="s">
        <v>729</v>
      </c>
      <c r="H322" s="11" t="s">
        <v>952</v>
      </c>
      <c r="I322" s="11" t="s">
        <v>706</v>
      </c>
      <c r="J322" s="2">
        <v>44428</v>
      </c>
      <c r="K322" s="2" t="s">
        <v>2300</v>
      </c>
      <c r="L322" s="2"/>
      <c r="M322" s="2"/>
      <c r="N322" s="2" t="str">
        <f>IFERROR(IF(VLOOKUP(功能_33[[#This Row],[功能代號]],討論項目!A:H,8,FALSE)=0,"",VLOOKUP(功能_33[[#This Row],[功能代號]],討論項目!A:H,8,FALSE)),"")</f>
        <v/>
      </c>
      <c r="O322" s="2"/>
      <c r="P322" s="11" t="s">
        <v>961</v>
      </c>
      <c r="Q322" s="11" t="s">
        <v>959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282" t="str">
        <f>IF(功能_33[[#This Row],[實際展示]]="","",功能_33[[#This Row],[實際展示]]+14)</f>
        <v/>
      </c>
      <c r="AB322" s="282" t="str">
        <f>IF(功能_33[[#This Row],[實際展示]]="","",功能_33[[#This Row],[實際展示]]+21)</f>
        <v/>
      </c>
      <c r="AC322" s="2"/>
      <c r="AD322" s="282" t="str">
        <f>IFERROR(IF(VLOOKUP(功能_33[[#This Row],[功能代號]],Menu!A:D,4,FALSE)=0,"",VLOOKUP(功能_33[[#This Row],[功能代號]],Menu!A:D,4,FALSE)),"")</f>
        <v>L6-7</v>
      </c>
      <c r="AE322" s="9">
        <v>354</v>
      </c>
      <c r="AF322" s="9" t="str">
        <f>VLOOKUP(功能_33[[#This Row],[功能代號]],[2]交易清單!$E:$E,1,FALSE)</f>
        <v>L6079</v>
      </c>
    </row>
    <row r="323" spans="1:32" ht="13.5" x14ac:dyDescent="0.3">
      <c r="A323" s="287">
        <v>355</v>
      </c>
      <c r="B323" s="9" t="str">
        <f>LEFT(功能_33[[#This Row],[功能代號]],2)</f>
        <v>L6</v>
      </c>
      <c r="C323" s="9" t="s">
        <v>994</v>
      </c>
      <c r="D323" s="29"/>
      <c r="E323" s="11" t="s">
        <v>730</v>
      </c>
      <c r="F323" s="10" t="s">
        <v>731</v>
      </c>
      <c r="G323" s="9" t="s">
        <v>732</v>
      </c>
      <c r="H323" s="11" t="s">
        <v>952</v>
      </c>
      <c r="I323" s="11" t="s">
        <v>706</v>
      </c>
      <c r="J323" s="2">
        <v>44428</v>
      </c>
      <c r="K323" s="2" t="s">
        <v>2300</v>
      </c>
      <c r="L323" s="2"/>
      <c r="M323" s="2"/>
      <c r="N323" s="2" t="str">
        <f>IFERROR(IF(VLOOKUP(功能_33[[#This Row],[功能代號]],討論項目!A:H,8,FALSE)=0,"",VLOOKUP(功能_33[[#This Row],[功能代號]],討論項目!A:H,8,FALSE)),"")</f>
        <v/>
      </c>
      <c r="O323" s="2"/>
      <c r="P323" s="11" t="s">
        <v>961</v>
      </c>
      <c r="Q323" s="11" t="s">
        <v>959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282" t="str">
        <f>IF(功能_33[[#This Row],[實際展示]]="","",功能_33[[#This Row],[實際展示]]+14)</f>
        <v/>
      </c>
      <c r="AB323" s="282" t="str">
        <f>IF(功能_33[[#This Row],[實際展示]]="","",功能_33[[#This Row],[實際展示]]+21)</f>
        <v/>
      </c>
      <c r="AC323" s="2"/>
      <c r="AD323" s="286" t="str">
        <f>AD322</f>
        <v>L6-7</v>
      </c>
      <c r="AE323" s="9">
        <v>355</v>
      </c>
      <c r="AF323" s="9" t="str">
        <f>VLOOKUP(功能_33[[#This Row],[功能代號]],[2]交易清單!$E:$E,1,FALSE)</f>
        <v>L6709</v>
      </c>
    </row>
    <row r="324" spans="1:32" ht="13.5" x14ac:dyDescent="0.3">
      <c r="A324" s="287">
        <v>356</v>
      </c>
      <c r="B324" s="9" t="str">
        <f>LEFT(功能_33[[#This Row],[功能代號]],2)</f>
        <v>L6</v>
      </c>
      <c r="C324" s="9" t="s">
        <v>994</v>
      </c>
      <c r="D324" s="29"/>
      <c r="E324" s="11" t="s">
        <v>782</v>
      </c>
      <c r="F324" s="12" t="s">
        <v>783</v>
      </c>
      <c r="G324" s="9" t="s">
        <v>784</v>
      </c>
      <c r="H324" s="11" t="s">
        <v>952</v>
      </c>
      <c r="I324" s="11" t="s">
        <v>706</v>
      </c>
      <c r="J324" s="2">
        <v>44431</v>
      </c>
      <c r="K324" s="2" t="s">
        <v>2300</v>
      </c>
      <c r="L324" s="2"/>
      <c r="M324" s="2"/>
      <c r="N324" s="2" t="str">
        <f>IFERROR(IF(VLOOKUP(功能_33[[#This Row],[功能代號]],討論項目!A:H,8,FALSE)=0,"",VLOOKUP(功能_33[[#This Row],[功能代號]],討論項目!A:H,8,FALSE)),"")</f>
        <v/>
      </c>
      <c r="O324" s="2"/>
      <c r="P324" s="11" t="s">
        <v>961</v>
      </c>
      <c r="Q324" s="11" t="s">
        <v>955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282" t="str">
        <f>IF(功能_33[[#This Row],[實際展示]]="","",功能_33[[#This Row],[實際展示]]+14)</f>
        <v/>
      </c>
      <c r="AB324" s="282" t="str">
        <f>IF(功能_33[[#This Row],[實際展示]]="","",功能_33[[#This Row],[實際展示]]+21)</f>
        <v/>
      </c>
      <c r="AC324" s="2"/>
      <c r="AD324" s="282" t="str">
        <f>IFERROR(IF(VLOOKUP(功能_33[[#This Row],[功能代號]],Menu!A:D,4,FALSE)=0,"",VLOOKUP(功能_33[[#This Row],[功能代號]],Menu!A:D,4,FALSE)),"")</f>
        <v>L6-7</v>
      </c>
      <c r="AE324" s="9">
        <v>356</v>
      </c>
      <c r="AF324" s="9" t="str">
        <f>VLOOKUP(功能_33[[#This Row],[功能代號]],[2]交易清單!$E:$E,1,FALSE)</f>
        <v>L6085</v>
      </c>
    </row>
    <row r="325" spans="1:32" ht="13.5" x14ac:dyDescent="0.3">
      <c r="A325" s="287">
        <v>357</v>
      </c>
      <c r="B325" s="9" t="str">
        <f>LEFT(功能_33[[#This Row],[功能代號]],2)</f>
        <v>L6</v>
      </c>
      <c r="C325" s="9" t="s">
        <v>994</v>
      </c>
      <c r="D325" s="29"/>
      <c r="E325" s="11" t="s">
        <v>785</v>
      </c>
      <c r="F325" s="12" t="s">
        <v>783</v>
      </c>
      <c r="G325" s="9" t="s">
        <v>786</v>
      </c>
      <c r="H325" s="11" t="s">
        <v>952</v>
      </c>
      <c r="I325" s="11" t="s">
        <v>706</v>
      </c>
      <c r="J325" s="2">
        <v>44431</v>
      </c>
      <c r="K325" s="2" t="s">
        <v>2300</v>
      </c>
      <c r="L325" s="2"/>
      <c r="M325" s="2"/>
      <c r="N325" s="2" t="str">
        <f>IFERROR(IF(VLOOKUP(功能_33[[#This Row],[功能代號]],討論項目!A:H,8,FALSE)=0,"",VLOOKUP(功能_33[[#This Row],[功能代號]],討論項目!A:H,8,FALSE)),"")</f>
        <v/>
      </c>
      <c r="O325" s="2"/>
      <c r="P325" s="11" t="s">
        <v>961</v>
      </c>
      <c r="Q325" s="11" t="s">
        <v>955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282" t="str">
        <f>IF(功能_33[[#This Row],[實際展示]]="","",功能_33[[#This Row],[實際展示]]+14)</f>
        <v/>
      </c>
      <c r="AB325" s="282" t="str">
        <f>IF(功能_33[[#This Row],[實際展示]]="","",功能_33[[#This Row],[實際展示]]+21)</f>
        <v/>
      </c>
      <c r="AC325" s="2"/>
      <c r="AD325" s="286" t="str">
        <f>AD324</f>
        <v>L6-7</v>
      </c>
      <c r="AE325" s="9">
        <v>357</v>
      </c>
      <c r="AF325" s="9" t="str">
        <f>VLOOKUP(功能_33[[#This Row],[功能代號]],[2]交易清單!$E:$E,1,FALSE)</f>
        <v>L6755</v>
      </c>
    </row>
    <row r="326" spans="1:32" ht="13.5" x14ac:dyDescent="0.3">
      <c r="A326" s="287">
        <v>358</v>
      </c>
      <c r="B326" s="9" t="str">
        <f>LEFT(功能_33[[#This Row],[功能代號]],2)</f>
        <v>L6</v>
      </c>
      <c r="C326" s="9" t="s">
        <v>994</v>
      </c>
      <c r="D326" s="29"/>
      <c r="E326" s="11" t="s">
        <v>905</v>
      </c>
      <c r="F326" s="12" t="s">
        <v>906</v>
      </c>
      <c r="G326" s="9" t="s">
        <v>907</v>
      </c>
      <c r="H326" s="11" t="s">
        <v>952</v>
      </c>
      <c r="I326" s="11" t="s">
        <v>706</v>
      </c>
      <c r="J326" s="2">
        <v>44434</v>
      </c>
      <c r="K326" s="2" t="s">
        <v>2300</v>
      </c>
      <c r="L326" s="2"/>
      <c r="M326" s="2"/>
      <c r="N326" s="2" t="str">
        <f>IFERROR(IF(VLOOKUP(功能_33[[#This Row],[功能代號]],討論項目!A:H,8,FALSE)=0,"",VLOOKUP(功能_33[[#This Row],[功能代號]],討論項目!A:H,8,FALSE)),"")</f>
        <v/>
      </c>
      <c r="O326" s="2"/>
      <c r="P326" s="11" t="s">
        <v>961</v>
      </c>
      <c r="Q326" s="11" t="s">
        <v>955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282" t="str">
        <f>IF(功能_33[[#This Row],[實際展示]]="","",功能_33[[#This Row],[實際展示]]+14)</f>
        <v/>
      </c>
      <c r="AB326" s="282" t="str">
        <f>IF(功能_33[[#This Row],[實際展示]]="","",功能_33[[#This Row],[實際展示]]+21)</f>
        <v/>
      </c>
      <c r="AC326" s="2"/>
      <c r="AD326" s="282" t="str">
        <f>IFERROR(IF(VLOOKUP(功能_33[[#This Row],[功能代號]],Menu!A:D,4,FALSE)=0,"",VLOOKUP(功能_33[[#This Row],[功能代號]],Menu!A:D,4,FALSE)),"")</f>
        <v>L6-7</v>
      </c>
      <c r="AE326" s="9">
        <v>358</v>
      </c>
      <c r="AF326" s="9" t="str">
        <f>VLOOKUP(功能_33[[#This Row],[功能代號]],[2]交易清單!$E:$E,1,FALSE)</f>
        <v>L6086</v>
      </c>
    </row>
    <row r="327" spans="1:32" ht="13.5" x14ac:dyDescent="0.3">
      <c r="A327" s="287">
        <v>169</v>
      </c>
      <c r="B327" s="9" t="str">
        <f>LEFT(功能_33[[#This Row],[功能代號]],2)</f>
        <v>L2</v>
      </c>
      <c r="C327" s="9" t="s">
        <v>990</v>
      </c>
      <c r="D327" s="29"/>
      <c r="E327" s="11" t="s">
        <v>136</v>
      </c>
      <c r="F327" s="12" t="s">
        <v>137</v>
      </c>
      <c r="G327" s="9" t="s">
        <v>138</v>
      </c>
      <c r="H327" s="11" t="s">
        <v>952</v>
      </c>
      <c r="I327" s="14" t="s">
        <v>702</v>
      </c>
      <c r="J327" s="2">
        <v>44411</v>
      </c>
      <c r="K327" s="2" t="s">
        <v>2300</v>
      </c>
      <c r="L327" s="2"/>
      <c r="M327" s="3"/>
      <c r="N327" s="3" t="str">
        <f>IFERROR(IF(VLOOKUP(功能_33[[#This Row],[功能代號]],討論項目!A:H,8,FALSE)=0,"",VLOOKUP(功能_33[[#This Row],[功能代號]],討論項目!A:H,8,FALSE)),"")</f>
        <v/>
      </c>
      <c r="O327" s="3"/>
      <c r="P327" s="11" t="s">
        <v>956</v>
      </c>
      <c r="Q327" s="11" t="s">
        <v>960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放款推展課</v>
      </c>
      <c r="AA327" s="282" t="str">
        <f>IF(功能_33[[#This Row],[實際展示]]="","",功能_33[[#This Row],[實際展示]]+14)</f>
        <v/>
      </c>
      <c r="AB327" s="282" t="str">
        <f>IF(功能_33[[#This Row],[實際展示]]="","",功能_33[[#This Row],[實際展示]]+21)</f>
        <v/>
      </c>
      <c r="AC327" s="3"/>
      <c r="AD327" s="282" t="str">
        <f>IFERROR(IF(VLOOKUP(功能_33[[#This Row],[功能代號]],Menu!A:D,4,FALSE)=0,"",VLOOKUP(功能_33[[#This Row],[功能代號]],Menu!A:D,4,FALSE)),"")</f>
        <v>L2-3</v>
      </c>
      <c r="AE327" s="9">
        <v>169</v>
      </c>
      <c r="AF327" s="9" t="str">
        <f>VLOOKUP(功能_33[[#This Row],[功能代號]],[2]交易清單!$E:$E,1,FALSE)</f>
        <v>L2903</v>
      </c>
    </row>
    <row r="328" spans="1:32" ht="13.5" x14ac:dyDescent="0.3">
      <c r="A328" s="287">
        <v>314</v>
      </c>
      <c r="B328" s="9" t="str">
        <f>LEFT(功能_33[[#This Row],[功能代號]],2)</f>
        <v>L6</v>
      </c>
      <c r="C328" s="9" t="s">
        <v>994</v>
      </c>
      <c r="D328" s="29"/>
      <c r="E328" s="11" t="s">
        <v>806</v>
      </c>
      <c r="F328" s="20" t="s">
        <v>804</v>
      </c>
      <c r="G328" s="9" t="s">
        <v>807</v>
      </c>
      <c r="H328" s="11" t="s">
        <v>952</v>
      </c>
      <c r="I328" s="11" t="s">
        <v>706</v>
      </c>
      <c r="J328" s="2">
        <v>44432</v>
      </c>
      <c r="K328" s="2" t="s">
        <v>2301</v>
      </c>
      <c r="L328" s="2"/>
      <c r="M328" s="2"/>
      <c r="N328" s="2" t="str">
        <f>IFERROR(IF(VLOOKUP(功能_33[[#This Row],[功能代號]],討論項目!A:H,8,FALSE)=0,"",VLOOKUP(功能_33[[#This Row],[功能代號]],討論項目!A:H,8,FALSE)),"")</f>
        <v/>
      </c>
      <c r="O328" s="2"/>
      <c r="P328" s="11" t="s">
        <v>961</v>
      </c>
      <c r="Q328" s="11" t="s">
        <v>955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282" t="str">
        <f>IF(功能_33[[#This Row],[實際展示]]="","",功能_33[[#This Row],[實際展示]]+14)</f>
        <v/>
      </c>
      <c r="AB328" s="282" t="str">
        <f>IF(功能_33[[#This Row],[實際展示]]="","",功能_33[[#This Row],[實際展示]]+21)</f>
        <v/>
      </c>
      <c r="AC328" s="2"/>
      <c r="AD328" s="286" t="str">
        <f>AD288</f>
        <v>L6-3</v>
      </c>
      <c r="AE328" s="9">
        <v>314</v>
      </c>
      <c r="AF328" s="9" t="str">
        <f>VLOOKUP(功能_33[[#This Row],[功能代號]],[2]交易清單!$E:$E,1,FALSE)</f>
        <v>L6310</v>
      </c>
    </row>
    <row r="329" spans="1:32" ht="13.5" x14ac:dyDescent="0.3">
      <c r="A329" s="287">
        <v>315</v>
      </c>
      <c r="B329" s="9" t="str">
        <f>LEFT(功能_33[[#This Row],[功能代號]],2)</f>
        <v>L6</v>
      </c>
      <c r="C329" s="9" t="s">
        <v>994</v>
      </c>
      <c r="D329" s="29"/>
      <c r="E329" s="11" t="s">
        <v>808</v>
      </c>
      <c r="F329" s="20" t="s">
        <v>809</v>
      </c>
      <c r="G329" s="9" t="s">
        <v>810</v>
      </c>
      <c r="H329" s="11" t="s">
        <v>640</v>
      </c>
      <c r="I329" s="11" t="s">
        <v>706</v>
      </c>
      <c r="J329" s="2">
        <v>44432</v>
      </c>
      <c r="K329" s="2" t="s">
        <v>2301</v>
      </c>
      <c r="L329" s="2"/>
      <c r="M329" s="2"/>
      <c r="N329" s="2" t="str">
        <f>IFERROR(IF(VLOOKUP(功能_33[[#This Row],[功能代號]],討論項目!A:H,8,FALSE)=0,"",VLOOKUP(功能_33[[#This Row],[功能代號]],討論項目!A:H,8,FALSE)),"")</f>
        <v/>
      </c>
      <c r="O329" s="2"/>
      <c r="P329" s="11" t="s">
        <v>961</v>
      </c>
      <c r="Q329" s="11" t="s">
        <v>955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282" t="str">
        <f>IF(功能_33[[#This Row],[實際展示]]="","",功能_33[[#This Row],[實際展示]]+14)</f>
        <v/>
      </c>
      <c r="AB329" s="282" t="str">
        <f>IF(功能_33[[#This Row],[實際展示]]="","",功能_33[[#This Row],[實際展示]]+21)</f>
        <v/>
      </c>
      <c r="AC329" s="2"/>
      <c r="AD329" s="282" t="str">
        <f>IFERROR(IF(VLOOKUP(功能_33[[#This Row],[功能代號]],Menu!A:D,4,FALSE)=0,"",VLOOKUP(功能_33[[#This Row],[功能代號]],Menu!A:D,4,FALSE)),"")</f>
        <v>L6-4</v>
      </c>
      <c r="AE329" s="9">
        <v>315</v>
      </c>
      <c r="AF329" s="9" t="str">
        <f>VLOOKUP(功能_33[[#This Row],[功能代號]],[2]交易清單!$E:$E,1,FALSE)</f>
        <v>L6041</v>
      </c>
    </row>
    <row r="330" spans="1:32" ht="13.5" x14ac:dyDescent="0.3">
      <c r="A330" s="287">
        <v>316</v>
      </c>
      <c r="B330" s="9" t="str">
        <f>LEFT(功能_33[[#This Row],[功能代號]],2)</f>
        <v>L6</v>
      </c>
      <c r="C330" s="9" t="s">
        <v>994</v>
      </c>
      <c r="D330" s="29"/>
      <c r="E330" s="11" t="s">
        <v>811</v>
      </c>
      <c r="F330" s="12" t="s">
        <v>809</v>
      </c>
      <c r="G330" s="9" t="s">
        <v>812</v>
      </c>
      <c r="H330" s="11" t="s">
        <v>640</v>
      </c>
      <c r="I330" s="11" t="s">
        <v>706</v>
      </c>
      <c r="J330" s="4">
        <v>44432</v>
      </c>
      <c r="K330" s="2" t="s">
        <v>2301</v>
      </c>
      <c r="L330" s="4"/>
      <c r="M330" s="4"/>
      <c r="N330" s="4" t="str">
        <f>IFERROR(IF(VLOOKUP(功能_33[[#This Row],[功能代號]],討論項目!A:H,8,FALSE)=0,"",VLOOKUP(功能_33[[#This Row],[功能代號]],討論項目!A:H,8,FALSE)),"")</f>
        <v/>
      </c>
      <c r="O330" s="4"/>
      <c r="P330" s="11" t="s">
        <v>961</v>
      </c>
      <c r="Q330" s="11" t="s">
        <v>959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282" t="str">
        <f>IF(功能_33[[#This Row],[實際展示]]="","",功能_33[[#This Row],[實際展示]]+14)</f>
        <v/>
      </c>
      <c r="AB330" s="282" t="str">
        <f>IF(功能_33[[#This Row],[實際展示]]="","",功能_33[[#This Row],[實際展示]]+21)</f>
        <v/>
      </c>
      <c r="AC330" s="4"/>
      <c r="AD330" s="286" t="str">
        <f>AD329</f>
        <v>L6-4</v>
      </c>
      <c r="AE330" s="9">
        <v>316</v>
      </c>
      <c r="AF330" s="9" t="str">
        <f>VLOOKUP(功能_33[[#This Row],[功能代號]],[2]交易清單!$E:$E,1,FALSE)</f>
        <v>L6401</v>
      </c>
    </row>
    <row r="331" spans="1:32" ht="13.5" x14ac:dyDescent="0.3">
      <c r="A331" s="287">
        <v>317</v>
      </c>
      <c r="B331" s="9" t="str">
        <f>LEFT(功能_33[[#This Row],[功能代號]],2)</f>
        <v>L6</v>
      </c>
      <c r="C331" s="9" t="s">
        <v>994</v>
      </c>
      <c r="D331" s="29"/>
      <c r="E331" s="11" t="s">
        <v>813</v>
      </c>
      <c r="F331" s="20" t="s">
        <v>814</v>
      </c>
      <c r="G331" s="9" t="s">
        <v>815</v>
      </c>
      <c r="H331" s="11" t="s">
        <v>640</v>
      </c>
      <c r="I331" s="11" t="s">
        <v>706</v>
      </c>
      <c r="J331" s="2">
        <v>44432</v>
      </c>
      <c r="K331" s="2" t="s">
        <v>2301</v>
      </c>
      <c r="L331" s="2"/>
      <c r="M331" s="2"/>
      <c r="N331" s="2" t="str">
        <f>IFERROR(IF(VLOOKUP(功能_33[[#This Row],[功能代號]],討論項目!A:H,8,FALSE)=0,"",VLOOKUP(功能_33[[#This Row],[功能代號]],討論項目!A:H,8,FALSE)),"")</f>
        <v/>
      </c>
      <c r="O331" s="2"/>
      <c r="P331" s="11" t="s">
        <v>961</v>
      </c>
      <c r="Q331" s="11" t="s">
        <v>955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282" t="str">
        <f>IF(功能_33[[#This Row],[實際展示]]="","",功能_33[[#This Row],[實際展示]]+14)</f>
        <v/>
      </c>
      <c r="AB331" s="282" t="str">
        <f>IF(功能_33[[#This Row],[實際展示]]="","",功能_33[[#This Row],[實際展示]]+21)</f>
        <v/>
      </c>
      <c r="AC331" s="2"/>
      <c r="AD331" s="282" t="str">
        <f>IFERROR(IF(VLOOKUP(功能_33[[#This Row],[功能代號]],Menu!A:D,4,FALSE)=0,"",VLOOKUP(功能_33[[#This Row],[功能代號]],Menu!A:D,4,FALSE)),"")</f>
        <v>L6-4</v>
      </c>
      <c r="AE331" s="9">
        <v>317</v>
      </c>
      <c r="AF331" s="9" t="str">
        <f>VLOOKUP(功能_33[[#This Row],[功能代號]],[2]交易清單!$E:$E,1,FALSE)</f>
        <v>L6042</v>
      </c>
    </row>
    <row r="332" spans="1:32" ht="13.5" x14ac:dyDescent="0.3">
      <c r="A332" s="287">
        <v>318</v>
      </c>
      <c r="B332" s="9" t="str">
        <f>LEFT(功能_33[[#This Row],[功能代號]],2)</f>
        <v>L6</v>
      </c>
      <c r="C332" s="9" t="s">
        <v>994</v>
      </c>
      <c r="D332" s="29"/>
      <c r="E332" s="11" t="s">
        <v>816</v>
      </c>
      <c r="F332" s="20" t="s">
        <v>814</v>
      </c>
      <c r="G332" s="9" t="s">
        <v>817</v>
      </c>
      <c r="H332" s="11" t="s">
        <v>640</v>
      </c>
      <c r="I332" s="11" t="s">
        <v>706</v>
      </c>
      <c r="J332" s="2">
        <v>44432</v>
      </c>
      <c r="K332" s="2" t="s">
        <v>2301</v>
      </c>
      <c r="L332" s="2"/>
      <c r="M332" s="2"/>
      <c r="N332" s="2" t="str">
        <f>IFERROR(IF(VLOOKUP(功能_33[[#This Row],[功能代號]],討論項目!A:H,8,FALSE)=0,"",VLOOKUP(功能_33[[#This Row],[功能代號]],討論項目!A:H,8,FALSE)),"")</f>
        <v/>
      </c>
      <c r="O332" s="2"/>
      <c r="P332" s="11" t="s">
        <v>961</v>
      </c>
      <c r="Q332" s="11" t="s">
        <v>955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282" t="str">
        <f>IF(功能_33[[#This Row],[實際展示]]="","",功能_33[[#This Row],[實際展示]]+14)</f>
        <v/>
      </c>
      <c r="AB332" s="282" t="str">
        <f>IF(功能_33[[#This Row],[實際展示]]="","",功能_33[[#This Row],[實際展示]]+21)</f>
        <v/>
      </c>
      <c r="AC332" s="2"/>
      <c r="AD332" s="286" t="str">
        <f>AD331</f>
        <v>L6-4</v>
      </c>
      <c r="AE332" s="9">
        <v>318</v>
      </c>
      <c r="AF332" s="9" t="str">
        <f>VLOOKUP(功能_33[[#This Row],[功能代號]],[2]交易清單!$E:$E,1,FALSE)</f>
        <v>L6402</v>
      </c>
    </row>
    <row r="333" spans="1:32" ht="13.5" x14ac:dyDescent="0.3">
      <c r="A333" s="287">
        <v>319</v>
      </c>
      <c r="B333" s="9" t="str">
        <f>LEFT(功能_33[[#This Row],[功能代號]],2)</f>
        <v>L6</v>
      </c>
      <c r="C333" s="9" t="s">
        <v>994</v>
      </c>
      <c r="D333" s="29"/>
      <c r="E333" s="11" t="s">
        <v>818</v>
      </c>
      <c r="F333" s="20" t="s">
        <v>819</v>
      </c>
      <c r="G333" s="9" t="s">
        <v>820</v>
      </c>
      <c r="H333" s="11" t="s">
        <v>640</v>
      </c>
      <c r="I333" s="11" t="s">
        <v>706</v>
      </c>
      <c r="J333" s="2">
        <v>44432</v>
      </c>
      <c r="K333" s="2" t="s">
        <v>2301</v>
      </c>
      <c r="L333" s="2"/>
      <c r="M333" s="2"/>
      <c r="N333" s="2" t="str">
        <f>IFERROR(IF(VLOOKUP(功能_33[[#This Row],[功能代號]],討論項目!A:H,8,FALSE)=0,"",VLOOKUP(功能_33[[#This Row],[功能代號]],討論項目!A:H,8,FALSE)),"")</f>
        <v/>
      </c>
      <c r="O333" s="2"/>
      <c r="P333" s="11" t="s">
        <v>961</v>
      </c>
      <c r="Q333" s="11" t="s">
        <v>955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282" t="str">
        <f>IF(功能_33[[#This Row],[實際展示]]="","",功能_33[[#This Row],[實際展示]]+14)</f>
        <v/>
      </c>
      <c r="AB333" s="282" t="str">
        <f>IF(功能_33[[#This Row],[實際展示]]="","",功能_33[[#This Row],[實際展示]]+21)</f>
        <v/>
      </c>
      <c r="AC333" s="2"/>
      <c r="AD333" s="282" t="str">
        <f>IFERROR(IF(VLOOKUP(功能_33[[#This Row],[功能代號]],Menu!A:D,4,FALSE)=0,"",VLOOKUP(功能_33[[#This Row],[功能代號]],Menu!A:D,4,FALSE)),"")</f>
        <v>L6-4</v>
      </c>
      <c r="AE333" s="9">
        <v>319</v>
      </c>
      <c r="AF333" s="9" t="str">
        <f>VLOOKUP(功能_33[[#This Row],[功能代號]],[2]交易清單!$E:$E,1,FALSE)</f>
        <v>L6043</v>
      </c>
    </row>
    <row r="334" spans="1:32" ht="13.5" x14ac:dyDescent="0.3">
      <c r="A334" s="287">
        <v>320</v>
      </c>
      <c r="B334" s="9" t="str">
        <f>LEFT(功能_33[[#This Row],[功能代號]],2)</f>
        <v>L6</v>
      </c>
      <c r="C334" s="9" t="s">
        <v>994</v>
      </c>
      <c r="D334" s="29"/>
      <c r="E334" s="11" t="s">
        <v>821</v>
      </c>
      <c r="F334" s="20" t="s">
        <v>819</v>
      </c>
      <c r="G334" s="9" t="s">
        <v>822</v>
      </c>
      <c r="H334" s="11" t="s">
        <v>640</v>
      </c>
      <c r="I334" s="11" t="s">
        <v>706</v>
      </c>
      <c r="J334" s="2">
        <v>44432</v>
      </c>
      <c r="K334" s="2" t="s">
        <v>2301</v>
      </c>
      <c r="L334" s="2"/>
      <c r="M334" s="2"/>
      <c r="N334" s="2" t="str">
        <f>IFERROR(IF(VLOOKUP(功能_33[[#This Row],[功能代號]],討論項目!A:H,8,FALSE)=0,"",VLOOKUP(功能_33[[#This Row],[功能代號]],討論項目!A:H,8,FALSE)),"")</f>
        <v/>
      </c>
      <c r="O334" s="2"/>
      <c r="P334" s="11" t="s">
        <v>961</v>
      </c>
      <c r="Q334" s="11" t="s">
        <v>955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282" t="str">
        <f>IF(功能_33[[#This Row],[實際展示]]="","",功能_33[[#This Row],[實際展示]]+14)</f>
        <v/>
      </c>
      <c r="AB334" s="282" t="str">
        <f>IF(功能_33[[#This Row],[實際展示]]="","",功能_33[[#This Row],[實際展示]]+21)</f>
        <v/>
      </c>
      <c r="AC334" s="2"/>
      <c r="AD334" s="286" t="str">
        <f>AD333</f>
        <v>L6-4</v>
      </c>
      <c r="AE334" s="9">
        <v>320</v>
      </c>
      <c r="AF334" s="9" t="str">
        <f>VLOOKUP(功能_33[[#This Row],[功能代號]],[2]交易清單!$E:$E,1,FALSE)</f>
        <v>L6403</v>
      </c>
    </row>
    <row r="335" spans="1:32" ht="13.5" x14ac:dyDescent="0.3">
      <c r="A335" s="287">
        <v>124</v>
      </c>
      <c r="B335" s="29" t="str">
        <f>LEFT(功能_33[[#This Row],[功能代號]],2)</f>
        <v>L6</v>
      </c>
      <c r="C335" s="29" t="s">
        <v>994</v>
      </c>
      <c r="D335" s="33"/>
      <c r="E335" s="7" t="s">
        <v>720</v>
      </c>
      <c r="F335" s="34" t="s">
        <v>1013</v>
      </c>
      <c r="G335" s="29" t="s">
        <v>721</v>
      </c>
      <c r="H335" s="7" t="s">
        <v>952</v>
      </c>
      <c r="I335" s="7" t="s">
        <v>706</v>
      </c>
      <c r="J335" s="297">
        <v>44396</v>
      </c>
      <c r="K335" s="297" t="s">
        <v>2303</v>
      </c>
      <c r="L335" s="297"/>
      <c r="M335" s="297"/>
      <c r="N335" s="297">
        <f>IFERROR(IF(VLOOKUP(功能_33[[#This Row],[功能代號]],討論項目!A:H,8,FALSE)=0,"",VLOOKUP(功能_33[[#This Row],[功能代號]],討論項目!A:H,8,FALSE)),"")</f>
        <v>44428</v>
      </c>
      <c r="O335" s="297">
        <v>44428</v>
      </c>
      <c r="P335" s="7" t="s">
        <v>961</v>
      </c>
      <c r="Q335" s="7" t="s">
        <v>969</v>
      </c>
      <c r="R335" s="9"/>
      <c r="S335" s="11">
        <v>1</v>
      </c>
      <c r="T335" s="11" t="s">
        <v>1061</v>
      </c>
      <c r="U335" s="11"/>
      <c r="V335" s="11"/>
      <c r="W335" s="11"/>
      <c r="X335" s="11"/>
      <c r="Y335" s="11"/>
      <c r="Z335" s="9" t="str">
        <f>VLOOKUP(功能_33[[#This Row],[User]],SKL放款!A:G,7,FALSE)</f>
        <v>放款推展課</v>
      </c>
      <c r="AA335" s="282" t="str">
        <f>IF(功能_33[[#This Row],[實際展示]]="","",功能_33[[#This Row],[實際展示]]+14)</f>
        <v/>
      </c>
      <c r="AB335" s="282" t="str">
        <f>IF(功能_33[[#This Row],[實際展示]]="","",功能_33[[#This Row],[實際展示]]+21)</f>
        <v/>
      </c>
      <c r="AC335" s="297">
        <v>44396</v>
      </c>
      <c r="AD335" s="282" t="str">
        <f>IFERROR(IF(VLOOKUP(功能_33[[#This Row],[功能代號]],Menu!A:D,4,FALSE)=0,"",VLOOKUP(功能_33[[#This Row],[功能代號]],Menu!A:D,4,FALSE)),"")</f>
        <v>L6-7</v>
      </c>
      <c r="AE335" s="9">
        <v>124</v>
      </c>
      <c r="AF335" s="9" t="str">
        <f>VLOOKUP(功能_33[[#This Row],[功能代號]],[2]交易清單!$E:$E,1,FALSE)</f>
        <v>L6082</v>
      </c>
    </row>
    <row r="336" spans="1:32" ht="13.5" x14ac:dyDescent="0.3">
      <c r="A336" s="287">
        <v>125</v>
      </c>
      <c r="B336" s="29" t="str">
        <f>LEFT(功能_33[[#This Row],[功能代號]],2)</f>
        <v>L6</v>
      </c>
      <c r="C336" s="29" t="s">
        <v>994</v>
      </c>
      <c r="D336" s="33"/>
      <c r="E336" s="7" t="s">
        <v>722</v>
      </c>
      <c r="F336" s="34" t="s">
        <v>1016</v>
      </c>
      <c r="G336" s="29" t="s">
        <v>723</v>
      </c>
      <c r="H336" s="7" t="s">
        <v>952</v>
      </c>
      <c r="I336" s="7" t="s">
        <v>706</v>
      </c>
      <c r="J336" s="297">
        <v>44396</v>
      </c>
      <c r="K336" s="297" t="s">
        <v>2302</v>
      </c>
      <c r="L336" s="297"/>
      <c r="M336" s="297"/>
      <c r="N336" s="297">
        <f>IFERROR(IF(VLOOKUP(功能_33[[#This Row],[功能代號]],討論項目!A:H,8,FALSE)=0,"",VLOOKUP(功能_33[[#This Row],[功能代號]],討論項目!A:H,8,FALSE)),"")</f>
        <v>44428</v>
      </c>
      <c r="O336" s="297">
        <v>44428</v>
      </c>
      <c r="P336" s="7" t="s">
        <v>961</v>
      </c>
      <c r="Q336" s="7" t="s">
        <v>969</v>
      </c>
      <c r="R336" s="9"/>
      <c r="S336" s="11">
        <v>1</v>
      </c>
      <c r="T336" s="11" t="s">
        <v>1053</v>
      </c>
      <c r="U336" s="11"/>
      <c r="V336" s="11"/>
      <c r="W336" s="11"/>
      <c r="X336" s="11"/>
      <c r="Y336" s="11"/>
      <c r="Z336" s="9" t="str">
        <f>VLOOKUP(功能_33[[#This Row],[User]],SKL放款!A:G,7,FALSE)</f>
        <v>放款推展課</v>
      </c>
      <c r="AA336" s="282" t="str">
        <f>IF(功能_33[[#This Row],[實際展示]]="","",功能_33[[#This Row],[實際展示]]+14)</f>
        <v/>
      </c>
      <c r="AB336" s="282" t="str">
        <f>IF(功能_33[[#This Row],[實際展示]]="","",功能_33[[#This Row],[實際展示]]+21)</f>
        <v/>
      </c>
      <c r="AC336" s="297">
        <v>44396</v>
      </c>
      <c r="AD336" s="286" t="str">
        <f>AD335</f>
        <v>L6-7</v>
      </c>
      <c r="AE336" s="9">
        <v>125</v>
      </c>
      <c r="AF336" s="9" t="str">
        <f>VLOOKUP(功能_33[[#This Row],[功能代號]],[2]交易清單!$E:$E,1,FALSE)</f>
        <v>L6752</v>
      </c>
    </row>
    <row r="337" spans="1:32" ht="13.5" x14ac:dyDescent="0.3">
      <c r="A337" s="287">
        <v>126</v>
      </c>
      <c r="B337" s="29" t="str">
        <f>LEFT(功能_33[[#This Row],[功能代號]],2)</f>
        <v>L5</v>
      </c>
      <c r="C337" s="29" t="s">
        <v>993</v>
      </c>
      <c r="D337" s="33"/>
      <c r="E337" s="7" t="s">
        <v>605</v>
      </c>
      <c r="F337" s="35" t="s">
        <v>606</v>
      </c>
      <c r="G337" s="29" t="s">
        <v>607</v>
      </c>
      <c r="H337" s="7" t="s">
        <v>640</v>
      </c>
      <c r="I337" s="298" t="s">
        <v>6</v>
      </c>
      <c r="J337" s="297">
        <v>44396</v>
      </c>
      <c r="K337" s="297" t="s">
        <v>2302</v>
      </c>
      <c r="L337" s="297"/>
      <c r="M337" s="297"/>
      <c r="N337" s="297" t="str">
        <f>IFERROR(IF(VLOOKUP(功能_33[[#This Row],[功能代號]],討論項目!A:H,8,FALSE)=0,"",VLOOKUP(功能_33[[#This Row],[功能代號]],討論項目!A:H,8,FALSE)),"")</f>
        <v/>
      </c>
      <c r="O337" s="297"/>
      <c r="P337" s="7" t="s">
        <v>961</v>
      </c>
      <c r="Q337" s="7" t="s">
        <v>969</v>
      </c>
      <c r="R337" s="9"/>
      <c r="S337" s="11">
        <v>1</v>
      </c>
      <c r="T337" s="11" t="s">
        <v>1053</v>
      </c>
      <c r="U337" s="11"/>
      <c r="V337" s="11"/>
      <c r="W337" s="11"/>
      <c r="X337" s="11"/>
      <c r="Y337" s="11"/>
      <c r="Z337" s="9" t="str">
        <f>VLOOKUP(功能_33[[#This Row],[User]],SKL放款!A:G,7,FALSE)</f>
        <v>放款推展課</v>
      </c>
      <c r="AA337" s="282" t="str">
        <f>IF(功能_33[[#This Row],[實際展示]]="","",功能_33[[#This Row],[實際展示]]+14)</f>
        <v/>
      </c>
      <c r="AB337" s="282" t="str">
        <f>IF(功能_33[[#This Row],[實際展示]]="","",功能_33[[#This Row],[實際展示]]+21)</f>
        <v/>
      </c>
      <c r="AC337" s="297">
        <v>44396</v>
      </c>
      <c r="AD337" s="282" t="str">
        <f>IFERROR(IF(VLOOKUP(功能_33[[#This Row],[功能代號]],Menu!A:D,4,FALSE)=0,"",VLOOKUP(功能_33[[#This Row],[功能代號]],Menu!A:D,4,FALSE)),"")</f>
        <v>L5-2</v>
      </c>
      <c r="AE337" s="9">
        <v>126</v>
      </c>
      <c r="AF337" s="9" t="str">
        <f>VLOOKUP(功能_33[[#This Row],[功能代號]],[2]交易清單!$E:$E,1,FALSE)</f>
        <v>L5402</v>
      </c>
    </row>
    <row r="338" spans="1:32" ht="13.5" x14ac:dyDescent="0.3">
      <c r="A338" s="287">
        <v>127</v>
      </c>
      <c r="B338" s="29" t="str">
        <f>LEFT(功能_33[[#This Row],[功能代號]],2)</f>
        <v>L5</v>
      </c>
      <c r="C338" s="29" t="s">
        <v>993</v>
      </c>
      <c r="D338" s="33"/>
      <c r="E338" s="7" t="s">
        <v>608</v>
      </c>
      <c r="F338" s="35" t="s">
        <v>1014</v>
      </c>
      <c r="G338" s="29" t="s">
        <v>609</v>
      </c>
      <c r="H338" s="7" t="s">
        <v>640</v>
      </c>
      <c r="I338" s="298" t="s">
        <v>6</v>
      </c>
      <c r="J338" s="297">
        <v>44396</v>
      </c>
      <c r="K338" s="297" t="s">
        <v>2302</v>
      </c>
      <c r="L338" s="297"/>
      <c r="M338" s="297"/>
      <c r="N338" s="297" t="str">
        <f>IFERROR(IF(VLOOKUP(功能_33[[#This Row],[功能代號]],討論項目!A:H,8,FALSE)=0,"",VLOOKUP(功能_33[[#This Row],[功能代號]],討論項目!A:H,8,FALSE)),"")</f>
        <v/>
      </c>
      <c r="O338" s="297"/>
      <c r="P338" s="7" t="s">
        <v>961</v>
      </c>
      <c r="Q338" s="7" t="s">
        <v>969</v>
      </c>
      <c r="R338" s="9"/>
      <c r="S338" s="11">
        <v>1</v>
      </c>
      <c r="T338" s="11" t="s">
        <v>1062</v>
      </c>
      <c r="U338" s="11"/>
      <c r="V338" s="11"/>
      <c r="W338" s="11"/>
      <c r="X338" s="11"/>
      <c r="Y338" s="11"/>
      <c r="Z338" s="9" t="str">
        <f>VLOOKUP(功能_33[[#This Row],[User]],SKL放款!A:G,7,FALSE)</f>
        <v>放款推展課</v>
      </c>
      <c r="AA338" s="282" t="str">
        <f>IF(功能_33[[#This Row],[實際展示]]="","",功能_33[[#This Row],[實際展示]]+14)</f>
        <v/>
      </c>
      <c r="AB338" s="282" t="str">
        <f>IF(功能_33[[#This Row],[實際展示]]="","",功能_33[[#This Row],[實際展示]]+21)</f>
        <v/>
      </c>
      <c r="AC338" s="297">
        <v>44396</v>
      </c>
      <c r="AD338" s="282" t="str">
        <f>IFERROR(IF(VLOOKUP(功能_33[[#This Row],[功能代號]],Menu!A:D,4,FALSE)=0,"",VLOOKUP(功能_33[[#This Row],[功能代號]],Menu!A:D,4,FALSE)),"")</f>
        <v>L5-2</v>
      </c>
      <c r="AE338" s="9">
        <v>127</v>
      </c>
      <c r="AF338" s="9" t="str">
        <f>VLOOKUP(功能_33[[#This Row],[功能代號]],[2]交易清單!$E:$E,1,FALSE)</f>
        <v>L5021</v>
      </c>
    </row>
    <row r="339" spans="1:32" ht="13.5" x14ac:dyDescent="0.3">
      <c r="A339" s="287">
        <v>128</v>
      </c>
      <c r="B339" s="29" t="str">
        <f>LEFT(功能_33[[#This Row],[功能代號]],2)</f>
        <v>L5</v>
      </c>
      <c r="C339" s="29" t="s">
        <v>993</v>
      </c>
      <c r="D339" s="33"/>
      <c r="E339" s="7" t="s">
        <v>610</v>
      </c>
      <c r="F339" s="35" t="s">
        <v>611</v>
      </c>
      <c r="G339" s="29" t="s">
        <v>612</v>
      </c>
      <c r="H339" s="7" t="s">
        <v>640</v>
      </c>
      <c r="I339" s="298" t="s">
        <v>6</v>
      </c>
      <c r="J339" s="297">
        <v>44396</v>
      </c>
      <c r="K339" s="297" t="s">
        <v>2302</v>
      </c>
      <c r="L339" s="297"/>
      <c r="M339" s="297"/>
      <c r="N339" s="297" t="str">
        <f>IFERROR(IF(VLOOKUP(功能_33[[#This Row],[功能代號]],討論項目!A:H,8,FALSE)=0,"",VLOOKUP(功能_33[[#This Row],[功能代號]],討論項目!A:H,8,FALSE)),"")</f>
        <v/>
      </c>
      <c r="O339" s="297"/>
      <c r="P339" s="7" t="s">
        <v>961</v>
      </c>
      <c r="Q339" s="7" t="s">
        <v>969</v>
      </c>
      <c r="R339" s="9"/>
      <c r="S339" s="11">
        <v>1</v>
      </c>
      <c r="T339" s="11" t="s">
        <v>1053</v>
      </c>
      <c r="U339" s="11"/>
      <c r="V339" s="11"/>
      <c r="W339" s="11"/>
      <c r="X339" s="11"/>
      <c r="Y339" s="11"/>
      <c r="Z339" s="9" t="str">
        <f>VLOOKUP(功能_33[[#This Row],[User]],SKL放款!A:G,7,FALSE)</f>
        <v>放款推展課</v>
      </c>
      <c r="AA339" s="282" t="str">
        <f>IF(功能_33[[#This Row],[實際展示]]="","",功能_33[[#This Row],[實際展示]]+14)</f>
        <v/>
      </c>
      <c r="AB339" s="282" t="str">
        <f>IF(功能_33[[#This Row],[實際展示]]="","",功能_33[[#This Row],[實際展示]]+21)</f>
        <v/>
      </c>
      <c r="AC339" s="297">
        <v>44396</v>
      </c>
      <c r="AD339" s="286" t="str">
        <f>AD338</f>
        <v>L5-2</v>
      </c>
      <c r="AE339" s="9">
        <v>128</v>
      </c>
      <c r="AF339" s="9" t="str">
        <f>VLOOKUP(功能_33[[#This Row],[功能代號]],[2]交易清單!$E:$E,1,FALSE)</f>
        <v>L5401</v>
      </c>
    </row>
    <row r="340" spans="1:32" ht="13.5" x14ac:dyDescent="0.3">
      <c r="A340" s="287">
        <v>129</v>
      </c>
      <c r="B340" s="29" t="str">
        <f>LEFT(功能_33[[#This Row],[功能代號]],2)</f>
        <v>L5</v>
      </c>
      <c r="C340" s="29" t="s">
        <v>993</v>
      </c>
      <c r="D340" s="33"/>
      <c r="E340" s="7" t="s">
        <v>625</v>
      </c>
      <c r="F340" s="35" t="s">
        <v>1015</v>
      </c>
      <c r="G340" s="29" t="s">
        <v>626</v>
      </c>
      <c r="H340" s="7" t="s">
        <v>640</v>
      </c>
      <c r="I340" s="298" t="s">
        <v>6</v>
      </c>
      <c r="J340" s="297">
        <v>44396</v>
      </c>
      <c r="K340" s="297" t="s">
        <v>2302</v>
      </c>
      <c r="L340" s="297"/>
      <c r="M340" s="297"/>
      <c r="N340" s="297" t="str">
        <f>IFERROR(IF(VLOOKUP(功能_33[[#This Row],[功能代號]],討論項目!A:H,8,FALSE)=0,"",VLOOKUP(功能_33[[#This Row],[功能代號]],討論項目!A:H,8,FALSE)),"")</f>
        <v/>
      </c>
      <c r="O340" s="297"/>
      <c r="P340" s="7" t="s">
        <v>961</v>
      </c>
      <c r="Q340" s="7" t="s">
        <v>960</v>
      </c>
      <c r="R340" s="9"/>
      <c r="S340" s="11">
        <v>1</v>
      </c>
      <c r="T340" s="11" t="s">
        <v>1062</v>
      </c>
      <c r="U340" s="11"/>
      <c r="V340" s="11"/>
      <c r="W340" s="11"/>
      <c r="X340" s="11"/>
      <c r="Y340" s="11"/>
      <c r="Z340" s="9" t="str">
        <f>VLOOKUP(功能_33[[#This Row],[User]],SKL放款!A:G,7,FALSE)</f>
        <v>放款推展課</v>
      </c>
      <c r="AA340" s="282" t="str">
        <f>IF(功能_33[[#This Row],[實際展示]]="","",功能_33[[#This Row],[實際展示]]+14)</f>
        <v/>
      </c>
      <c r="AB340" s="282" t="str">
        <f>IF(功能_33[[#This Row],[實際展示]]="","",功能_33[[#This Row],[實際展示]]+21)</f>
        <v/>
      </c>
      <c r="AC340" s="297">
        <v>44397</v>
      </c>
      <c r="AD340" s="282" t="str">
        <f>IFERROR(IF(VLOOKUP(功能_33[[#This Row],[功能代號]],Menu!A:D,4,FALSE)=0,"",VLOOKUP(功能_33[[#This Row],[功能代號]],Menu!A:D,4,FALSE)),"")</f>
        <v>L5-2</v>
      </c>
      <c r="AE340" s="9">
        <v>129</v>
      </c>
      <c r="AF340" s="9" t="str">
        <f>VLOOKUP(功能_33[[#This Row],[功能代號]],[2]交易清單!$E:$E,1,FALSE)</f>
        <v>L5023</v>
      </c>
    </row>
    <row r="341" spans="1:32" ht="13.5" x14ac:dyDescent="0.3">
      <c r="A341" s="287">
        <v>130</v>
      </c>
      <c r="B341" s="29" t="str">
        <f>LEFT(功能_33[[#This Row],[功能代號]],2)</f>
        <v>L5</v>
      </c>
      <c r="C341" s="29" t="s">
        <v>993</v>
      </c>
      <c r="D341" s="33"/>
      <c r="E341" s="7" t="s">
        <v>627</v>
      </c>
      <c r="F341" s="35" t="s">
        <v>1015</v>
      </c>
      <c r="G341" s="29" t="s">
        <v>628</v>
      </c>
      <c r="H341" s="7" t="s">
        <v>640</v>
      </c>
      <c r="I341" s="298" t="s">
        <v>6</v>
      </c>
      <c r="J341" s="297">
        <v>44396</v>
      </c>
      <c r="K341" s="297" t="s">
        <v>2302</v>
      </c>
      <c r="L341" s="297"/>
      <c r="M341" s="297"/>
      <c r="N341" s="297" t="str">
        <f>IFERROR(IF(VLOOKUP(功能_33[[#This Row],[功能代號]],討論項目!A:H,8,FALSE)=0,"",VLOOKUP(功能_33[[#This Row],[功能代號]],討論項目!A:H,8,FALSE)),"")</f>
        <v/>
      </c>
      <c r="O341" s="297"/>
      <c r="P341" s="7" t="s">
        <v>961</v>
      </c>
      <c r="Q341" s="7" t="s">
        <v>960</v>
      </c>
      <c r="R341" s="9"/>
      <c r="S341" s="11">
        <v>1</v>
      </c>
      <c r="T341" s="11" t="s">
        <v>1064</v>
      </c>
      <c r="U341" s="11"/>
      <c r="V341" s="11"/>
      <c r="W341" s="11"/>
      <c r="X341" s="11"/>
      <c r="Y341" s="11"/>
      <c r="Z341" s="9" t="str">
        <f>VLOOKUP(功能_33[[#This Row],[User]],SKL放款!A:G,7,FALSE)</f>
        <v>放款推展課</v>
      </c>
      <c r="AA341" s="282" t="str">
        <f>IF(功能_33[[#This Row],[實際展示]]="","",功能_33[[#This Row],[實際展示]]+14)</f>
        <v/>
      </c>
      <c r="AB341" s="282" t="str">
        <f>IF(功能_33[[#This Row],[實際展示]]="","",功能_33[[#This Row],[實際展示]]+21)</f>
        <v/>
      </c>
      <c r="AC341" s="297">
        <v>44397</v>
      </c>
      <c r="AD341" s="286" t="str">
        <f>AD340</f>
        <v>L5-2</v>
      </c>
      <c r="AE341" s="9">
        <v>130</v>
      </c>
      <c r="AF341" s="9" t="str">
        <f>VLOOKUP(功能_33[[#This Row],[功能代號]],[2]交易清單!$E:$E,1,FALSE)</f>
        <v>L5406</v>
      </c>
    </row>
    <row r="342" spans="1:32" ht="13.5" x14ac:dyDescent="0.3">
      <c r="A342" s="287">
        <v>131</v>
      </c>
      <c r="B342" s="29" t="str">
        <f>LEFT(功能_33[[#This Row],[功能代號]],2)</f>
        <v>L5</v>
      </c>
      <c r="C342" s="29" t="s">
        <v>993</v>
      </c>
      <c r="D342" s="33"/>
      <c r="E342" s="7" t="s">
        <v>613</v>
      </c>
      <c r="F342" s="35" t="s">
        <v>614</v>
      </c>
      <c r="G342" s="29" t="s">
        <v>615</v>
      </c>
      <c r="H342" s="7" t="s">
        <v>640</v>
      </c>
      <c r="I342" s="298" t="s">
        <v>6</v>
      </c>
      <c r="J342" s="297">
        <v>44396</v>
      </c>
      <c r="K342" s="297" t="s">
        <v>2302</v>
      </c>
      <c r="L342" s="297"/>
      <c r="M342" s="297"/>
      <c r="N342" s="297" t="str">
        <f>IFERROR(IF(VLOOKUP(功能_33[[#This Row],[功能代號]],討論項目!A:H,8,FALSE)=0,"",VLOOKUP(功能_33[[#This Row],[功能代號]],討論項目!A:H,8,FALSE)),"")</f>
        <v/>
      </c>
      <c r="O342" s="297"/>
      <c r="P342" s="7" t="s">
        <v>961</v>
      </c>
      <c r="Q342" s="7" t="s">
        <v>969</v>
      </c>
      <c r="R342" s="9"/>
      <c r="S342" s="11">
        <v>1</v>
      </c>
      <c r="T342" s="11" t="s">
        <v>1062</v>
      </c>
      <c r="U342" s="11"/>
      <c r="V342" s="11"/>
      <c r="W342" s="11"/>
      <c r="X342" s="11"/>
      <c r="Y342" s="11"/>
      <c r="Z342" s="9" t="str">
        <f>VLOOKUP(功能_33[[#This Row],[User]],SKL放款!A:G,7,FALSE)</f>
        <v>放款推展課</v>
      </c>
      <c r="AA342" s="282" t="str">
        <f>IF(功能_33[[#This Row],[實際展示]]="","",功能_33[[#This Row],[實際展示]]+14)</f>
        <v/>
      </c>
      <c r="AB342" s="282" t="str">
        <f>IF(功能_33[[#This Row],[實際展示]]="","",功能_33[[#This Row],[實際展示]]+21)</f>
        <v/>
      </c>
      <c r="AC342" s="297">
        <v>44396</v>
      </c>
      <c r="AD342" s="282" t="str">
        <f>IFERROR(IF(VLOOKUP(功能_33[[#This Row],[功能代號]],Menu!A:D,4,FALSE)=0,"",VLOOKUP(功能_33[[#This Row],[功能代號]],Menu!A:D,4,FALSE)),"")</f>
        <v>L5-2</v>
      </c>
      <c r="AE342" s="9">
        <v>131</v>
      </c>
      <c r="AF342" s="9" t="str">
        <f>VLOOKUP(功能_33[[#This Row],[功能代號]],[2]交易清單!$E:$E,1,FALSE)</f>
        <v>L5024</v>
      </c>
    </row>
    <row r="343" spans="1:32" ht="13.5" x14ac:dyDescent="0.3">
      <c r="A343" s="287">
        <v>132</v>
      </c>
      <c r="B343" s="29" t="str">
        <f>LEFT(功能_33[[#This Row],[功能代號]],2)</f>
        <v>L5</v>
      </c>
      <c r="C343" s="29" t="s">
        <v>993</v>
      </c>
      <c r="D343" s="33"/>
      <c r="E343" s="7" t="s">
        <v>616</v>
      </c>
      <c r="F343" s="35" t="s">
        <v>617</v>
      </c>
      <c r="G343" s="29" t="s">
        <v>618</v>
      </c>
      <c r="H343" s="7" t="s">
        <v>640</v>
      </c>
      <c r="I343" s="298" t="s">
        <v>6</v>
      </c>
      <c r="J343" s="297">
        <v>44396</v>
      </c>
      <c r="K343" s="297" t="s">
        <v>2302</v>
      </c>
      <c r="L343" s="297"/>
      <c r="M343" s="297"/>
      <c r="N343" s="297" t="str">
        <f>IFERROR(IF(VLOOKUP(功能_33[[#This Row],[功能代號]],討論項目!A:H,8,FALSE)=0,"",VLOOKUP(功能_33[[#This Row],[功能代號]],討論項目!A:H,8,FALSE)),"")</f>
        <v/>
      </c>
      <c r="O343" s="297"/>
      <c r="P343" s="7" t="s">
        <v>961</v>
      </c>
      <c r="Q343" s="7" t="s">
        <v>969</v>
      </c>
      <c r="R343" s="9"/>
      <c r="S343" s="11">
        <v>1</v>
      </c>
      <c r="T343" s="11" t="s">
        <v>1063</v>
      </c>
      <c r="U343" s="11"/>
      <c r="V343" s="11"/>
      <c r="W343" s="11"/>
      <c r="X343" s="11"/>
      <c r="Y343" s="11"/>
      <c r="Z343" s="9" t="str">
        <f>VLOOKUP(功能_33[[#This Row],[User]],SKL放款!A:G,7,FALSE)</f>
        <v>放款推展課</v>
      </c>
      <c r="AA343" s="282" t="str">
        <f>IF(功能_33[[#This Row],[實際展示]]="","",功能_33[[#This Row],[實際展示]]+14)</f>
        <v/>
      </c>
      <c r="AB343" s="282" t="str">
        <f>IF(功能_33[[#This Row],[實際展示]]="","",功能_33[[#This Row],[實際展示]]+21)</f>
        <v/>
      </c>
      <c r="AC343" s="297">
        <v>44396</v>
      </c>
      <c r="AD343" s="286" t="str">
        <f>AD342</f>
        <v>L5-2</v>
      </c>
      <c r="AE343" s="9">
        <v>132</v>
      </c>
      <c r="AF343" s="9" t="str">
        <f>VLOOKUP(功能_33[[#This Row],[功能代號]],[2]交易清單!$E:$E,1,FALSE)</f>
        <v>L5405</v>
      </c>
    </row>
    <row r="344" spans="1:32" ht="13.5" x14ac:dyDescent="0.3">
      <c r="A344" s="287">
        <v>133</v>
      </c>
      <c r="B344" s="29" t="str">
        <f>LEFT(功能_33[[#This Row],[功能代號]],2)</f>
        <v>L5</v>
      </c>
      <c r="C344" s="29" t="s">
        <v>993</v>
      </c>
      <c r="D344" s="33"/>
      <c r="E344" s="7" t="s">
        <v>619</v>
      </c>
      <c r="F344" s="35" t="s">
        <v>620</v>
      </c>
      <c r="G344" s="29" t="s">
        <v>621</v>
      </c>
      <c r="H344" s="7" t="s">
        <v>640</v>
      </c>
      <c r="I344" s="298" t="s">
        <v>6</v>
      </c>
      <c r="J344" s="297">
        <v>44396</v>
      </c>
      <c r="K344" s="297" t="s">
        <v>2302</v>
      </c>
      <c r="L344" s="297"/>
      <c r="M344" s="297"/>
      <c r="N344" s="297" t="str">
        <f>IFERROR(IF(VLOOKUP(功能_33[[#This Row],[功能代號]],討論項目!A:H,8,FALSE)=0,"",VLOOKUP(功能_33[[#This Row],[功能代號]],討論項目!A:H,8,FALSE)),"")</f>
        <v/>
      </c>
      <c r="O344" s="297"/>
      <c r="P344" s="7" t="s">
        <v>961</v>
      </c>
      <c r="Q344" s="7" t="s">
        <v>969</v>
      </c>
      <c r="R344" s="9"/>
      <c r="S344" s="11">
        <v>1</v>
      </c>
      <c r="T344" s="11" t="s">
        <v>1062</v>
      </c>
      <c r="U344" s="11"/>
      <c r="V344" s="11"/>
      <c r="W344" s="11"/>
      <c r="X344" s="11"/>
      <c r="Y344" s="11"/>
      <c r="Z344" s="9" t="str">
        <f>VLOOKUP(功能_33[[#This Row],[User]],SKL放款!A:G,7,FALSE)</f>
        <v>放款推展課</v>
      </c>
      <c r="AA344" s="282" t="str">
        <f>IF(功能_33[[#This Row],[實際展示]]="","",功能_33[[#This Row],[實際展示]]+14)</f>
        <v/>
      </c>
      <c r="AB344" s="282" t="str">
        <f>IF(功能_33[[#This Row],[實際展示]]="","",功能_33[[#This Row],[實際展示]]+21)</f>
        <v/>
      </c>
      <c r="AC344" s="297">
        <v>44397</v>
      </c>
      <c r="AD344" s="282" t="str">
        <f>IFERROR(IF(VLOOKUP(功能_33[[#This Row],[功能代號]],Menu!A:D,4,FALSE)=0,"",VLOOKUP(功能_33[[#This Row],[功能代號]],Menu!A:D,4,FALSE)),"")</f>
        <v>L5-2</v>
      </c>
      <c r="AE344" s="9">
        <v>133</v>
      </c>
      <c r="AF344" s="9" t="str">
        <f>VLOOKUP(功能_33[[#This Row],[功能代號]],[2]交易清單!$E:$E,1,FALSE)</f>
        <v>L5022</v>
      </c>
    </row>
    <row r="345" spans="1:32" ht="13.5" x14ac:dyDescent="0.3">
      <c r="A345" s="287">
        <v>134</v>
      </c>
      <c r="B345" s="29" t="str">
        <f>LEFT(功能_33[[#This Row],[功能代號]],2)</f>
        <v>L5</v>
      </c>
      <c r="C345" s="29" t="s">
        <v>993</v>
      </c>
      <c r="D345" s="33"/>
      <c r="E345" s="7" t="s">
        <v>622</v>
      </c>
      <c r="F345" s="35" t="s">
        <v>623</v>
      </c>
      <c r="G345" s="29" t="s">
        <v>624</v>
      </c>
      <c r="H345" s="7" t="s">
        <v>640</v>
      </c>
      <c r="I345" s="298" t="s">
        <v>6</v>
      </c>
      <c r="J345" s="297">
        <v>44396</v>
      </c>
      <c r="K345" s="297" t="s">
        <v>2302</v>
      </c>
      <c r="L345" s="297"/>
      <c r="M345" s="297"/>
      <c r="N345" s="297" t="str">
        <f>IFERROR(IF(VLOOKUP(功能_33[[#This Row],[功能代號]],討論項目!A:H,8,FALSE)=0,"",VLOOKUP(功能_33[[#This Row],[功能代號]],討論項目!A:H,8,FALSE)),"")</f>
        <v/>
      </c>
      <c r="O345" s="297"/>
      <c r="P345" s="7" t="s">
        <v>961</v>
      </c>
      <c r="Q345" s="7" t="s">
        <v>969</v>
      </c>
      <c r="R345" s="9"/>
      <c r="S345" s="11">
        <v>1</v>
      </c>
      <c r="T345" s="11" t="s">
        <v>1053</v>
      </c>
      <c r="U345" s="11"/>
      <c r="V345" s="11"/>
      <c r="W345" s="11"/>
      <c r="X345" s="11"/>
      <c r="Y345" s="11"/>
      <c r="Z345" s="9" t="str">
        <f>VLOOKUP(功能_33[[#This Row],[User]],SKL放款!A:G,7,FALSE)</f>
        <v>放款推展課</v>
      </c>
      <c r="AA345" s="282" t="str">
        <f>IF(功能_33[[#This Row],[實際展示]]="","",功能_33[[#This Row],[實際展示]]+14)</f>
        <v/>
      </c>
      <c r="AB345" s="282" t="str">
        <f>IF(功能_33[[#This Row],[實際展示]]="","",功能_33[[#This Row],[實際展示]]+21)</f>
        <v/>
      </c>
      <c r="AC345" s="297">
        <v>44397</v>
      </c>
      <c r="AD345" s="286" t="str">
        <f>AD344</f>
        <v>L5-2</v>
      </c>
      <c r="AE345" s="9">
        <v>134</v>
      </c>
      <c r="AF345" s="9" t="str">
        <f>VLOOKUP(功能_33[[#This Row],[功能代號]],[2]交易清單!$E:$E,1,FALSE)</f>
        <v>L5407</v>
      </c>
    </row>
    <row r="346" spans="1:32" ht="13.5" x14ac:dyDescent="0.3">
      <c r="A346" s="287">
        <v>135</v>
      </c>
      <c r="B346" s="29" t="str">
        <f>LEFT(功能_33[[#This Row],[功能代號]],2)</f>
        <v>L6</v>
      </c>
      <c r="C346" s="29" t="s">
        <v>994</v>
      </c>
      <c r="D346" s="33"/>
      <c r="E346" s="7" t="s">
        <v>1118</v>
      </c>
      <c r="F346" s="35" t="s">
        <v>1017</v>
      </c>
      <c r="G346" s="29" t="s">
        <v>888</v>
      </c>
      <c r="H346" s="7" t="s">
        <v>952</v>
      </c>
      <c r="I346" s="7" t="s">
        <v>706</v>
      </c>
      <c r="J346" s="297">
        <v>44396</v>
      </c>
      <c r="K346" s="297" t="s">
        <v>2302</v>
      </c>
      <c r="L346" s="297"/>
      <c r="M346" s="297"/>
      <c r="N346" s="297" t="str">
        <f>IFERROR(IF(VLOOKUP(功能_33[[#This Row],[功能代號]],討論項目!A:H,8,FALSE)=0,"",VLOOKUP(功能_33[[#This Row],[功能代號]],討論項目!A:H,8,FALSE)),"")</f>
        <v/>
      </c>
      <c r="O346" s="297"/>
      <c r="P346" s="7" t="s">
        <v>961</v>
      </c>
      <c r="Q346" s="7" t="s">
        <v>969</v>
      </c>
      <c r="R346" s="9"/>
      <c r="S346" s="11">
        <v>1</v>
      </c>
      <c r="T346" s="11" t="s">
        <v>1061</v>
      </c>
      <c r="U346" s="11"/>
      <c r="V346" s="11"/>
      <c r="W346" s="11"/>
      <c r="X346" s="11"/>
      <c r="Y346" s="11"/>
      <c r="Z346" s="9" t="str">
        <f>VLOOKUP(功能_33[[#This Row],[User]],SKL放款!A:G,7,FALSE)</f>
        <v>放款推展課</v>
      </c>
      <c r="AA346" s="282" t="str">
        <f>IF(功能_33[[#This Row],[實際展示]]="","",功能_33[[#This Row],[實際展示]]+14)</f>
        <v/>
      </c>
      <c r="AB346" s="282" t="str">
        <f>IF(功能_33[[#This Row],[實際展示]]="","",功能_33[[#This Row],[實際展示]]+21)</f>
        <v/>
      </c>
      <c r="AC346" s="297"/>
      <c r="AD346" s="282" t="str">
        <f>IFERROR(IF(VLOOKUP(功能_33[[#This Row],[功能代號]],Menu!A:D,4,FALSE)=0,"",VLOOKUP(功能_33[[#This Row],[功能代號]],Menu!A:D,4,FALSE)),"")</f>
        <v>L6-7</v>
      </c>
      <c r="AE346" s="9">
        <v>135</v>
      </c>
      <c r="AF346" s="9" t="str">
        <f>VLOOKUP(功能_33[[#This Row],[功能代號]],[2]交易清單!$E:$E,1,FALSE)</f>
        <v>L6083</v>
      </c>
    </row>
    <row r="347" spans="1:32" ht="13.5" x14ac:dyDescent="0.3">
      <c r="A347" s="287">
        <v>136</v>
      </c>
      <c r="B347" s="29" t="str">
        <f>LEFT(功能_33[[#This Row],[功能代號]],2)</f>
        <v>L6</v>
      </c>
      <c r="C347" s="29" t="s">
        <v>994</v>
      </c>
      <c r="D347" s="33"/>
      <c r="E347" s="7" t="s">
        <v>1119</v>
      </c>
      <c r="F347" s="35" t="s">
        <v>1017</v>
      </c>
      <c r="G347" s="29" t="s">
        <v>889</v>
      </c>
      <c r="H347" s="7" t="s">
        <v>952</v>
      </c>
      <c r="I347" s="7" t="s">
        <v>706</v>
      </c>
      <c r="J347" s="297">
        <v>44396</v>
      </c>
      <c r="K347" s="297" t="s">
        <v>2302</v>
      </c>
      <c r="L347" s="297"/>
      <c r="M347" s="297"/>
      <c r="N347" s="297" t="str">
        <f>IFERROR(IF(VLOOKUP(功能_33[[#This Row],[功能代號]],討論項目!A:H,8,FALSE)=0,"",VLOOKUP(功能_33[[#This Row],[功能代號]],討論項目!A:H,8,FALSE)),"")</f>
        <v/>
      </c>
      <c r="O347" s="297"/>
      <c r="P347" s="7" t="s">
        <v>961</v>
      </c>
      <c r="Q347" s="7" t="s">
        <v>969</v>
      </c>
      <c r="R347" s="9"/>
      <c r="S347" s="11">
        <v>1</v>
      </c>
      <c r="T347" s="11" t="s">
        <v>1053</v>
      </c>
      <c r="U347" s="11"/>
      <c r="V347" s="11"/>
      <c r="W347" s="11"/>
      <c r="X347" s="11"/>
      <c r="Y347" s="11"/>
      <c r="Z347" s="9" t="str">
        <f>VLOOKUP(功能_33[[#This Row],[User]],SKL放款!A:G,7,FALSE)</f>
        <v>放款推展課</v>
      </c>
      <c r="AA347" s="282" t="str">
        <f>IF(功能_33[[#This Row],[實際展示]]="","",功能_33[[#This Row],[實際展示]]+14)</f>
        <v/>
      </c>
      <c r="AB347" s="282" t="str">
        <f>IF(功能_33[[#This Row],[實際展示]]="","",功能_33[[#This Row],[實際展示]]+21)</f>
        <v/>
      </c>
      <c r="AC347" s="297"/>
      <c r="AD347" s="286" t="str">
        <f>AD346</f>
        <v>L6-7</v>
      </c>
      <c r="AE347" s="9">
        <v>136</v>
      </c>
      <c r="AF347" s="9" t="str">
        <f>VLOOKUP(功能_33[[#This Row],[功能代號]],[2]交易清單!$E:$E,1,FALSE)</f>
        <v>L6753</v>
      </c>
    </row>
    <row r="348" spans="1:32" ht="13.5" x14ac:dyDescent="0.3">
      <c r="A348" s="287">
        <v>137</v>
      </c>
      <c r="B348" s="29" t="str">
        <f>LEFT(功能_33[[#This Row],[功能代號]],2)</f>
        <v>L6</v>
      </c>
      <c r="C348" s="29" t="s">
        <v>994</v>
      </c>
      <c r="D348" s="30"/>
      <c r="E348" s="7" t="s">
        <v>725</v>
      </c>
      <c r="F348" s="31" t="s">
        <v>1018</v>
      </c>
      <c r="G348" s="29" t="s">
        <v>726</v>
      </c>
      <c r="H348" s="7" t="s">
        <v>952</v>
      </c>
      <c r="I348" s="7" t="s">
        <v>706</v>
      </c>
      <c r="J348" s="297">
        <v>44397</v>
      </c>
      <c r="K348" s="297" t="s">
        <v>2302</v>
      </c>
      <c r="L348" s="297"/>
      <c r="M348" s="297"/>
      <c r="N348" s="299">
        <f>功能_33[[#This Row],[程式調整]]</f>
        <v>44428</v>
      </c>
      <c r="O348" s="297">
        <v>44428</v>
      </c>
      <c r="P348" s="7" t="s">
        <v>961</v>
      </c>
      <c r="Q348" s="7" t="s">
        <v>969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放款推展課</v>
      </c>
      <c r="AA348" s="282" t="str">
        <f>IF(功能_33[[#This Row],[實際展示]]="","",功能_33[[#This Row],[實際展示]]+14)</f>
        <v/>
      </c>
      <c r="AB348" s="282" t="str">
        <f>IF(功能_33[[#This Row],[實際展示]]="","",功能_33[[#This Row],[實際展示]]+21)</f>
        <v/>
      </c>
      <c r="AC348" s="297">
        <v>44398</v>
      </c>
      <c r="AD348" s="282" t="str">
        <f>IFERROR(IF(VLOOKUP(功能_33[[#This Row],[功能代號]],Menu!A:D,4,FALSE)=0,"",VLOOKUP(功能_33[[#This Row],[功能代號]],Menu!A:D,4,FALSE)),"")</f>
        <v>L6-7</v>
      </c>
      <c r="AE348" s="9">
        <v>137</v>
      </c>
      <c r="AF348" s="9" t="str">
        <f>VLOOKUP(功能_33[[#This Row],[功能代號]],[2]交易清單!$E:$E,1,FALSE)</f>
        <v>L6084</v>
      </c>
    </row>
    <row r="349" spans="1:32" ht="13.5" x14ac:dyDescent="0.3">
      <c r="A349" s="287">
        <v>138</v>
      </c>
      <c r="B349" s="29" t="str">
        <f>LEFT(功能_33[[#This Row],[功能代號]],2)</f>
        <v>L6</v>
      </c>
      <c r="C349" s="29" t="s">
        <v>994</v>
      </c>
      <c r="D349" s="30"/>
      <c r="E349" s="7" t="s">
        <v>794</v>
      </c>
      <c r="F349" s="31" t="s">
        <v>1019</v>
      </c>
      <c r="G349" s="29" t="s">
        <v>726</v>
      </c>
      <c r="H349" s="7" t="s">
        <v>640</v>
      </c>
      <c r="I349" s="298" t="s">
        <v>6</v>
      </c>
      <c r="J349" s="297">
        <v>44397</v>
      </c>
      <c r="K349" s="297" t="s">
        <v>2302</v>
      </c>
      <c r="L349" s="297"/>
      <c r="M349" s="297"/>
      <c r="N349" s="297" t="str">
        <f>IFERROR(IF(VLOOKUP(功能_33[[#This Row],[功能代號]],討論項目!A:H,8,FALSE)=0,"",VLOOKUP(功能_33[[#This Row],[功能代號]],討論項目!A:H,8,FALSE)),"")</f>
        <v/>
      </c>
      <c r="O349" s="297"/>
      <c r="P349" s="7" t="s">
        <v>961</v>
      </c>
      <c r="Q349" s="7" t="s">
        <v>969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放款推展課</v>
      </c>
      <c r="AA349" s="282" t="str">
        <f>IF(功能_33[[#This Row],[實際展示]]="","",功能_33[[#This Row],[實際展示]]+14)</f>
        <v/>
      </c>
      <c r="AB349" s="282" t="str">
        <f>IF(功能_33[[#This Row],[實際展示]]="","",功能_33[[#This Row],[實際展示]]+21)</f>
        <v/>
      </c>
      <c r="AC349" s="297">
        <v>44398</v>
      </c>
      <c r="AD349" s="286" t="str">
        <f>AD348</f>
        <v>L6-7</v>
      </c>
      <c r="AE349" s="9">
        <v>138</v>
      </c>
      <c r="AF349" s="9" t="str">
        <f>VLOOKUP(功能_33[[#This Row],[功能代號]],[2]交易清單!$E:$E,1,FALSE)</f>
        <v>L6994</v>
      </c>
    </row>
    <row r="350" spans="1:32" ht="13.5" x14ac:dyDescent="0.3">
      <c r="A350" s="287">
        <v>139</v>
      </c>
      <c r="B350" s="29" t="str">
        <f>LEFT(功能_33[[#This Row],[功能代號]],2)</f>
        <v>L6</v>
      </c>
      <c r="C350" s="29" t="s">
        <v>994</v>
      </c>
      <c r="D350" s="30"/>
      <c r="E350" s="7" t="s">
        <v>1149</v>
      </c>
      <c r="F350" s="31" t="s">
        <v>1020</v>
      </c>
      <c r="G350" s="29" t="s">
        <v>724</v>
      </c>
      <c r="H350" s="7" t="s">
        <v>952</v>
      </c>
      <c r="I350" s="7" t="s">
        <v>706</v>
      </c>
      <c r="J350" s="297">
        <v>44397</v>
      </c>
      <c r="K350" s="297" t="s">
        <v>2302</v>
      </c>
      <c r="L350" s="297"/>
      <c r="M350" s="297"/>
      <c r="N350" s="299">
        <f>功能_33[[#This Row],[程式調整]]</f>
        <v>44435</v>
      </c>
      <c r="O350" s="297">
        <v>44435</v>
      </c>
      <c r="P350" s="7" t="s">
        <v>961</v>
      </c>
      <c r="Q350" s="7" t="s">
        <v>959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282" t="str">
        <f>IF(功能_33[[#This Row],[實際展示]]="","",功能_33[[#This Row],[實際展示]]+14)</f>
        <v/>
      </c>
      <c r="AB350" s="282" t="str">
        <f>IF(功能_33[[#This Row],[實際展示]]="","",功能_33[[#This Row],[實際展示]]+21)</f>
        <v/>
      </c>
      <c r="AC350" s="297">
        <v>44398</v>
      </c>
      <c r="AD350" s="286" t="str">
        <f>AD348</f>
        <v>L6-7</v>
      </c>
      <c r="AE350" s="9">
        <v>139</v>
      </c>
      <c r="AF350" s="9" t="str">
        <f>VLOOKUP(功能_33[[#This Row],[功能代號]],[2]交易清單!$E:$E,1,FALSE)</f>
        <v>L6754</v>
      </c>
    </row>
    <row r="351" spans="1:32" ht="13.5" x14ac:dyDescent="0.3">
      <c r="A351" s="287">
        <v>140</v>
      </c>
      <c r="B351" s="29" t="str">
        <f>LEFT(功能_33[[#This Row],[功能代號]],2)</f>
        <v>L6</v>
      </c>
      <c r="C351" s="29" t="s">
        <v>994</v>
      </c>
      <c r="D351" s="30"/>
      <c r="E351" s="7" t="s">
        <v>795</v>
      </c>
      <c r="F351" s="31" t="s">
        <v>1021</v>
      </c>
      <c r="G351" s="29" t="s">
        <v>796</v>
      </c>
      <c r="H351" s="7" t="s">
        <v>640</v>
      </c>
      <c r="I351" s="298" t="s">
        <v>6</v>
      </c>
      <c r="J351" s="297">
        <v>44397</v>
      </c>
      <c r="K351" s="297" t="s">
        <v>2302</v>
      </c>
      <c r="L351" s="297"/>
      <c r="M351" s="297"/>
      <c r="N351" s="297" t="str">
        <f>IFERROR(IF(VLOOKUP(功能_33[[#This Row],[功能代號]],討論項目!A:H,8,FALSE)=0,"",VLOOKUP(功能_33[[#This Row],[功能代號]],討論項目!A:H,8,FALSE)),"")</f>
        <v/>
      </c>
      <c r="O351" s="297"/>
      <c r="P351" s="7" t="s">
        <v>961</v>
      </c>
      <c r="Q351" s="7" t="s">
        <v>969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放款推展課</v>
      </c>
      <c r="AA351" s="282" t="str">
        <f>IF(功能_33[[#This Row],[實際展示]]="","",功能_33[[#This Row],[實際展示]]+14)</f>
        <v/>
      </c>
      <c r="AB351" s="282" t="str">
        <f>IF(功能_33[[#This Row],[實際展示]]="","",功能_33[[#This Row],[實際展示]]+21)</f>
        <v/>
      </c>
      <c r="AC351" s="297">
        <v>44398</v>
      </c>
      <c r="AD351" s="286" t="str">
        <f>AD348</f>
        <v>L6-7</v>
      </c>
      <c r="AE351" s="9">
        <v>140</v>
      </c>
      <c r="AF351" s="9" t="str">
        <f>VLOOKUP(功能_33[[#This Row],[功能代號]],[2]交易清單!$E:$E,1,FALSE)</f>
        <v>L6757</v>
      </c>
    </row>
    <row r="352" spans="1:32" ht="13.5" x14ac:dyDescent="0.3">
      <c r="A352" s="287">
        <v>141</v>
      </c>
      <c r="B352" s="29" t="str">
        <f>LEFT(功能_33[[#This Row],[功能代號]],2)</f>
        <v>L6</v>
      </c>
      <c r="C352" s="29" t="s">
        <v>994</v>
      </c>
      <c r="D352" s="30"/>
      <c r="E352" s="7" t="s">
        <v>778</v>
      </c>
      <c r="F352" s="31" t="s">
        <v>1022</v>
      </c>
      <c r="G352" s="29" t="s">
        <v>779</v>
      </c>
      <c r="H352" s="7" t="s">
        <v>952</v>
      </c>
      <c r="I352" s="7" t="s">
        <v>706</v>
      </c>
      <c r="J352" s="297">
        <v>44397</v>
      </c>
      <c r="K352" s="297" t="s">
        <v>2302</v>
      </c>
      <c r="L352" s="297"/>
      <c r="M352" s="297"/>
      <c r="N352" s="299">
        <f>功能_33[[#This Row],[程式調整]]</f>
        <v>44428</v>
      </c>
      <c r="O352" s="297">
        <v>44428</v>
      </c>
      <c r="P352" s="7" t="s">
        <v>957</v>
      </c>
      <c r="Q352" s="7" t="s">
        <v>969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放款推展課</v>
      </c>
      <c r="AA352" s="282" t="str">
        <f>IF(功能_33[[#This Row],[實際展示]]="","",功能_33[[#This Row],[實際展示]]+14)</f>
        <v/>
      </c>
      <c r="AB352" s="282" t="str">
        <f>IF(功能_33[[#This Row],[實際展示]]="","",功能_33[[#This Row],[實際展示]]+21)</f>
        <v/>
      </c>
      <c r="AC352" s="297">
        <v>44397</v>
      </c>
      <c r="AD352" s="282" t="str">
        <f>IFERROR(IF(VLOOKUP(功能_33[[#This Row],[功能代號]],Menu!A:D,4,FALSE)=0,"",VLOOKUP(功能_33[[#This Row],[功能代號]],Menu!A:D,4,FALSE)),"")</f>
        <v>L6-7</v>
      </c>
      <c r="AE352" s="9">
        <v>141</v>
      </c>
      <c r="AF352" s="9" t="str">
        <f>VLOOKUP(功能_33[[#This Row],[功能代號]],[2]交易清單!$E:$E,1,FALSE)</f>
        <v>L6081</v>
      </c>
    </row>
    <row r="353" spans="1:32" ht="13.5" x14ac:dyDescent="0.3">
      <c r="A353" s="287">
        <v>142</v>
      </c>
      <c r="B353" s="29" t="str">
        <f>LEFT(功能_33[[#This Row],[功能代號]],2)</f>
        <v>L6</v>
      </c>
      <c r="C353" s="29" t="s">
        <v>994</v>
      </c>
      <c r="D353" s="30"/>
      <c r="E353" s="7" t="s">
        <v>780</v>
      </c>
      <c r="F353" s="31" t="s">
        <v>1023</v>
      </c>
      <c r="G353" s="29" t="s">
        <v>781</v>
      </c>
      <c r="H353" s="7" t="s">
        <v>952</v>
      </c>
      <c r="I353" s="7" t="s">
        <v>706</v>
      </c>
      <c r="J353" s="297">
        <v>44397</v>
      </c>
      <c r="K353" s="297" t="s">
        <v>2302</v>
      </c>
      <c r="L353" s="297"/>
      <c r="M353" s="297"/>
      <c r="N353" s="299">
        <f>功能_33[[#This Row],[程式調整]]</f>
        <v>44435</v>
      </c>
      <c r="O353" s="297">
        <v>44435</v>
      </c>
      <c r="P353" s="7" t="s">
        <v>957</v>
      </c>
      <c r="Q353" s="7" t="s">
        <v>969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放款推展課</v>
      </c>
      <c r="AA353" s="282" t="str">
        <f>IF(功能_33[[#This Row],[實際展示]]="","",功能_33[[#This Row],[實際展示]]+14)</f>
        <v/>
      </c>
      <c r="AB353" s="282" t="str">
        <f>IF(功能_33[[#This Row],[實際展示]]="","",功能_33[[#This Row],[實際展示]]+21)</f>
        <v/>
      </c>
      <c r="AC353" s="297">
        <v>44397</v>
      </c>
      <c r="AD353" s="286" t="str">
        <f>AD352</f>
        <v>L6-7</v>
      </c>
      <c r="AE353" s="9">
        <v>142</v>
      </c>
      <c r="AF353" s="9" t="str">
        <f>VLOOKUP(功能_33[[#This Row],[功能代號]],[2]交易清單!$E:$E,1,FALSE)</f>
        <v>L6751</v>
      </c>
    </row>
    <row r="354" spans="1:32" ht="13.5" x14ac:dyDescent="0.3">
      <c r="A354" s="287">
        <v>143</v>
      </c>
      <c r="B354" s="29" t="str">
        <f>LEFT(功能_33[[#This Row],[功能代號]],2)</f>
        <v>L6</v>
      </c>
      <c r="C354" s="29" t="s">
        <v>994</v>
      </c>
      <c r="D354" s="30"/>
      <c r="E354" s="7" t="s">
        <v>790</v>
      </c>
      <c r="F354" s="31" t="s">
        <v>1024</v>
      </c>
      <c r="G354" s="29" t="s">
        <v>791</v>
      </c>
      <c r="H354" s="7" t="s">
        <v>640</v>
      </c>
      <c r="I354" s="298" t="s">
        <v>6</v>
      </c>
      <c r="J354" s="297">
        <v>44397</v>
      </c>
      <c r="K354" s="297" t="s">
        <v>2302</v>
      </c>
      <c r="L354" s="297"/>
      <c r="M354" s="297"/>
      <c r="N354" s="297" t="str">
        <f>IFERROR(IF(VLOOKUP(功能_33[[#This Row],[功能代號]],討論項目!A:H,8,FALSE)=0,"",VLOOKUP(功能_33[[#This Row],[功能代號]],討論項目!A:H,8,FALSE)),"")</f>
        <v/>
      </c>
      <c r="O354" s="297"/>
      <c r="P354" s="7" t="s">
        <v>961</v>
      </c>
      <c r="Q354" s="7" t="s">
        <v>969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放款推展課</v>
      </c>
      <c r="AA354" s="282" t="str">
        <f>IF(功能_33[[#This Row],[實際展示]]="","",功能_33[[#This Row],[實際展示]]+14)</f>
        <v/>
      </c>
      <c r="AB354" s="282" t="str">
        <f>IF(功能_33[[#This Row],[實際展示]]="","",功能_33[[#This Row],[實際展示]]+21)</f>
        <v/>
      </c>
      <c r="AC354" s="297">
        <v>44397</v>
      </c>
      <c r="AD354" s="282" t="str">
        <f>IFERROR(IF(VLOOKUP(功能_33[[#This Row],[功能代號]],Menu!A:D,4,FALSE)=0,"",VLOOKUP(功能_33[[#This Row],[功能代號]],Menu!A:D,4,FALSE)),"")</f>
        <v>L6-7</v>
      </c>
      <c r="AE354" s="9">
        <v>143</v>
      </c>
      <c r="AF354" s="9" t="str">
        <f>VLOOKUP(功能_33[[#This Row],[功能代號]],[2]交易清單!$E:$E,1,FALSE)</f>
        <v>L6087</v>
      </c>
    </row>
    <row r="355" spans="1:32" ht="13.5" x14ac:dyDescent="0.3">
      <c r="A355" s="287">
        <v>144</v>
      </c>
      <c r="B355" s="29" t="str">
        <f>LEFT(功能_33[[#This Row],[功能代號]],2)</f>
        <v>L6</v>
      </c>
      <c r="C355" s="29" t="s">
        <v>994</v>
      </c>
      <c r="D355" s="30"/>
      <c r="E355" s="7" t="s">
        <v>792</v>
      </c>
      <c r="F355" s="31" t="s">
        <v>1025</v>
      </c>
      <c r="G355" s="29" t="s">
        <v>793</v>
      </c>
      <c r="H355" s="7" t="s">
        <v>640</v>
      </c>
      <c r="I355" s="298" t="s">
        <v>6</v>
      </c>
      <c r="J355" s="297">
        <v>44397</v>
      </c>
      <c r="K355" s="297" t="s">
        <v>2302</v>
      </c>
      <c r="L355" s="297"/>
      <c r="M355" s="297"/>
      <c r="N355" s="297" t="str">
        <f>IFERROR(IF(VLOOKUP(功能_33[[#This Row],[功能代號]],討論項目!A:H,8,FALSE)=0,"",VLOOKUP(功能_33[[#This Row],[功能代號]],討論項目!A:H,8,FALSE)),"")</f>
        <v/>
      </c>
      <c r="O355" s="297"/>
      <c r="P355" s="7" t="s">
        <v>961</v>
      </c>
      <c r="Q355" s="7" t="s">
        <v>969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放款推展課</v>
      </c>
      <c r="AA355" s="282" t="str">
        <f>IF(功能_33[[#This Row],[實際展示]]="","",功能_33[[#This Row],[實際展示]]+14)</f>
        <v/>
      </c>
      <c r="AB355" s="282" t="str">
        <f>IF(功能_33[[#This Row],[實際展示]]="","",功能_33[[#This Row],[實際展示]]+21)</f>
        <v/>
      </c>
      <c r="AC355" s="297">
        <v>44397</v>
      </c>
      <c r="AD355" s="286" t="str">
        <f>AD354</f>
        <v>L6-7</v>
      </c>
      <c r="AE355" s="9">
        <v>144</v>
      </c>
      <c r="AF355" s="9" t="str">
        <f>VLOOKUP(功能_33[[#This Row],[功能代號]],[2]交易清單!$E:$E,1,FALSE)</f>
        <v>L6787</v>
      </c>
    </row>
    <row r="356" spans="1:32" ht="13.5" x14ac:dyDescent="0.3">
      <c r="A356" s="287">
        <v>145</v>
      </c>
      <c r="B356" s="29" t="str">
        <f>LEFT(功能_33[[#This Row],[功能代號]],2)</f>
        <v>L6</v>
      </c>
      <c r="C356" s="29" t="s">
        <v>994</v>
      </c>
      <c r="D356" s="30"/>
      <c r="E356" s="7" t="s">
        <v>826</v>
      </c>
      <c r="F356" s="31" t="s">
        <v>1026</v>
      </c>
      <c r="G356" s="29" t="s">
        <v>827</v>
      </c>
      <c r="H356" s="7" t="s">
        <v>952</v>
      </c>
      <c r="I356" s="7" t="s">
        <v>706</v>
      </c>
      <c r="J356" s="297">
        <v>44397</v>
      </c>
      <c r="K356" s="297" t="s">
        <v>2302</v>
      </c>
      <c r="L356" s="297"/>
      <c r="M356" s="297"/>
      <c r="N356" s="297">
        <f>IFERROR(IF(VLOOKUP(功能_33[[#This Row],[功能代號]],討論項目!A:H,8,FALSE)=0,"",VLOOKUP(功能_33[[#This Row],[功能代號]],討論項目!A:H,8,FALSE)),"")</f>
        <v>44428</v>
      </c>
      <c r="O356" s="297">
        <v>44428</v>
      </c>
      <c r="P356" s="7" t="s">
        <v>961</v>
      </c>
      <c r="Q356" s="7" t="s">
        <v>959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282" t="str">
        <f>IF(功能_33[[#This Row],[實際展示]]="","",功能_33[[#This Row],[實際展示]]+14)</f>
        <v/>
      </c>
      <c r="AB356" s="282" t="str">
        <f>IF(功能_33[[#This Row],[實際展示]]="","",功能_33[[#This Row],[實際展示]]+21)</f>
        <v/>
      </c>
      <c r="AC356" s="297">
        <v>44397</v>
      </c>
      <c r="AD356" s="282" t="str">
        <f>IFERROR(IF(VLOOKUP(功能_33[[#This Row],[功能代號]],Menu!A:D,4,FALSE)=0,"",VLOOKUP(功能_33[[#This Row],[功能代號]],Menu!A:D,4,FALSE)),"")</f>
        <v>L6-5</v>
      </c>
      <c r="AE356" s="9">
        <v>145</v>
      </c>
      <c r="AF356" s="9" t="str">
        <f>VLOOKUP(功能_33[[#This Row],[功能代號]],[2]交易清單!$E:$E,1,FALSE)</f>
        <v>L6501</v>
      </c>
    </row>
    <row r="357" spans="1:32" ht="13.5" x14ac:dyDescent="0.3">
      <c r="A357" s="287">
        <v>146</v>
      </c>
      <c r="B357" s="289" t="str">
        <f>LEFT(功能_33[[#This Row],[功能代號]],2)</f>
        <v>L6</v>
      </c>
      <c r="C357" s="29" t="s">
        <v>994</v>
      </c>
      <c r="D357" s="30"/>
      <c r="E357" s="7" t="s">
        <v>975</v>
      </c>
      <c r="F357" s="31" t="s">
        <v>1027</v>
      </c>
      <c r="G357" s="300" t="s">
        <v>981</v>
      </c>
      <c r="H357" s="7" t="s">
        <v>952</v>
      </c>
      <c r="I357" s="7" t="s">
        <v>6</v>
      </c>
      <c r="J357" s="297">
        <v>44397</v>
      </c>
      <c r="K357" s="297" t="s">
        <v>2302</v>
      </c>
      <c r="L357" s="297"/>
      <c r="M357" s="297"/>
      <c r="N357" s="297" t="str">
        <f>IFERROR(IF(VLOOKUP(功能_33[[#This Row],[功能代號]],討論項目!A:H,8,FALSE)=0,"",VLOOKUP(功能_33[[#This Row],[功能代號]],討論項目!A:H,8,FALSE)),"")</f>
        <v/>
      </c>
      <c r="O357" s="297"/>
      <c r="P357" s="7" t="s">
        <v>961</v>
      </c>
      <c r="Q357" s="7" t="s">
        <v>969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放款推展課</v>
      </c>
      <c r="AA357" s="282" t="str">
        <f>IF(功能_33[[#This Row],[實際展示]]="","",功能_33[[#This Row],[實際展示]]+14)</f>
        <v/>
      </c>
      <c r="AB357" s="282" t="str">
        <f>IF(功能_33[[#This Row],[實際展示]]="","",功能_33[[#This Row],[實際展示]]+21)</f>
        <v/>
      </c>
      <c r="AC357" s="297">
        <v>44397</v>
      </c>
      <c r="AD357" s="282" t="str">
        <f>IFERROR(IF(VLOOKUP(功能_33[[#This Row],[功能代號]],Menu!A:D,4,FALSE)=0,"",VLOOKUP(功能_33[[#This Row],[功能代號]],Menu!A:D,4,FALSE)),"")</f>
        <v>L6-5</v>
      </c>
      <c r="AE357" s="9">
        <v>146</v>
      </c>
      <c r="AF357" s="9" t="str">
        <f>VLOOKUP(功能_33[[#This Row],[功能代號]],[2]交易清單!$E:$E,1,FALSE)</f>
        <v>L6503</v>
      </c>
    </row>
    <row r="358" spans="1:32" ht="13.5" x14ac:dyDescent="0.3">
      <c r="A358" s="287">
        <v>147</v>
      </c>
      <c r="B358" s="29" t="str">
        <f>LEFT(功能_33[[#This Row],[功能代號]],2)</f>
        <v>L5</v>
      </c>
      <c r="C358" s="29" t="s">
        <v>993</v>
      </c>
      <c r="D358" s="30"/>
      <c r="E358" s="7" t="s">
        <v>667</v>
      </c>
      <c r="F358" s="31" t="s">
        <v>1028</v>
      </c>
      <c r="G358" s="29" t="s">
        <v>668</v>
      </c>
      <c r="H358" s="7" t="s">
        <v>640</v>
      </c>
      <c r="I358" s="7" t="s">
        <v>640</v>
      </c>
      <c r="J358" s="297">
        <v>44397</v>
      </c>
      <c r="K358" s="297" t="s">
        <v>2302</v>
      </c>
      <c r="L358" s="297"/>
      <c r="M358" s="297"/>
      <c r="N358" s="297" t="str">
        <f>IFERROR(IF(VLOOKUP(功能_33[[#This Row],[功能代號]],討論項目!A:H,8,FALSE)=0,"",VLOOKUP(功能_33[[#This Row],[功能代號]],討論項目!A:H,8,FALSE)),"")</f>
        <v/>
      </c>
      <c r="O358" s="297"/>
      <c r="P358" s="7" t="s">
        <v>961</v>
      </c>
      <c r="Q358" s="7" t="s">
        <v>969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放款推展課</v>
      </c>
      <c r="AA358" s="282" t="str">
        <f>IF(功能_33[[#This Row],[實際展示]]="","",功能_33[[#This Row],[實際展示]]+14)</f>
        <v/>
      </c>
      <c r="AB358" s="282" t="str">
        <f>IF(功能_33[[#This Row],[實際展示]]="","",功能_33[[#This Row],[實際展示]]+21)</f>
        <v/>
      </c>
      <c r="AC358" s="297">
        <v>44398</v>
      </c>
      <c r="AD358" s="282" t="str">
        <f>IFERROR(IF(VLOOKUP(功能_33[[#This Row],[功能代號]],Menu!A:D,4,FALSE)=0,"",VLOOKUP(功能_33[[#This Row],[功能代號]],Menu!A:D,4,FALSE)),"")</f>
        <v>L5-3</v>
      </c>
      <c r="AE358" s="9">
        <v>147</v>
      </c>
      <c r="AF358" s="9" t="str">
        <f>VLOOKUP(功能_33[[#This Row],[功能代號]],[2]交易清單!$E:$E,1,FALSE)</f>
        <v>L5500</v>
      </c>
    </row>
    <row r="359" spans="1:32" ht="13.5" x14ac:dyDescent="0.3">
      <c r="A359" s="287">
        <v>148</v>
      </c>
      <c r="B359" s="29" t="str">
        <f>LEFT(功能_33[[#This Row],[功能代號]],2)</f>
        <v>L5</v>
      </c>
      <c r="C359" s="29" t="s">
        <v>993</v>
      </c>
      <c r="D359" s="30"/>
      <c r="E359" s="7" t="s">
        <v>658</v>
      </c>
      <c r="F359" s="31" t="s">
        <v>1029</v>
      </c>
      <c r="G359" s="29" t="s">
        <v>659</v>
      </c>
      <c r="H359" s="7" t="s">
        <v>640</v>
      </c>
      <c r="I359" s="7" t="s">
        <v>640</v>
      </c>
      <c r="J359" s="297">
        <v>44397</v>
      </c>
      <c r="K359" s="297" t="s">
        <v>2302</v>
      </c>
      <c r="L359" s="297"/>
      <c r="M359" s="297"/>
      <c r="N359" s="297" t="str">
        <f>IFERROR(IF(VLOOKUP(功能_33[[#This Row],[功能代號]],討論項目!A:H,8,FALSE)=0,"",VLOOKUP(功能_33[[#This Row],[功能代號]],討論項目!A:H,8,FALSE)),"")</f>
        <v/>
      </c>
      <c r="O359" s="297"/>
      <c r="P359" s="7" t="s">
        <v>961</v>
      </c>
      <c r="Q359" s="7" t="s">
        <v>960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放款推展課</v>
      </c>
      <c r="AA359" s="282" t="str">
        <f>IF(功能_33[[#This Row],[實際展示]]="","",功能_33[[#This Row],[實際展示]]+14)</f>
        <v/>
      </c>
      <c r="AB359" s="282" t="str">
        <f>IF(功能_33[[#This Row],[實際展示]]="","",功能_33[[#This Row],[實際展示]]+21)</f>
        <v/>
      </c>
      <c r="AC359" s="297"/>
      <c r="AD359" s="282" t="str">
        <f>IFERROR(IF(VLOOKUP(功能_33[[#This Row],[功能代號]],Menu!A:D,4,FALSE)=0,"",VLOOKUP(功能_33[[#This Row],[功能代號]],Menu!A:D,4,FALSE)),"")</f>
        <v>L5-3</v>
      </c>
      <c r="AE359" s="9">
        <v>148</v>
      </c>
      <c r="AF359" s="9" t="str">
        <f>VLOOKUP(功能_33[[#This Row],[功能代號]],[2]交易清單!$E:$E,1,FALSE)</f>
        <v>L5951</v>
      </c>
    </row>
    <row r="360" spans="1:32" ht="13.5" x14ac:dyDescent="0.3">
      <c r="A360" s="287">
        <v>149</v>
      </c>
      <c r="B360" s="29" t="str">
        <f>LEFT(功能_33[[#This Row],[功能代號]],2)</f>
        <v>L5</v>
      </c>
      <c r="C360" s="29" t="s">
        <v>993</v>
      </c>
      <c r="D360" s="30"/>
      <c r="E360" s="7" t="s">
        <v>642</v>
      </c>
      <c r="F360" s="31" t="s">
        <v>1030</v>
      </c>
      <c r="G360" s="29" t="s">
        <v>643</v>
      </c>
      <c r="H360" s="7" t="s">
        <v>640</v>
      </c>
      <c r="I360" s="7" t="s">
        <v>640</v>
      </c>
      <c r="J360" s="297">
        <v>44397</v>
      </c>
      <c r="K360" s="297" t="s">
        <v>2302</v>
      </c>
      <c r="L360" s="297"/>
      <c r="M360" s="297"/>
      <c r="N360" s="297" t="str">
        <f>IFERROR(IF(VLOOKUP(功能_33[[#This Row],[功能代號]],討論項目!A:H,8,FALSE)=0,"",VLOOKUP(功能_33[[#This Row],[功能代號]],討論項目!A:H,8,FALSE)),"")</f>
        <v/>
      </c>
      <c r="O360" s="297"/>
      <c r="P360" s="7" t="s">
        <v>961</v>
      </c>
      <c r="Q360" s="7" t="s">
        <v>960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放款推展課</v>
      </c>
      <c r="AA360" s="282" t="str">
        <f>IF(功能_33[[#This Row],[實際展示]]="","",功能_33[[#This Row],[實際展示]]+14)</f>
        <v/>
      </c>
      <c r="AB360" s="282" t="str">
        <f>IF(功能_33[[#This Row],[實際展示]]="","",功能_33[[#This Row],[實際展示]]+21)</f>
        <v/>
      </c>
      <c r="AC360" s="297"/>
      <c r="AD360" s="282" t="str">
        <f>IFERROR(IF(VLOOKUP(功能_33[[#This Row],[功能代號]],Menu!A:D,4,FALSE)=0,"",VLOOKUP(功能_33[[#This Row],[功能代號]],Menu!A:D,4,FALSE)),"")</f>
        <v>L5-3</v>
      </c>
      <c r="AE360" s="9">
        <v>149</v>
      </c>
      <c r="AF360" s="9" t="str">
        <f>VLOOKUP(功能_33[[#This Row],[功能代號]],[2]交易清單!$E:$E,1,FALSE)</f>
        <v>L5051</v>
      </c>
    </row>
    <row r="361" spans="1:32" ht="13.5" x14ac:dyDescent="0.3">
      <c r="A361" s="287">
        <v>150</v>
      </c>
      <c r="B361" s="29" t="str">
        <f>LEFT(功能_33[[#This Row],[功能代號]],2)</f>
        <v>L5</v>
      </c>
      <c r="C361" s="29" t="s">
        <v>993</v>
      </c>
      <c r="D361" s="30"/>
      <c r="E361" s="7" t="s">
        <v>644</v>
      </c>
      <c r="F361" s="31" t="s">
        <v>1031</v>
      </c>
      <c r="G361" s="29" t="s">
        <v>645</v>
      </c>
      <c r="H361" s="7" t="s">
        <v>640</v>
      </c>
      <c r="I361" s="7" t="s">
        <v>640</v>
      </c>
      <c r="J361" s="297">
        <v>44397</v>
      </c>
      <c r="K361" s="297" t="s">
        <v>2302</v>
      </c>
      <c r="L361" s="297"/>
      <c r="M361" s="297"/>
      <c r="N361" s="297" t="str">
        <f>IFERROR(IF(VLOOKUP(功能_33[[#This Row],[功能代號]],討論項目!A:H,8,FALSE)=0,"",VLOOKUP(功能_33[[#This Row],[功能代號]],討論項目!A:H,8,FALSE)),"")</f>
        <v/>
      </c>
      <c r="O361" s="297"/>
      <c r="P361" s="7" t="s">
        <v>961</v>
      </c>
      <c r="Q361" s="7" t="s">
        <v>960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放款推展課</v>
      </c>
      <c r="AA361" s="282" t="str">
        <f>IF(功能_33[[#This Row],[實際展示]]="","",功能_33[[#This Row],[實際展示]]+14)</f>
        <v/>
      </c>
      <c r="AB361" s="282" t="str">
        <f>IF(功能_33[[#This Row],[實際展示]]="","",功能_33[[#This Row],[實際展示]]+21)</f>
        <v/>
      </c>
      <c r="AC361" s="297"/>
      <c r="AD361" s="286" t="str">
        <f>AD359</f>
        <v>L5-3</v>
      </c>
      <c r="AE361" s="9">
        <v>150</v>
      </c>
      <c r="AF361" s="9" t="str">
        <f>VLOOKUP(功能_33[[#This Row],[功能代號]],[2]交易清單!$E:$E,1,FALSE)</f>
        <v>L5501</v>
      </c>
    </row>
    <row r="362" spans="1:32" ht="13.5" x14ac:dyDescent="0.3">
      <c r="A362" s="287">
        <v>151</v>
      </c>
      <c r="B362" s="29" t="str">
        <f>LEFT(功能_33[[#This Row],[功能代號]],2)</f>
        <v>L5</v>
      </c>
      <c r="C362" s="29" t="s">
        <v>993</v>
      </c>
      <c r="D362" s="30"/>
      <c r="E362" s="7" t="s">
        <v>661</v>
      </c>
      <c r="F362" s="32" t="s">
        <v>1043</v>
      </c>
      <c r="G362" s="29" t="s">
        <v>662</v>
      </c>
      <c r="H362" s="7" t="s">
        <v>640</v>
      </c>
      <c r="I362" s="7" t="s">
        <v>640</v>
      </c>
      <c r="J362" s="297">
        <v>44397</v>
      </c>
      <c r="K362" s="297" t="s">
        <v>2302</v>
      </c>
      <c r="L362" s="297"/>
      <c r="M362" s="297"/>
      <c r="N362" s="297" t="str">
        <f>IFERROR(IF(VLOOKUP(功能_33[[#This Row],[功能代號]],討論項目!A:H,8,FALSE)=0,"",VLOOKUP(功能_33[[#This Row],[功能代號]],討論項目!A:H,8,FALSE)),"")</f>
        <v/>
      </c>
      <c r="O362" s="297"/>
      <c r="P362" s="7" t="s">
        <v>961</v>
      </c>
      <c r="Q362" s="7" t="s">
        <v>960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放款推展課</v>
      </c>
      <c r="AA362" s="282" t="str">
        <f>IF(功能_33[[#This Row],[實際展示]]="","",功能_33[[#This Row],[實際展示]]+14)</f>
        <v/>
      </c>
      <c r="AB362" s="282" t="str">
        <f>IF(功能_33[[#This Row],[實際展示]]="","",功能_33[[#This Row],[實際展示]]+21)</f>
        <v/>
      </c>
      <c r="AC362" s="297"/>
      <c r="AD362" s="282" t="str">
        <f>IFERROR(IF(VLOOKUP(功能_33[[#This Row],[功能代號]],Menu!A:D,4,FALSE)=0,"",VLOOKUP(功能_33[[#This Row],[功能代號]],Menu!A:D,4,FALSE)),"")</f>
        <v>L5-3</v>
      </c>
      <c r="AE362" s="9">
        <v>151</v>
      </c>
      <c r="AF362" s="9" t="str">
        <f>VLOOKUP(功能_33[[#This Row],[功能代號]],[2]交易清單!$E:$E,1,FALSE)</f>
        <v>L5952</v>
      </c>
    </row>
    <row r="363" spans="1:32" ht="13.5" x14ac:dyDescent="0.3">
      <c r="A363" s="287">
        <v>152</v>
      </c>
      <c r="B363" s="29" t="str">
        <f>LEFT(功能_33[[#This Row],[功能代號]],2)</f>
        <v>L5</v>
      </c>
      <c r="C363" s="29" t="s">
        <v>993</v>
      </c>
      <c r="D363" s="30"/>
      <c r="E363" s="7" t="s">
        <v>646</v>
      </c>
      <c r="F363" s="32" t="s">
        <v>1032</v>
      </c>
      <c r="G363" s="29" t="s">
        <v>647</v>
      </c>
      <c r="H363" s="7" t="s">
        <v>640</v>
      </c>
      <c r="I363" s="7" t="s">
        <v>640</v>
      </c>
      <c r="J363" s="297">
        <v>44397</v>
      </c>
      <c r="K363" s="297" t="s">
        <v>2302</v>
      </c>
      <c r="L363" s="297"/>
      <c r="M363" s="297"/>
      <c r="N363" s="297" t="str">
        <f>IFERROR(IF(VLOOKUP(功能_33[[#This Row],[功能代號]],討論項目!A:H,8,FALSE)=0,"",VLOOKUP(功能_33[[#This Row],[功能代號]],討論項目!A:H,8,FALSE)),"")</f>
        <v/>
      </c>
      <c r="O363" s="297"/>
      <c r="P363" s="7" t="s">
        <v>961</v>
      </c>
      <c r="Q363" s="7" t="s">
        <v>960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放款推展課</v>
      </c>
      <c r="AA363" s="282" t="str">
        <f>IF(功能_33[[#This Row],[實際展示]]="","",功能_33[[#This Row],[實際展示]]+14)</f>
        <v/>
      </c>
      <c r="AB363" s="282" t="str">
        <f>IF(功能_33[[#This Row],[實際展示]]="","",功能_33[[#This Row],[實際展示]]+21)</f>
        <v/>
      </c>
      <c r="AC363" s="297"/>
      <c r="AD363" s="282" t="str">
        <f>IFERROR(IF(VLOOKUP(功能_33[[#This Row],[功能代號]],Menu!A:D,4,FALSE)=0,"",VLOOKUP(功能_33[[#This Row],[功能代號]],Menu!A:D,4,FALSE)),"")</f>
        <v>L5-3</v>
      </c>
      <c r="AE363" s="9">
        <v>152</v>
      </c>
      <c r="AF363" s="9" t="str">
        <f>VLOOKUP(功能_33[[#This Row],[功能代號]],[2]交易清單!$E:$E,1,FALSE)</f>
        <v>L5052</v>
      </c>
    </row>
    <row r="364" spans="1:32" ht="13.5" x14ac:dyDescent="0.3">
      <c r="A364" s="287">
        <v>153</v>
      </c>
      <c r="B364" s="29" t="str">
        <f>LEFT(功能_33[[#This Row],[功能代號]],2)</f>
        <v>L5</v>
      </c>
      <c r="C364" s="29" t="s">
        <v>993</v>
      </c>
      <c r="D364" s="30"/>
      <c r="E364" s="7" t="s">
        <v>648</v>
      </c>
      <c r="F364" s="32" t="s">
        <v>1033</v>
      </c>
      <c r="G364" s="29" t="s">
        <v>649</v>
      </c>
      <c r="H364" s="7" t="s">
        <v>640</v>
      </c>
      <c r="I364" s="7" t="s">
        <v>640</v>
      </c>
      <c r="J364" s="297">
        <v>44397</v>
      </c>
      <c r="K364" s="297" t="s">
        <v>2302</v>
      </c>
      <c r="L364" s="297"/>
      <c r="M364" s="297"/>
      <c r="N364" s="297" t="str">
        <f>IFERROR(IF(VLOOKUP(功能_33[[#This Row],[功能代號]],討論項目!A:H,8,FALSE)=0,"",VLOOKUP(功能_33[[#This Row],[功能代號]],討論項目!A:H,8,FALSE)),"")</f>
        <v/>
      </c>
      <c r="O364" s="297"/>
      <c r="P364" s="7" t="s">
        <v>961</v>
      </c>
      <c r="Q364" s="7" t="s">
        <v>960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放款推展課</v>
      </c>
      <c r="AA364" s="282" t="str">
        <f>IF(功能_33[[#This Row],[實際展示]]="","",功能_33[[#This Row],[實際展示]]+14)</f>
        <v/>
      </c>
      <c r="AB364" s="282" t="str">
        <f>IF(功能_33[[#This Row],[實際展示]]="","",功能_33[[#This Row],[實際展示]]+21)</f>
        <v/>
      </c>
      <c r="AC364" s="297"/>
      <c r="AD364" s="286" t="str">
        <f>AD362</f>
        <v>L5-3</v>
      </c>
      <c r="AE364" s="9">
        <v>153</v>
      </c>
      <c r="AF364" s="9" t="str">
        <f>VLOOKUP(功能_33[[#This Row],[功能代號]],[2]交易清單!$E:$E,1,FALSE)</f>
        <v>L5502</v>
      </c>
    </row>
    <row r="365" spans="1:32" ht="13.5" x14ac:dyDescent="0.3">
      <c r="A365" s="287">
        <v>154</v>
      </c>
      <c r="B365" s="29" t="str">
        <f>LEFT(功能_33[[#This Row],[功能代號]],2)</f>
        <v>L5</v>
      </c>
      <c r="C365" s="29" t="s">
        <v>993</v>
      </c>
      <c r="D365" s="33"/>
      <c r="E365" s="7" t="s">
        <v>1117</v>
      </c>
      <c r="F365" s="35" t="s">
        <v>1034</v>
      </c>
      <c r="G365" s="29" t="s">
        <v>660</v>
      </c>
      <c r="H365" s="7" t="s">
        <v>640</v>
      </c>
      <c r="I365" s="7" t="s">
        <v>640</v>
      </c>
      <c r="J365" s="297">
        <v>44398</v>
      </c>
      <c r="K365" s="297" t="s">
        <v>2302</v>
      </c>
      <c r="L365" s="297"/>
      <c r="M365" s="297"/>
      <c r="N365" s="297" t="str">
        <f>IFERROR(IF(VLOOKUP(功能_33[[#This Row],[功能代號]],討論項目!A:H,8,FALSE)=0,"",VLOOKUP(功能_33[[#This Row],[功能代號]],討論項目!A:H,8,FALSE)),"")</f>
        <v/>
      </c>
      <c r="O365" s="297"/>
      <c r="P365" s="7" t="s">
        <v>961</v>
      </c>
      <c r="Q365" s="7" t="s">
        <v>969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放款推展課</v>
      </c>
      <c r="AA365" s="282" t="str">
        <f>IF(功能_33[[#This Row],[實際展示]]="","",功能_33[[#This Row],[實際展示]]+14)</f>
        <v/>
      </c>
      <c r="AB365" s="282" t="str">
        <f>IF(功能_33[[#This Row],[實際展示]]="","",功能_33[[#This Row],[實際展示]]+21)</f>
        <v/>
      </c>
      <c r="AC365" s="297"/>
      <c r="AD365" s="286" t="str">
        <f>AD369</f>
        <v>L5-3</v>
      </c>
      <c r="AE365" s="9">
        <v>154</v>
      </c>
      <c r="AF365" s="9" t="str">
        <f>VLOOKUP(功能_33[[#This Row],[功能代號]],[2]交易清單!$E:$E,1,FALSE)</f>
        <v>L5510</v>
      </c>
    </row>
    <row r="366" spans="1:32" ht="13.5" x14ac:dyDescent="0.3">
      <c r="A366" s="287">
        <v>155</v>
      </c>
      <c r="B366" s="29" t="str">
        <f>LEFT(功能_33[[#This Row],[功能代號]],2)</f>
        <v>L5</v>
      </c>
      <c r="C366" s="29" t="s">
        <v>993</v>
      </c>
      <c r="D366" s="33"/>
      <c r="E366" s="7" t="s">
        <v>1011</v>
      </c>
      <c r="F366" s="35" t="s">
        <v>1035</v>
      </c>
      <c r="G366" s="29" t="s">
        <v>639</v>
      </c>
      <c r="H366" s="7" t="s">
        <v>640</v>
      </c>
      <c r="I366" s="7" t="s">
        <v>640</v>
      </c>
      <c r="J366" s="297">
        <v>44398</v>
      </c>
      <c r="K366" s="297" t="s">
        <v>2302</v>
      </c>
      <c r="L366" s="297"/>
      <c r="M366" s="297"/>
      <c r="N366" s="297" t="str">
        <f>IFERROR(IF(VLOOKUP(功能_33[[#This Row],[功能代號]],討論項目!A:H,8,FALSE)=0,"",VLOOKUP(功能_33[[#This Row],[功能代號]],討論項目!A:H,8,FALSE)),"")</f>
        <v/>
      </c>
      <c r="O366" s="297"/>
      <c r="P366" s="7" t="s">
        <v>961</v>
      </c>
      <c r="Q366" s="7" t="s">
        <v>970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放款服務課</v>
      </c>
      <c r="AA366" s="282" t="str">
        <f>IF(功能_33[[#This Row],[實際展示]]="","",功能_33[[#This Row],[實際展示]]+14)</f>
        <v/>
      </c>
      <c r="AB366" s="282" t="str">
        <f>IF(功能_33[[#This Row],[實際展示]]="","",功能_33[[#This Row],[實際展示]]+21)</f>
        <v/>
      </c>
      <c r="AC366" s="297"/>
      <c r="AD366" s="282" t="str">
        <f>IFERROR(IF(VLOOKUP(功能_33[[#This Row],[功能代號]],Menu!A:D,4,FALSE)=0,"",VLOOKUP(功能_33[[#This Row],[功能代號]],Menu!A:D,4,FALSE)),"")</f>
        <v>L5-3</v>
      </c>
      <c r="AE366" s="9">
        <v>155</v>
      </c>
      <c r="AF366" s="9" t="str">
        <f>VLOOKUP(功能_33[[#This Row],[功能代號]],[2]交易清單!$E:$E,1,FALSE)</f>
        <v>L5511</v>
      </c>
    </row>
    <row r="367" spans="1:32" ht="13.5" x14ac:dyDescent="0.3">
      <c r="A367" s="287">
        <v>156</v>
      </c>
      <c r="B367" s="29" t="str">
        <f>LEFT(功能_33[[#This Row],[功能代號]],2)</f>
        <v>L5</v>
      </c>
      <c r="C367" s="29" t="s">
        <v>993</v>
      </c>
      <c r="D367" s="33"/>
      <c r="E367" s="7" t="s">
        <v>650</v>
      </c>
      <c r="F367" s="35" t="s">
        <v>1036</v>
      </c>
      <c r="G367" s="29" t="s">
        <v>651</v>
      </c>
      <c r="H367" s="7" t="s">
        <v>640</v>
      </c>
      <c r="I367" s="7" t="s">
        <v>640</v>
      </c>
      <c r="J367" s="297">
        <v>44398</v>
      </c>
      <c r="K367" s="297" t="s">
        <v>2302</v>
      </c>
      <c r="L367" s="297"/>
      <c r="M367" s="297"/>
      <c r="N367" s="297" t="str">
        <f>IFERROR(IF(VLOOKUP(功能_33[[#This Row],[功能代號]],討論項目!A:H,8,FALSE)=0,"",VLOOKUP(功能_33[[#This Row],[功能代號]],討論項目!A:H,8,FALSE)),"")</f>
        <v/>
      </c>
      <c r="O367" s="297"/>
      <c r="P367" s="7" t="s">
        <v>961</v>
      </c>
      <c r="Q367" s="7" t="s">
        <v>970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放款服務課</v>
      </c>
      <c r="AA367" s="282" t="str">
        <f>IF(功能_33[[#This Row],[實際展示]]="","",功能_33[[#This Row],[實際展示]]+14)</f>
        <v/>
      </c>
      <c r="AB367" s="282" t="str">
        <f>IF(功能_33[[#This Row],[實際展示]]="","",功能_33[[#This Row],[實際展示]]+21)</f>
        <v/>
      </c>
      <c r="AC367" s="297"/>
      <c r="AD367" s="282" t="str">
        <f>IFERROR(IF(VLOOKUP(功能_33[[#This Row],[功能代號]],Menu!A:D,4,FALSE)=0,"",VLOOKUP(功能_33[[#This Row],[功能代號]],Menu!A:D,4,FALSE)),"")</f>
        <v>L5-3</v>
      </c>
      <c r="AE367" s="9">
        <v>156</v>
      </c>
      <c r="AF367" s="9" t="str">
        <f>VLOOKUP(功能_33[[#This Row],[功能代號]],[2]交易清單!$E:$E,1,FALSE)</f>
        <v>L5053</v>
      </c>
    </row>
    <row r="368" spans="1:32" ht="13.5" x14ac:dyDescent="0.3">
      <c r="A368" s="287">
        <v>157</v>
      </c>
      <c r="B368" s="29" t="str">
        <f>LEFT(功能_33[[#This Row],[功能代號]],2)</f>
        <v>L5</v>
      </c>
      <c r="C368" s="29" t="s">
        <v>993</v>
      </c>
      <c r="D368" s="33"/>
      <c r="E368" s="7" t="s">
        <v>652</v>
      </c>
      <c r="F368" s="35" t="s">
        <v>1037</v>
      </c>
      <c r="G368" s="29" t="s">
        <v>653</v>
      </c>
      <c r="H368" s="7" t="s">
        <v>640</v>
      </c>
      <c r="I368" s="7" t="s">
        <v>640</v>
      </c>
      <c r="J368" s="297">
        <v>44398</v>
      </c>
      <c r="K368" s="297" t="s">
        <v>2302</v>
      </c>
      <c r="L368" s="297"/>
      <c r="M368" s="297"/>
      <c r="N368" s="297" t="str">
        <f>IFERROR(IF(VLOOKUP(功能_33[[#This Row],[功能代號]],討論項目!A:H,8,FALSE)=0,"",VLOOKUP(功能_33[[#This Row],[功能代號]],討論項目!A:H,8,FALSE)),"")</f>
        <v/>
      </c>
      <c r="O368" s="297"/>
      <c r="P368" s="7" t="s">
        <v>961</v>
      </c>
      <c r="Q368" s="7" t="s">
        <v>970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放款服務課</v>
      </c>
      <c r="AA368" s="282" t="str">
        <f>IF(功能_33[[#This Row],[實際展示]]="","",功能_33[[#This Row],[實際展示]]+14)</f>
        <v/>
      </c>
      <c r="AB368" s="282" t="str">
        <f>IF(功能_33[[#This Row],[實際展示]]="","",功能_33[[#This Row],[實際展示]]+21)</f>
        <v/>
      </c>
      <c r="AC368" s="297"/>
      <c r="AD368" s="286" t="str">
        <f>AD367</f>
        <v>L5-3</v>
      </c>
      <c r="AE368" s="9">
        <v>157</v>
      </c>
      <c r="AF368" s="9" t="str">
        <f>VLOOKUP(功能_33[[#This Row],[功能代號]],[2]交易清單!$E:$E,1,FALSE)</f>
        <v>L5503</v>
      </c>
    </row>
    <row r="369" spans="1:32" ht="13.5" x14ac:dyDescent="0.3">
      <c r="A369" s="287">
        <v>158</v>
      </c>
      <c r="B369" s="29" t="str">
        <f>LEFT(功能_33[[#This Row],[功能代號]],2)</f>
        <v>L5</v>
      </c>
      <c r="C369" s="29" t="s">
        <v>993</v>
      </c>
      <c r="D369" s="33"/>
      <c r="E369" s="7" t="s">
        <v>1012</v>
      </c>
      <c r="F369" s="35" t="s">
        <v>1038</v>
      </c>
      <c r="G369" s="29" t="s">
        <v>641</v>
      </c>
      <c r="H369" s="7" t="s">
        <v>640</v>
      </c>
      <c r="I369" s="7" t="s">
        <v>640</v>
      </c>
      <c r="J369" s="297">
        <v>44398</v>
      </c>
      <c r="K369" s="297" t="s">
        <v>2302</v>
      </c>
      <c r="L369" s="297"/>
      <c r="M369" s="297"/>
      <c r="N369" s="297" t="str">
        <f>IFERROR(IF(VLOOKUP(功能_33[[#This Row],[功能代號]],討論項目!A:H,8,FALSE)=0,"",VLOOKUP(功能_33[[#This Row],[功能代號]],討論項目!A:H,8,FALSE)),"")</f>
        <v/>
      </c>
      <c r="O369" s="297"/>
      <c r="P369" s="7" t="s">
        <v>961</v>
      </c>
      <c r="Q369" s="7" t="s">
        <v>969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放款推展課</v>
      </c>
      <c r="AA369" s="282" t="str">
        <f>IF(功能_33[[#This Row],[實際展示]]="","",功能_33[[#This Row],[實際展示]]+14)</f>
        <v/>
      </c>
      <c r="AB369" s="282" t="str">
        <f>IF(功能_33[[#This Row],[實際展示]]="","",功能_33[[#This Row],[實際展示]]+21)</f>
        <v/>
      </c>
      <c r="AC369" s="297"/>
      <c r="AD369" s="282" t="str">
        <f>IFERROR(IF(VLOOKUP(功能_33[[#This Row],[功能代號]],Menu!A:D,4,FALSE)=0,"",VLOOKUP(功能_33[[#This Row],[功能代號]],Menu!A:D,4,FALSE)),"")</f>
        <v>L5-3</v>
      </c>
      <c r="AE369" s="9">
        <v>158</v>
      </c>
      <c r="AF369" s="9" t="str">
        <f>VLOOKUP(功能_33[[#This Row],[功能代號]],[2]交易清單!$E:$E,1,FALSE)</f>
        <v>L5512</v>
      </c>
    </row>
    <row r="370" spans="1:32" ht="13.5" x14ac:dyDescent="0.3">
      <c r="A370" s="287">
        <v>159</v>
      </c>
      <c r="B370" s="29" t="str">
        <f>LEFT(功能_33[[#This Row],[功能代號]],2)</f>
        <v>L5</v>
      </c>
      <c r="C370" s="29" t="s">
        <v>993</v>
      </c>
      <c r="D370" s="33"/>
      <c r="E370" s="7" t="s">
        <v>654</v>
      </c>
      <c r="F370" s="35" t="s">
        <v>1039</v>
      </c>
      <c r="G370" s="29" t="s">
        <v>655</v>
      </c>
      <c r="H370" s="7" t="s">
        <v>640</v>
      </c>
      <c r="I370" s="7" t="s">
        <v>640</v>
      </c>
      <c r="J370" s="297">
        <v>44398</v>
      </c>
      <c r="K370" s="297" t="s">
        <v>2302</v>
      </c>
      <c r="L370" s="297"/>
      <c r="M370" s="297"/>
      <c r="N370" s="297" t="str">
        <f>IFERROR(IF(VLOOKUP(功能_33[[#This Row],[功能代號]],討論項目!A:H,8,FALSE)=0,"",VLOOKUP(功能_33[[#This Row],[功能代號]],討論項目!A:H,8,FALSE)),"")</f>
        <v/>
      </c>
      <c r="O370" s="297"/>
      <c r="P370" s="7" t="s">
        <v>961</v>
      </c>
      <c r="Q370" s="7" t="s">
        <v>969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放款推展課</v>
      </c>
      <c r="AA370" s="282" t="str">
        <f>IF(功能_33[[#This Row],[實際展示]]="","",功能_33[[#This Row],[實際展示]]+14)</f>
        <v/>
      </c>
      <c r="AB370" s="282" t="str">
        <f>IF(功能_33[[#This Row],[實際展示]]="","",功能_33[[#This Row],[實際展示]]+21)</f>
        <v/>
      </c>
      <c r="AC370" s="297"/>
      <c r="AD370" s="282" t="str">
        <f>IFERROR(IF(VLOOKUP(功能_33[[#This Row],[功能代號]],Menu!A:D,4,FALSE)=0,"",VLOOKUP(功能_33[[#This Row],[功能代號]],Menu!A:D,4,FALSE)),"")</f>
        <v>L5-3</v>
      </c>
      <c r="AE370" s="9">
        <v>159</v>
      </c>
      <c r="AF370" s="9" t="str">
        <f>VLOOKUP(功能_33[[#This Row],[功能代號]],[2]交易清單!$E:$E,1,FALSE)</f>
        <v>L5054</v>
      </c>
    </row>
    <row r="371" spans="1:32" ht="13.5" x14ac:dyDescent="0.3">
      <c r="A371" s="287">
        <v>160</v>
      </c>
      <c r="B371" s="29" t="str">
        <f>LEFT(功能_33[[#This Row],[功能代號]],2)</f>
        <v>L5</v>
      </c>
      <c r="C371" s="29" t="s">
        <v>993</v>
      </c>
      <c r="D371" s="33"/>
      <c r="E371" s="7" t="s">
        <v>656</v>
      </c>
      <c r="F371" s="35" t="s">
        <v>1040</v>
      </c>
      <c r="G371" s="29" t="s">
        <v>657</v>
      </c>
      <c r="H371" s="7" t="s">
        <v>640</v>
      </c>
      <c r="I371" s="7" t="s">
        <v>640</v>
      </c>
      <c r="J371" s="297">
        <v>44398</v>
      </c>
      <c r="K371" s="297" t="s">
        <v>2302</v>
      </c>
      <c r="L371" s="297"/>
      <c r="M371" s="297"/>
      <c r="N371" s="297" t="str">
        <f>IFERROR(IF(VLOOKUP(功能_33[[#This Row],[功能代號]],討論項目!A:H,8,FALSE)=0,"",VLOOKUP(功能_33[[#This Row],[功能代號]],討論項目!A:H,8,FALSE)),"")</f>
        <v/>
      </c>
      <c r="O371" s="297"/>
      <c r="P371" s="7" t="s">
        <v>961</v>
      </c>
      <c r="Q371" s="7" t="s">
        <v>969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放款推展課</v>
      </c>
      <c r="AA371" s="282" t="str">
        <f>IF(功能_33[[#This Row],[實際展示]]="","",功能_33[[#This Row],[實際展示]]+14)</f>
        <v/>
      </c>
      <c r="AB371" s="282" t="str">
        <f>IF(功能_33[[#This Row],[實際展示]]="","",功能_33[[#This Row],[實際展示]]+21)</f>
        <v/>
      </c>
      <c r="AC371" s="297"/>
      <c r="AD371" s="286" t="str">
        <f>AD370</f>
        <v>L5-3</v>
      </c>
      <c r="AE371" s="9">
        <v>160</v>
      </c>
      <c r="AF371" s="9" t="str">
        <f>VLOOKUP(功能_33[[#This Row],[功能代號]],[2]交易清單!$E:$E,1,FALSE)</f>
        <v>L5504</v>
      </c>
    </row>
    <row r="372" spans="1:32" ht="13.5" x14ac:dyDescent="0.3">
      <c r="A372" s="287">
        <v>161</v>
      </c>
      <c r="B372" s="29" t="str">
        <f>LEFT(功能_33[[#This Row],[功能代號]],2)</f>
        <v>L5</v>
      </c>
      <c r="C372" s="29" t="s">
        <v>993</v>
      </c>
      <c r="D372" s="33"/>
      <c r="E372" s="7" t="s">
        <v>663</v>
      </c>
      <c r="F372" s="35" t="s">
        <v>1041</v>
      </c>
      <c r="G372" s="29" t="s">
        <v>664</v>
      </c>
      <c r="H372" s="7" t="s">
        <v>640</v>
      </c>
      <c r="I372" s="7" t="s">
        <v>640</v>
      </c>
      <c r="J372" s="297">
        <v>44398</v>
      </c>
      <c r="K372" s="297" t="s">
        <v>2302</v>
      </c>
      <c r="L372" s="297"/>
      <c r="M372" s="297"/>
      <c r="N372" s="297" t="str">
        <f>IFERROR(IF(VLOOKUP(功能_33[[#This Row],[功能代號]],討論項目!A:H,8,FALSE)=0,"",VLOOKUP(功能_33[[#This Row],[功能代號]],討論項目!A:H,8,FALSE)),"")</f>
        <v/>
      </c>
      <c r="O372" s="297"/>
      <c r="P372" s="7" t="s">
        <v>961</v>
      </c>
      <c r="Q372" s="7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282" t="str">
        <f>IF(功能_33[[#This Row],[實際展示]]="","",功能_33[[#This Row],[實際展示]]+14)</f>
        <v/>
      </c>
      <c r="AB372" s="282" t="str">
        <f>IF(功能_33[[#This Row],[實際展示]]="","",功能_33[[#This Row],[實際展示]]+21)</f>
        <v/>
      </c>
      <c r="AC372" s="297"/>
      <c r="AD372" s="282" t="str">
        <f>IFERROR(IF(VLOOKUP(功能_33[[#This Row],[功能代號]],Menu!A:D,4,FALSE)=0,"",VLOOKUP(功能_33[[#This Row],[功能代號]],Menu!A:D,4,FALSE)),"")</f>
        <v>L5-3</v>
      </c>
      <c r="AE372" s="9">
        <v>161</v>
      </c>
      <c r="AF372" s="9" t="str">
        <f>VLOOKUP(功能_33[[#This Row],[功能代號]],[2]交易清單!$E:$E,1,FALSE)</f>
        <v>L5953</v>
      </c>
    </row>
    <row r="373" spans="1:32" ht="13.5" x14ac:dyDescent="0.3">
      <c r="A373" s="287">
        <v>162</v>
      </c>
      <c r="B373" s="29" t="str">
        <f>LEFT(功能_33[[#This Row],[功能代號]],2)</f>
        <v>L5</v>
      </c>
      <c r="C373" s="29" t="s">
        <v>993</v>
      </c>
      <c r="D373" s="33"/>
      <c r="E373" s="7" t="s">
        <v>665</v>
      </c>
      <c r="F373" s="35" t="s">
        <v>1048</v>
      </c>
      <c r="G373" s="29" t="s">
        <v>666</v>
      </c>
      <c r="H373" s="7" t="s">
        <v>640</v>
      </c>
      <c r="I373" s="7" t="s">
        <v>640</v>
      </c>
      <c r="J373" s="297">
        <v>44398</v>
      </c>
      <c r="K373" s="297" t="s">
        <v>2302</v>
      </c>
      <c r="L373" s="297"/>
      <c r="M373" s="297"/>
      <c r="N373" s="297" t="str">
        <f>IFERROR(IF(VLOOKUP(功能_33[[#This Row],[功能代號]],討論項目!A:H,8,FALSE)=0,"",VLOOKUP(功能_33[[#This Row],[功能代號]],討論項目!A:H,8,FALSE)),"")</f>
        <v/>
      </c>
      <c r="O373" s="297"/>
      <c r="P373" s="7" t="s">
        <v>961</v>
      </c>
      <c r="Q373" s="7" t="s">
        <v>969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放款推展課</v>
      </c>
      <c r="AA373" s="282" t="str">
        <f>IF(功能_33[[#This Row],[實際展示]]="","",功能_33[[#This Row],[實際展示]]+14)</f>
        <v/>
      </c>
      <c r="AB373" s="282" t="str">
        <f>IF(功能_33[[#This Row],[實際展示]]="","",功能_33[[#This Row],[實際展示]]+21)</f>
        <v/>
      </c>
      <c r="AC373" s="297"/>
      <c r="AD373" s="282" t="str">
        <f>IFERROR(IF(VLOOKUP(功能_33[[#This Row],[功能代號]],Menu!A:D,4,FALSE)=0,"",VLOOKUP(功能_33[[#This Row],[功能代號]],Menu!A:D,4,FALSE)),"")</f>
        <v>L5-3</v>
      </c>
      <c r="AE373" s="9">
        <v>162</v>
      </c>
      <c r="AF373" s="9" t="str">
        <f>VLOOKUP(功能_33[[#This Row],[功能代號]],[2]交易清單!$E:$E,1,FALSE)</f>
        <v>L5959</v>
      </c>
    </row>
    <row r="374" spans="1:32" ht="13.5" x14ac:dyDescent="0.3">
      <c r="A374" s="287">
        <v>163</v>
      </c>
      <c r="B374" s="29" t="str">
        <f>LEFT(功能_33[[#This Row],[功能代號]],2)</f>
        <v>L5</v>
      </c>
      <c r="C374" s="29" t="s">
        <v>993</v>
      </c>
      <c r="D374" s="33"/>
      <c r="E374" s="7" t="s">
        <v>629</v>
      </c>
      <c r="F374" s="35" t="s">
        <v>1042</v>
      </c>
      <c r="G374" s="29" t="s">
        <v>630</v>
      </c>
      <c r="H374" s="7" t="s">
        <v>640</v>
      </c>
      <c r="I374" s="298" t="s">
        <v>6</v>
      </c>
      <c r="J374" s="297">
        <v>44398</v>
      </c>
      <c r="K374" s="297" t="s">
        <v>2302</v>
      </c>
      <c r="L374" s="297"/>
      <c r="M374" s="297"/>
      <c r="N374" s="297" t="str">
        <f>IFERROR(IF(VLOOKUP(功能_33[[#This Row],[功能代號]],討論項目!A:H,8,FALSE)=0,"",VLOOKUP(功能_33[[#This Row],[功能代號]],討論項目!A:H,8,FALSE)),"")</f>
        <v/>
      </c>
      <c r="O374" s="297"/>
      <c r="P374" s="7" t="s">
        <v>961</v>
      </c>
      <c r="Q374" s="7" t="s">
        <v>969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放款推展課</v>
      </c>
      <c r="AA374" s="282" t="str">
        <f>IF(功能_33[[#This Row],[實際展示]]="","",功能_33[[#This Row],[實際展示]]+14)</f>
        <v/>
      </c>
      <c r="AB374" s="282" t="str">
        <f>IF(功能_33[[#This Row],[實際展示]]="","",功能_33[[#This Row],[實際展示]]+21)</f>
        <v/>
      </c>
      <c r="AC374" s="297"/>
      <c r="AD374" s="282" t="str">
        <f>IFERROR(IF(VLOOKUP(功能_33[[#This Row],[功能代號]],Menu!A:D,4,FALSE)=0,"",VLOOKUP(功能_33[[#This Row],[功能代號]],Menu!A:D,4,FALSE)),"")</f>
        <v>L5-2</v>
      </c>
      <c r="AE374" s="9">
        <v>163</v>
      </c>
      <c r="AF374" s="9" t="str">
        <f>VLOOKUP(功能_33[[#This Row],[功能代號]],[2]交易清單!$E:$E,1,FALSE)</f>
        <v>L5908</v>
      </c>
    </row>
    <row r="375" spans="1:32" ht="13.5" x14ac:dyDescent="0.3">
      <c r="A375" s="287">
        <v>164</v>
      </c>
      <c r="B375" s="29" t="str">
        <f>LEFT(功能_33[[#This Row],[功能代號]],2)</f>
        <v>L5</v>
      </c>
      <c r="C375" s="29" t="s">
        <v>993</v>
      </c>
      <c r="D375" s="33"/>
      <c r="E375" s="7" t="s">
        <v>631</v>
      </c>
      <c r="F375" s="35" t="s">
        <v>1044</v>
      </c>
      <c r="G375" s="29" t="s">
        <v>632</v>
      </c>
      <c r="H375" s="7" t="s">
        <v>640</v>
      </c>
      <c r="I375" s="298" t="s">
        <v>6</v>
      </c>
      <c r="J375" s="297">
        <v>44398</v>
      </c>
      <c r="K375" s="297" t="s">
        <v>2302</v>
      </c>
      <c r="L375" s="297"/>
      <c r="M375" s="297"/>
      <c r="N375" s="297" t="str">
        <f>IFERROR(IF(VLOOKUP(功能_33[[#This Row],[功能代號]],討論項目!A:H,8,FALSE)=0,"",VLOOKUP(功能_33[[#This Row],[功能代號]],討論項目!A:H,8,FALSE)),"")</f>
        <v/>
      </c>
      <c r="O375" s="297"/>
      <c r="P375" s="7" t="s">
        <v>961</v>
      </c>
      <c r="Q375" s="7" t="s">
        <v>969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放款推展課</v>
      </c>
      <c r="AA375" s="282" t="str">
        <f>IF(功能_33[[#This Row],[實際展示]]="","",功能_33[[#This Row],[實際展示]]+14)</f>
        <v/>
      </c>
      <c r="AB375" s="282" t="str">
        <f>IF(功能_33[[#This Row],[實際展示]]="","",功能_33[[#This Row],[實際展示]]+21)</f>
        <v/>
      </c>
      <c r="AC375" s="297"/>
      <c r="AD375" s="282" t="str">
        <f>IFERROR(IF(VLOOKUP(功能_33[[#This Row],[功能代號]],Menu!A:D,4,FALSE)=0,"",VLOOKUP(功能_33[[#This Row],[功能代號]],Menu!A:D,4,FALSE)),"")</f>
        <v>L5-2</v>
      </c>
      <c r="AE375" s="9">
        <v>164</v>
      </c>
      <c r="AF375" s="9" t="str">
        <f>VLOOKUP(功能_33[[#This Row],[功能代號]],[2]交易清單!$E:$E,1,FALSE)</f>
        <v>L5909</v>
      </c>
    </row>
    <row r="376" spans="1:32" ht="13.5" x14ac:dyDescent="0.3">
      <c r="A376" s="287">
        <v>165</v>
      </c>
      <c r="B376" s="29" t="str">
        <f>LEFT(功能_33[[#This Row],[功能代號]],2)</f>
        <v>L5</v>
      </c>
      <c r="C376" s="29" t="s">
        <v>993</v>
      </c>
      <c r="D376" s="33"/>
      <c r="E376" s="7" t="s">
        <v>633</v>
      </c>
      <c r="F376" s="35" t="s">
        <v>1045</v>
      </c>
      <c r="G376" s="29" t="s">
        <v>634</v>
      </c>
      <c r="H376" s="7" t="s">
        <v>640</v>
      </c>
      <c r="I376" s="298" t="s">
        <v>6</v>
      </c>
      <c r="J376" s="297">
        <v>44398</v>
      </c>
      <c r="K376" s="297" t="s">
        <v>2302</v>
      </c>
      <c r="L376" s="297"/>
      <c r="M376" s="297"/>
      <c r="N376" s="297" t="str">
        <f>IFERROR(IF(VLOOKUP(功能_33[[#This Row],[功能代號]],討論項目!A:H,8,FALSE)=0,"",VLOOKUP(功能_33[[#This Row],[功能代號]],討論項目!A:H,8,FALSE)),"")</f>
        <v/>
      </c>
      <c r="O376" s="297"/>
      <c r="P376" s="7" t="s">
        <v>961</v>
      </c>
      <c r="Q376" s="7" t="s">
        <v>969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放款推展課</v>
      </c>
      <c r="AA376" s="282" t="str">
        <f>IF(功能_33[[#This Row],[實際展示]]="","",功能_33[[#This Row],[實際展示]]+14)</f>
        <v/>
      </c>
      <c r="AB376" s="282" t="str">
        <f>IF(功能_33[[#This Row],[實際展示]]="","",功能_33[[#This Row],[實際展示]]+21)</f>
        <v/>
      </c>
      <c r="AC376" s="297"/>
      <c r="AD376" s="282" t="str">
        <f>IFERROR(IF(VLOOKUP(功能_33[[#This Row],[功能代號]],Menu!A:D,4,FALSE)=0,"",VLOOKUP(功能_33[[#This Row],[功能代號]],Menu!A:D,4,FALSE)),"")</f>
        <v>L5-2</v>
      </c>
      <c r="AE376" s="9">
        <v>165</v>
      </c>
      <c r="AF376" s="9" t="str">
        <f>VLOOKUP(功能_33[[#This Row],[功能代號]],[2]交易清單!$E:$E,1,FALSE)</f>
        <v>L5910</v>
      </c>
    </row>
    <row r="377" spans="1:32" ht="13.5" x14ac:dyDescent="0.3">
      <c r="A377" s="287">
        <v>166</v>
      </c>
      <c r="B377" s="29" t="str">
        <f>LEFT(功能_33[[#This Row],[功能代號]],2)</f>
        <v>L5</v>
      </c>
      <c r="C377" s="29" t="s">
        <v>993</v>
      </c>
      <c r="D377" s="33"/>
      <c r="E377" s="7" t="s">
        <v>635</v>
      </c>
      <c r="F377" s="35" t="s">
        <v>1046</v>
      </c>
      <c r="G377" s="29" t="s">
        <v>636</v>
      </c>
      <c r="H377" s="7" t="s">
        <v>640</v>
      </c>
      <c r="I377" s="298" t="s">
        <v>6</v>
      </c>
      <c r="J377" s="297">
        <v>44398</v>
      </c>
      <c r="K377" s="297" t="s">
        <v>2302</v>
      </c>
      <c r="L377" s="297"/>
      <c r="M377" s="297"/>
      <c r="N377" s="297" t="str">
        <f>IFERROR(IF(VLOOKUP(功能_33[[#This Row],[功能代號]],討論項目!A:H,8,FALSE)=0,"",VLOOKUP(功能_33[[#This Row],[功能代號]],討論項目!A:H,8,FALSE)),"")</f>
        <v/>
      </c>
      <c r="O377" s="297"/>
      <c r="P377" s="7" t="s">
        <v>961</v>
      </c>
      <c r="Q377" s="7" t="s">
        <v>969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放款推展課</v>
      </c>
      <c r="AA377" s="282" t="str">
        <f>IF(功能_33[[#This Row],[實際展示]]="","",功能_33[[#This Row],[實際展示]]+14)</f>
        <v/>
      </c>
      <c r="AB377" s="282" t="str">
        <f>IF(功能_33[[#This Row],[實際展示]]="","",功能_33[[#This Row],[實際展示]]+21)</f>
        <v/>
      </c>
      <c r="AC377" s="297"/>
      <c r="AD377" s="282" t="str">
        <f>IFERROR(IF(VLOOKUP(功能_33[[#This Row],[功能代號]],Menu!A:D,4,FALSE)=0,"",VLOOKUP(功能_33[[#This Row],[功能代號]],Menu!A:D,4,FALSE)),"")</f>
        <v>L5-2</v>
      </c>
      <c r="AE377" s="9">
        <v>166</v>
      </c>
      <c r="AF377" s="9" t="str">
        <f>VLOOKUP(功能_33[[#This Row],[功能代號]],[2]交易清單!$E:$E,1,FALSE)</f>
        <v>L5911</v>
      </c>
    </row>
    <row r="378" spans="1:32" ht="13.5" x14ac:dyDescent="0.3">
      <c r="A378" s="287">
        <v>167</v>
      </c>
      <c r="B378" s="29" t="str">
        <f>LEFT(功能_33[[#This Row],[功能代號]],2)</f>
        <v>L5</v>
      </c>
      <c r="C378" s="29" t="s">
        <v>993</v>
      </c>
      <c r="D378" s="33"/>
      <c r="E378" s="7" t="s">
        <v>637</v>
      </c>
      <c r="F378" s="35" t="s">
        <v>1047</v>
      </c>
      <c r="G378" s="29" t="s">
        <v>638</v>
      </c>
      <c r="H378" s="7" t="s">
        <v>640</v>
      </c>
      <c r="I378" s="298" t="s">
        <v>6</v>
      </c>
      <c r="J378" s="297">
        <v>44398</v>
      </c>
      <c r="K378" s="297" t="s">
        <v>2302</v>
      </c>
      <c r="L378" s="297"/>
      <c r="M378" s="297"/>
      <c r="N378" s="297" t="str">
        <f>IFERROR(IF(VLOOKUP(功能_33[[#This Row],[功能代號]],討論項目!A:H,8,FALSE)=0,"",VLOOKUP(功能_33[[#This Row],[功能代號]],討論項目!A:H,8,FALSE)),"")</f>
        <v/>
      </c>
      <c r="O378" s="297"/>
      <c r="P378" s="7" t="s">
        <v>961</v>
      </c>
      <c r="Q378" s="7" t="s">
        <v>969</v>
      </c>
      <c r="R378" s="9"/>
      <c r="S378" s="11"/>
      <c r="T378" s="11"/>
      <c r="U378" s="11"/>
      <c r="V378" s="11"/>
      <c r="W378" s="11"/>
      <c r="X378" s="11"/>
      <c r="Y378" s="11"/>
      <c r="Z378" s="9" t="str">
        <f>VLOOKUP(功能_33[[#This Row],[User]],SKL放款!A:G,7,FALSE)</f>
        <v>放款推展課</v>
      </c>
      <c r="AA378" s="282" t="str">
        <f>IF(功能_33[[#This Row],[實際展示]]="","",功能_33[[#This Row],[實際展示]]+14)</f>
        <v/>
      </c>
      <c r="AB378" s="282" t="str">
        <f>IF(功能_33[[#This Row],[實際展示]]="","",功能_33[[#This Row],[實際展示]]+21)</f>
        <v/>
      </c>
      <c r="AC378" s="297"/>
      <c r="AD378" s="282" t="str">
        <f>IFERROR(IF(VLOOKUP(功能_33[[#This Row],[功能代號]],Menu!A:D,4,FALSE)=0,"",VLOOKUP(功能_33[[#This Row],[功能代號]],Menu!A:D,4,FALSE)),"")</f>
        <v>L5-2</v>
      </c>
      <c r="AE378" s="9">
        <v>167</v>
      </c>
      <c r="AF378" s="9" t="str">
        <f>VLOOKUP(功能_33[[#This Row],[功能代號]],[2]交易清單!$E:$E,1,FALSE)</f>
        <v>L5912</v>
      </c>
    </row>
    <row r="379" spans="1:32" x14ac:dyDescent="0.3">
      <c r="I379" s="8"/>
    </row>
    <row r="380" spans="1:32" x14ac:dyDescent="0.3">
      <c r="I380" s="8"/>
    </row>
    <row r="381" spans="1:32" x14ac:dyDescent="0.3">
      <c r="I381" s="8"/>
    </row>
    <row r="382" spans="1:32" x14ac:dyDescent="0.3">
      <c r="I382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9"/>
  <sheetViews>
    <sheetView zoomScale="70" zoomScaleNormal="70" workbookViewId="0">
      <pane ySplit="3" topLeftCell="A194" activePane="bottomLeft" state="frozen"/>
      <selection pane="bottomLeft" activeCell="B204" sqref="B204"/>
    </sheetView>
  </sheetViews>
  <sheetFormatPr defaultColWidth="9" defaultRowHeight="17" x14ac:dyDescent="0.4"/>
  <cols>
    <col min="1" max="1" width="10.09765625" style="149" customWidth="1"/>
    <col min="2" max="2" width="54.8984375" style="150" customWidth="1"/>
    <col min="3" max="3" width="4.8984375" style="149" customWidth="1"/>
    <col min="4" max="4" width="74.69921875" style="159" customWidth="1"/>
    <col min="5" max="5" width="14" style="149" customWidth="1"/>
    <col min="6" max="6" width="20.19921875" style="152" bestFit="1" customWidth="1"/>
    <col min="7" max="7" width="14" style="152" customWidth="1"/>
    <col min="8" max="8" width="13.8984375" style="152" customWidth="1"/>
    <col min="9" max="9" width="14" style="152" customWidth="1"/>
    <col min="10" max="10" width="11.3984375" style="152" customWidth="1"/>
    <col min="11" max="11" width="16.59765625" style="152" customWidth="1"/>
    <col min="12" max="12" width="8.19921875" style="152" customWidth="1"/>
    <col min="13" max="13" width="21.59765625" style="152" customWidth="1"/>
    <col min="14" max="15" width="20.09765625" style="152" customWidth="1"/>
    <col min="16" max="16" width="12" style="152" customWidth="1"/>
    <col min="17" max="16384" width="9" style="146"/>
  </cols>
  <sheetData>
    <row r="1" spans="1:16" x14ac:dyDescent="0.4">
      <c r="A1" s="304" t="s">
        <v>1079</v>
      </c>
      <c r="B1" s="304" t="s">
        <v>1082</v>
      </c>
      <c r="C1" s="308" t="s">
        <v>1112</v>
      </c>
      <c r="D1" s="305" t="s">
        <v>1089</v>
      </c>
      <c r="E1" s="304" t="s">
        <v>1088</v>
      </c>
      <c r="F1" s="301" t="s">
        <v>1622</v>
      </c>
      <c r="G1" s="301" t="s">
        <v>1621</v>
      </c>
      <c r="H1" s="223"/>
      <c r="I1" s="301" t="s">
        <v>1332</v>
      </c>
      <c r="J1" s="307" t="s">
        <v>1080</v>
      </c>
      <c r="K1" s="307"/>
      <c r="L1" s="307"/>
      <c r="M1" s="307"/>
      <c r="N1" s="307"/>
      <c r="O1" s="251"/>
      <c r="P1" s="301" t="s">
        <v>1783</v>
      </c>
    </row>
    <row r="2" spans="1:16" x14ac:dyDescent="0.4">
      <c r="A2" s="304"/>
      <c r="B2" s="304"/>
      <c r="C2" s="302"/>
      <c r="D2" s="305"/>
      <c r="E2" s="304"/>
      <c r="F2" s="302"/>
      <c r="G2" s="302"/>
      <c r="H2" s="225" t="s">
        <v>1790</v>
      </c>
      <c r="I2" s="302"/>
      <c r="J2" s="306" t="s">
        <v>1114</v>
      </c>
      <c r="K2" s="306" t="s">
        <v>1084</v>
      </c>
      <c r="L2" s="309" t="s">
        <v>1093</v>
      </c>
      <c r="M2" s="310"/>
      <c r="N2" s="310"/>
      <c r="O2" s="311"/>
      <c r="P2" s="302"/>
    </row>
    <row r="3" spans="1:16" x14ac:dyDescent="0.4">
      <c r="A3" s="304"/>
      <c r="B3" s="304"/>
      <c r="C3" s="303"/>
      <c r="D3" s="305"/>
      <c r="E3" s="304"/>
      <c r="F3" s="303"/>
      <c r="G3" s="303"/>
      <c r="H3" s="224" t="s">
        <v>1621</v>
      </c>
      <c r="I3" s="303"/>
      <c r="J3" s="306"/>
      <c r="K3" s="306"/>
      <c r="L3" s="147" t="s">
        <v>1094</v>
      </c>
      <c r="M3" s="148" t="s">
        <v>1098</v>
      </c>
      <c r="N3" s="148" t="s">
        <v>1095</v>
      </c>
      <c r="O3" s="252" t="s">
        <v>1908</v>
      </c>
      <c r="P3" s="303"/>
    </row>
    <row r="4" spans="1:16" ht="34" x14ac:dyDescent="0.4">
      <c r="A4" s="149" t="s">
        <v>1148</v>
      </c>
      <c r="B4" s="150" t="str">
        <f>VLOOKUP(A4,URS確認!$E:$G,3,FALSE)</f>
        <v>放款業績工作月查詢</v>
      </c>
      <c r="C4" s="149">
        <v>1</v>
      </c>
      <c r="D4" s="159" t="s">
        <v>1099</v>
      </c>
      <c r="E4" s="151">
        <v>44396</v>
      </c>
      <c r="F4" s="151">
        <v>44407</v>
      </c>
      <c r="G4" s="151">
        <v>44404</v>
      </c>
      <c r="H4" s="151">
        <v>44428</v>
      </c>
      <c r="I4" s="151" t="str">
        <f>VLOOKUP(A4,URS確認!E:I,5,FALSE)</f>
        <v>楊智誠</v>
      </c>
      <c r="J4" s="149"/>
      <c r="K4" s="149"/>
      <c r="L4" s="149" t="s">
        <v>1085</v>
      </c>
      <c r="M4" s="149"/>
      <c r="N4" s="149"/>
      <c r="O4" s="149"/>
      <c r="P4" s="151"/>
    </row>
    <row r="5" spans="1:16" x14ac:dyDescent="0.4">
      <c r="A5" s="149" t="s">
        <v>1081</v>
      </c>
      <c r="B5" s="150" t="str">
        <f>VLOOKUP(A5,URS確認!$E:$G,3,FALSE)</f>
        <v>放款業績工作月查詢</v>
      </c>
      <c r="C5" s="149">
        <v>2</v>
      </c>
      <c r="D5" s="159" t="s">
        <v>1100</v>
      </c>
      <c r="E5" s="151">
        <v>44396</v>
      </c>
      <c r="F5" s="151">
        <v>44407</v>
      </c>
      <c r="G5" s="151">
        <v>44404</v>
      </c>
      <c r="H5" s="151">
        <v>44428</v>
      </c>
      <c r="I5" s="151" t="str">
        <f>VLOOKUP(A5,URS確認!E:I,5,FALSE)</f>
        <v>楊智誠</v>
      </c>
      <c r="J5" s="149"/>
      <c r="K5" s="149"/>
      <c r="L5" s="149" t="s">
        <v>1085</v>
      </c>
      <c r="M5" s="149"/>
      <c r="N5" s="149"/>
      <c r="O5" s="149"/>
      <c r="P5" s="151"/>
    </row>
    <row r="6" spans="1:16" x14ac:dyDescent="0.4">
      <c r="A6" s="149" t="s">
        <v>1081</v>
      </c>
      <c r="B6" s="150" t="str">
        <f>VLOOKUP(A6,URS確認!$E:$G,3,FALSE)</f>
        <v>放款業績工作月查詢</v>
      </c>
      <c r="C6" s="149">
        <v>3</v>
      </c>
      <c r="D6" s="159" t="s">
        <v>1101</v>
      </c>
      <c r="E6" s="151">
        <v>44396</v>
      </c>
      <c r="F6" s="151">
        <v>44407</v>
      </c>
      <c r="G6" s="151">
        <v>44404</v>
      </c>
      <c r="H6" s="151">
        <v>44428</v>
      </c>
      <c r="I6" s="151" t="str">
        <f>VLOOKUP(A6,URS確認!E:I,5,FALSE)</f>
        <v>楊智誠</v>
      </c>
      <c r="J6" s="149"/>
      <c r="K6" s="149"/>
      <c r="L6" s="149" t="s">
        <v>1085</v>
      </c>
      <c r="M6" s="149"/>
      <c r="N6" s="149"/>
      <c r="O6" s="149"/>
      <c r="P6" s="151"/>
    </row>
    <row r="7" spans="1:16" x14ac:dyDescent="0.4">
      <c r="A7" s="149" t="s">
        <v>722</v>
      </c>
      <c r="B7" s="150" t="str">
        <f>VLOOKUP(A7,URS確認!$E:$G,3,FALSE)</f>
        <v>放款業績工作月維護</v>
      </c>
      <c r="C7" s="149">
        <v>1</v>
      </c>
      <c r="D7" s="159" t="s">
        <v>1102</v>
      </c>
      <c r="E7" s="151">
        <v>44396</v>
      </c>
      <c r="F7" s="151">
        <v>44407</v>
      </c>
      <c r="G7" s="151">
        <v>44404</v>
      </c>
      <c r="H7" s="151">
        <v>44428</v>
      </c>
      <c r="I7" s="151" t="str">
        <f>VLOOKUP(A7,URS確認!E:I,5,FALSE)</f>
        <v>楊智誠</v>
      </c>
      <c r="J7" s="149"/>
      <c r="K7" s="149"/>
      <c r="L7" s="149" t="s">
        <v>1085</v>
      </c>
      <c r="M7" s="149"/>
      <c r="N7" s="149"/>
      <c r="O7" s="149"/>
      <c r="P7" s="151"/>
    </row>
    <row r="8" spans="1:16" x14ac:dyDescent="0.4">
      <c r="A8" s="149" t="s">
        <v>1083</v>
      </c>
      <c r="B8" s="150" t="str">
        <f>VLOOKUP(A8,URS確認!$E:$G,3,FALSE)</f>
        <v xml:space="preserve">年度業績目標更新                    </v>
      </c>
      <c r="C8" s="149">
        <v>1</v>
      </c>
      <c r="D8" s="159" t="s">
        <v>1103</v>
      </c>
      <c r="E8" s="151">
        <v>44396</v>
      </c>
      <c r="F8" s="151">
        <v>44407</v>
      </c>
      <c r="G8" s="151">
        <v>44407</v>
      </c>
      <c r="H8" s="151"/>
      <c r="I8" s="151" t="str">
        <f>VLOOKUP(A8,URS確認!E:I,5,FALSE)</f>
        <v>張嘉榮</v>
      </c>
      <c r="J8" s="149" t="s">
        <v>1092</v>
      </c>
      <c r="K8" s="149"/>
      <c r="L8" s="149"/>
      <c r="M8" s="149"/>
      <c r="P8" s="151"/>
    </row>
    <row r="9" spans="1:16" x14ac:dyDescent="0.4">
      <c r="A9" s="149" t="s">
        <v>1083</v>
      </c>
      <c r="B9" s="150" t="str">
        <f>VLOOKUP(A9,URS確認!$E:$G,3,FALSE)</f>
        <v xml:space="preserve">年度業績目標更新                    </v>
      </c>
      <c r="C9" s="149">
        <v>2</v>
      </c>
      <c r="D9" s="159" t="s">
        <v>1806</v>
      </c>
      <c r="E9" s="151">
        <v>44396</v>
      </c>
      <c r="F9" s="207" t="s">
        <v>1852</v>
      </c>
      <c r="G9" s="151"/>
      <c r="H9" s="151"/>
      <c r="I9" s="151" t="s">
        <v>1707</v>
      </c>
      <c r="J9" s="149"/>
      <c r="K9" s="149"/>
      <c r="L9" s="149"/>
      <c r="M9" s="149" t="s">
        <v>1096</v>
      </c>
      <c r="P9" s="151" t="s">
        <v>1708</v>
      </c>
    </row>
    <row r="10" spans="1:16" x14ac:dyDescent="0.4">
      <c r="A10" s="149" t="s">
        <v>608</v>
      </c>
      <c r="B10" s="150" t="str">
        <f>VLOOKUP(A10,URS確認!$E:$G,3,FALSE)</f>
        <v xml:space="preserve">房貸專員明細資料查詢                </v>
      </c>
      <c r="C10" s="149">
        <v>1</v>
      </c>
      <c r="D10" s="159" t="s">
        <v>1116</v>
      </c>
      <c r="E10" s="151">
        <v>44396</v>
      </c>
      <c r="F10" s="151">
        <v>44407</v>
      </c>
      <c r="G10" s="151">
        <v>44405</v>
      </c>
      <c r="H10" s="151"/>
      <c r="I10" s="151" t="str">
        <f>VLOOKUP(A10,URS確認!E:I,5,FALSE)</f>
        <v>張嘉榮</v>
      </c>
      <c r="J10" s="149"/>
      <c r="K10" s="149" t="s">
        <v>1085</v>
      </c>
      <c r="L10" s="149"/>
      <c r="M10" s="149"/>
      <c r="P10" s="151"/>
    </row>
    <row r="11" spans="1:16" x14ac:dyDescent="0.4">
      <c r="A11" s="149" t="s">
        <v>1086</v>
      </c>
      <c r="B11" s="150" t="str">
        <f>VLOOKUP(A11,URS確認!$E:$G,3,FALSE)</f>
        <v xml:space="preserve">房貸專員資料維護                    </v>
      </c>
      <c r="C11" s="149">
        <v>1</v>
      </c>
      <c r="D11" s="159" t="s">
        <v>1104</v>
      </c>
      <c r="E11" s="151">
        <v>44396</v>
      </c>
      <c r="F11" s="151">
        <v>44407</v>
      </c>
      <c r="G11" s="151">
        <v>44407</v>
      </c>
      <c r="H11" s="151"/>
      <c r="I11" s="151" t="str">
        <f>VLOOKUP(A11,URS確認!E:I,5,FALSE)</f>
        <v>張嘉榮</v>
      </c>
      <c r="J11" s="149"/>
      <c r="K11" s="149"/>
      <c r="L11" s="149" t="s">
        <v>1085</v>
      </c>
      <c r="M11" s="149"/>
      <c r="P11" s="151"/>
    </row>
    <row r="12" spans="1:16" ht="34" x14ac:dyDescent="0.4">
      <c r="A12" s="149" t="s">
        <v>1086</v>
      </c>
      <c r="B12" s="150" t="str">
        <f>VLOOKUP(A12,URS確認!$E:$G,3,FALSE)</f>
        <v xml:space="preserve">房貸專員資料維護                    </v>
      </c>
      <c r="C12" s="149">
        <v>2</v>
      </c>
      <c r="D12" s="159" t="s">
        <v>1105</v>
      </c>
      <c r="E12" s="151">
        <v>44396</v>
      </c>
      <c r="F12" s="151">
        <v>44407</v>
      </c>
      <c r="G12" s="151">
        <v>44405</v>
      </c>
      <c r="H12" s="151"/>
      <c r="I12" s="151" t="str">
        <f>VLOOKUP(A12,URS確認!E:I,5,FALSE)</f>
        <v>張嘉榮</v>
      </c>
      <c r="J12" s="149"/>
      <c r="K12" s="149"/>
      <c r="L12" s="149" t="s">
        <v>1085</v>
      </c>
      <c r="M12" s="149"/>
      <c r="P12" s="151"/>
    </row>
    <row r="13" spans="1:16" x14ac:dyDescent="0.4">
      <c r="A13" s="149" t="s">
        <v>1086</v>
      </c>
      <c r="B13" s="150" t="str">
        <f>VLOOKUP(A13,URS確認!$E:$G,3,FALSE)</f>
        <v xml:space="preserve">房貸專員資料維護                    </v>
      </c>
      <c r="C13" s="149">
        <v>3</v>
      </c>
      <c r="D13" s="159" t="s">
        <v>1106</v>
      </c>
      <c r="E13" s="151">
        <v>44396</v>
      </c>
      <c r="F13" s="151">
        <v>44407</v>
      </c>
      <c r="G13" s="151">
        <v>44407</v>
      </c>
      <c r="H13" s="151"/>
      <c r="I13" s="151" t="str">
        <f>VLOOKUP(A13,URS確認!E:I,5,FALSE)</f>
        <v>張嘉榮</v>
      </c>
      <c r="J13" s="149" t="s">
        <v>1092</v>
      </c>
      <c r="K13" s="149"/>
      <c r="L13" s="149"/>
      <c r="M13" s="149"/>
      <c r="P13" s="151"/>
    </row>
    <row r="14" spans="1:16" x14ac:dyDescent="0.4">
      <c r="A14" s="149" t="s">
        <v>1086</v>
      </c>
      <c r="B14" s="150" t="str">
        <f>VLOOKUP(A14,URS確認!$E:$G,3,FALSE)</f>
        <v xml:space="preserve">房貸專員資料維護                    </v>
      </c>
      <c r="C14" s="149">
        <v>4</v>
      </c>
      <c r="D14" s="159" t="s">
        <v>1107</v>
      </c>
      <c r="E14" s="151">
        <v>44396</v>
      </c>
      <c r="F14" s="151">
        <v>44407</v>
      </c>
      <c r="G14" s="151">
        <v>44407</v>
      </c>
      <c r="H14" s="151"/>
      <c r="I14" s="151" t="str">
        <f>VLOOKUP(A14,URS確認!E:I,5,FALSE)</f>
        <v>張嘉榮</v>
      </c>
      <c r="J14" s="149" t="s">
        <v>1090</v>
      </c>
      <c r="K14" s="149"/>
      <c r="L14" s="149"/>
      <c r="M14" s="149"/>
      <c r="P14" s="151"/>
    </row>
    <row r="15" spans="1:16" x14ac:dyDescent="0.4">
      <c r="A15" s="149" t="s">
        <v>1087</v>
      </c>
      <c r="B15" s="150" t="str">
        <f>VLOOKUP(A15,URS確認!$E:$G,3,FALSE)</f>
        <v xml:space="preserve">更改目標金額、累計目標金額          </v>
      </c>
      <c r="C15" s="149">
        <v>1</v>
      </c>
      <c r="D15" s="159" t="s">
        <v>1108</v>
      </c>
      <c r="E15" s="151">
        <v>44396</v>
      </c>
      <c r="F15" s="151">
        <v>44469</v>
      </c>
      <c r="G15" s="151"/>
      <c r="H15" s="151"/>
      <c r="I15" s="151" t="str">
        <f>VLOOKUP(A15,URS確認!E:I,5,FALSE)</f>
        <v>張嘉榮</v>
      </c>
      <c r="J15" s="149"/>
      <c r="K15" s="149"/>
      <c r="L15" s="149"/>
      <c r="M15" s="149"/>
      <c r="N15" s="152" t="s">
        <v>1113</v>
      </c>
      <c r="P15" s="151"/>
    </row>
    <row r="16" spans="1:16" ht="85" x14ac:dyDescent="0.4">
      <c r="A16" s="149" t="s">
        <v>1087</v>
      </c>
      <c r="B16" s="150" t="str">
        <f>VLOOKUP(A16,URS確認!$E:$G,3,FALSE)</f>
        <v xml:space="preserve">更改目標金額、累計目標金額          </v>
      </c>
      <c r="C16" s="149">
        <v>2</v>
      </c>
      <c r="D16" s="159" t="s">
        <v>1109</v>
      </c>
      <c r="E16" s="151">
        <v>44396</v>
      </c>
      <c r="F16" s="151">
        <v>44469</v>
      </c>
      <c r="G16" s="151"/>
      <c r="H16" s="151"/>
      <c r="I16" s="151" t="s">
        <v>1703</v>
      </c>
      <c r="J16" s="149"/>
      <c r="K16" s="149"/>
      <c r="L16" s="149"/>
      <c r="M16" s="149" t="s">
        <v>1097</v>
      </c>
      <c r="P16" s="151" t="s">
        <v>1708</v>
      </c>
    </row>
    <row r="17" spans="1:16" ht="34" x14ac:dyDescent="0.4">
      <c r="A17" s="149" t="s">
        <v>1087</v>
      </c>
      <c r="B17" s="150" t="str">
        <f>VLOOKUP(A17,URS確認!$E:$G,3,FALSE)</f>
        <v xml:space="preserve">更改目標金額、累計目標金額          </v>
      </c>
      <c r="C17" s="149">
        <v>3</v>
      </c>
      <c r="D17" s="159" t="s">
        <v>1110</v>
      </c>
      <c r="E17" s="151">
        <v>44396</v>
      </c>
      <c r="F17" s="151">
        <v>44439</v>
      </c>
      <c r="G17" s="151">
        <v>44447</v>
      </c>
      <c r="H17" s="151"/>
      <c r="I17" s="151" t="str">
        <f>VLOOKUP(A17,URS確認!E:I,5,FALSE)</f>
        <v>張嘉榮</v>
      </c>
      <c r="J17" s="149"/>
      <c r="K17" s="149"/>
      <c r="L17" s="149" t="s">
        <v>1091</v>
      </c>
      <c r="M17" s="149"/>
      <c r="P17" s="151"/>
    </row>
    <row r="18" spans="1:16" x14ac:dyDescent="0.4">
      <c r="A18" s="149" t="s">
        <v>1087</v>
      </c>
      <c r="B18" s="150" t="str">
        <f>VLOOKUP(A18,URS確認!$E:$G,3,FALSE)</f>
        <v xml:space="preserve">更改目標金額、累計目標金額          </v>
      </c>
      <c r="C18" s="149">
        <v>4</v>
      </c>
      <c r="D18" s="159" t="s">
        <v>1111</v>
      </c>
      <c r="E18" s="151">
        <v>44396</v>
      </c>
      <c r="F18" s="151">
        <v>44407</v>
      </c>
      <c r="G18" s="151">
        <v>44407</v>
      </c>
      <c r="H18" s="151"/>
      <c r="I18" s="151" t="str">
        <f>VLOOKUP(A18,URS確認!E:I,5,FALSE)</f>
        <v>張嘉榮</v>
      </c>
      <c r="J18" s="149"/>
      <c r="K18" s="149"/>
      <c r="L18" s="149" t="s">
        <v>1091</v>
      </c>
      <c r="M18" s="149"/>
      <c r="P18" s="151"/>
    </row>
    <row r="19" spans="1:16" x14ac:dyDescent="0.4">
      <c r="A19" s="149" t="s">
        <v>1120</v>
      </c>
      <c r="B19" s="150" t="str">
        <f>VLOOKUP(A19,URS確認!$E:$G,3,FALSE)</f>
        <v xml:space="preserve">晤談人員明細資料查詢                </v>
      </c>
      <c r="C19" s="149">
        <v>1</v>
      </c>
      <c r="D19" s="159" t="s">
        <v>1121</v>
      </c>
      <c r="E19" s="154">
        <v>44397</v>
      </c>
      <c r="F19" s="153">
        <v>44407</v>
      </c>
      <c r="G19" s="153">
        <v>44407</v>
      </c>
      <c r="H19" s="153"/>
      <c r="I19" s="151" t="str">
        <f>VLOOKUP(A19,URS確認!E:I,5,FALSE)</f>
        <v>張嘉榮</v>
      </c>
      <c r="K19" s="152" t="s">
        <v>1122</v>
      </c>
      <c r="P19" s="153"/>
    </row>
    <row r="20" spans="1:16" x14ac:dyDescent="0.4">
      <c r="A20" s="149" t="s">
        <v>627</v>
      </c>
      <c r="B20" s="150" t="str">
        <f>VLOOKUP(A20,URS確認!$E:$G,3,FALSE)</f>
        <v xml:space="preserve">晤談人員資料維護                    </v>
      </c>
      <c r="C20" s="149">
        <v>1</v>
      </c>
      <c r="D20" s="159" t="s">
        <v>1123</v>
      </c>
      <c r="E20" s="154">
        <v>44397</v>
      </c>
      <c r="F20" s="153">
        <v>44407</v>
      </c>
      <c r="G20" s="151">
        <v>44407</v>
      </c>
      <c r="H20" s="151"/>
      <c r="I20" s="151" t="str">
        <f>VLOOKUP(A20,URS確認!E:I,5,FALSE)</f>
        <v>張嘉榮</v>
      </c>
      <c r="J20" s="152" t="s">
        <v>1124</v>
      </c>
      <c r="P20" s="153"/>
    </row>
    <row r="21" spans="1:16" ht="119" x14ac:dyDescent="0.4">
      <c r="A21" s="149" t="s">
        <v>1125</v>
      </c>
      <c r="B21" s="150" t="str">
        <f>VLOOKUP(A21,URS確認!$E:$G,3,FALSE)</f>
        <v xml:space="preserve">協辦人員等級明細資料查詢            </v>
      </c>
      <c r="C21" s="149">
        <v>1</v>
      </c>
      <c r="D21" s="159" t="s">
        <v>1127</v>
      </c>
      <c r="E21" s="154">
        <v>44397</v>
      </c>
      <c r="F21" s="154">
        <v>44439</v>
      </c>
      <c r="G21" s="153"/>
      <c r="H21" s="153"/>
      <c r="I21" s="151" t="str">
        <f>VLOOKUP(A21,URS確認!E:I,5,FALSE)</f>
        <v>張嘉榮</v>
      </c>
      <c r="J21" s="149" t="s">
        <v>1126</v>
      </c>
      <c r="P21" s="154"/>
    </row>
    <row r="22" spans="1:16" ht="68" x14ac:dyDescent="0.4">
      <c r="A22" s="149" t="s">
        <v>1125</v>
      </c>
      <c r="B22" s="150" t="str">
        <f>VLOOKUP(A22,URS確認!$E:$G,3,FALSE)</f>
        <v xml:space="preserve">協辦人員等級明細資料查詢            </v>
      </c>
      <c r="C22" s="149">
        <v>2</v>
      </c>
      <c r="D22" s="159" t="s">
        <v>1129</v>
      </c>
      <c r="E22" s="154">
        <v>44397</v>
      </c>
      <c r="F22" s="154">
        <v>44439</v>
      </c>
      <c r="G22" s="153"/>
      <c r="H22" s="153"/>
      <c r="I22" s="151" t="str">
        <f>VLOOKUP(A22,URS確認!E:I,5,FALSE)</f>
        <v>張嘉榮</v>
      </c>
      <c r="J22" s="149" t="s">
        <v>1126</v>
      </c>
      <c r="P22" s="154"/>
    </row>
    <row r="23" spans="1:16" x14ac:dyDescent="0.4">
      <c r="A23" s="149" t="s">
        <v>1125</v>
      </c>
      <c r="B23" s="150" t="str">
        <f>VLOOKUP(A23,URS確認!$E:$G,3,FALSE)</f>
        <v xml:space="preserve">協辦人員等級明細資料查詢            </v>
      </c>
      <c r="C23" s="149">
        <v>3</v>
      </c>
      <c r="D23" s="159" t="s">
        <v>1132</v>
      </c>
      <c r="E23" s="154">
        <v>44397</v>
      </c>
      <c r="F23" s="154">
        <v>44439</v>
      </c>
      <c r="G23" s="153"/>
      <c r="H23" s="153"/>
      <c r="I23" s="151" t="str">
        <f>VLOOKUP(A23,URS確認!E:I,5,FALSE)</f>
        <v>張嘉榮</v>
      </c>
      <c r="M23" s="152" t="s">
        <v>1133</v>
      </c>
      <c r="P23" s="154"/>
    </row>
    <row r="24" spans="1:16" x14ac:dyDescent="0.4">
      <c r="A24" s="149" t="s">
        <v>1130</v>
      </c>
      <c r="B24" s="150" t="str">
        <f>VLOOKUP(A24,URS確認!$E:$G,3,FALSE)</f>
        <v xml:space="preserve">房貸協辦人員等級維護                </v>
      </c>
      <c r="C24" s="149">
        <v>1</v>
      </c>
      <c r="D24" s="159" t="s">
        <v>1131</v>
      </c>
      <c r="E24" s="154">
        <v>44397</v>
      </c>
      <c r="F24" s="154">
        <v>44439</v>
      </c>
      <c r="G24" s="153"/>
      <c r="H24" s="153"/>
      <c r="I24" s="151" t="str">
        <f>VLOOKUP(A24,URS確認!E:I,5,FALSE)</f>
        <v>張嘉榮</v>
      </c>
      <c r="M24" s="152" t="s">
        <v>1134</v>
      </c>
      <c r="P24" s="154"/>
    </row>
    <row r="25" spans="1:16" ht="68" x14ac:dyDescent="0.4">
      <c r="A25" s="149" t="s">
        <v>1135</v>
      </c>
      <c r="B25" s="150" t="str">
        <f>VLOOKUP(A25,URS確認!$E:$G,3,FALSE)</f>
        <v>介紹人加碼獎勵津貼標準設定</v>
      </c>
      <c r="C25" s="149">
        <v>1</v>
      </c>
      <c r="D25" s="159" t="s">
        <v>1764</v>
      </c>
      <c r="E25" s="154">
        <v>44397</v>
      </c>
      <c r="F25" s="154">
        <v>44419</v>
      </c>
      <c r="G25" s="154">
        <v>44419</v>
      </c>
      <c r="H25" s="151">
        <v>44428</v>
      </c>
      <c r="I25" s="151" t="str">
        <f>VLOOKUP(A25,URS確認!E:I,5,FALSE)</f>
        <v>楊智誠</v>
      </c>
      <c r="J25" s="149" t="s">
        <v>1138</v>
      </c>
      <c r="P25" s="154"/>
    </row>
    <row r="26" spans="1:16" ht="34" x14ac:dyDescent="0.4">
      <c r="A26" s="149" t="s">
        <v>1135</v>
      </c>
      <c r="B26" s="150" t="str">
        <f>VLOOKUP(A26,URS確認!$E:$G,3,FALSE)</f>
        <v>介紹人加碼獎勵津貼標準設定</v>
      </c>
      <c r="C26" s="149">
        <v>2</v>
      </c>
      <c r="D26" s="159" t="s">
        <v>2012</v>
      </c>
      <c r="E26" s="154">
        <v>44397</v>
      </c>
      <c r="F26" s="153">
        <v>44439</v>
      </c>
      <c r="G26" s="153">
        <v>44435</v>
      </c>
      <c r="H26" s="153"/>
      <c r="I26" s="151" t="str">
        <f>VLOOKUP(A26,URS確認!E:I,5,FALSE)</f>
        <v>楊智誠</v>
      </c>
      <c r="N26" s="152" t="s">
        <v>1126</v>
      </c>
      <c r="P26" s="153" t="s">
        <v>1692</v>
      </c>
    </row>
    <row r="27" spans="1:16" x14ac:dyDescent="0.4">
      <c r="A27" s="149" t="s">
        <v>1135</v>
      </c>
      <c r="B27" s="150" t="str">
        <f>VLOOKUP(A27,URS確認!$E:$G,3,FALSE)</f>
        <v>介紹人加碼獎勵津貼標準設定</v>
      </c>
      <c r="C27" s="149">
        <v>3</v>
      </c>
      <c r="D27" s="159" t="s">
        <v>1136</v>
      </c>
      <c r="E27" s="154">
        <v>44397</v>
      </c>
      <c r="F27" s="154">
        <v>44439</v>
      </c>
      <c r="G27" s="153">
        <v>44435</v>
      </c>
      <c r="H27" s="153">
        <v>44435</v>
      </c>
      <c r="I27" s="151" t="str">
        <f>VLOOKUP(A27,URS確認!E:I,5,FALSE)</f>
        <v>楊智誠</v>
      </c>
      <c r="J27" s="152" t="s">
        <v>1126</v>
      </c>
      <c r="P27" s="154"/>
    </row>
    <row r="28" spans="1:16" x14ac:dyDescent="0.4">
      <c r="A28" s="149" t="s">
        <v>1139</v>
      </c>
      <c r="B28" s="150" t="str">
        <f>VLOOKUP(A28,URS確認!$E:$G,3,FALSE)</f>
        <v>協辦獎勵津貼標準設定</v>
      </c>
      <c r="C28" s="149">
        <v>1</v>
      </c>
      <c r="D28" s="159" t="s">
        <v>1140</v>
      </c>
      <c r="E28" s="154">
        <v>44397</v>
      </c>
      <c r="F28" s="154">
        <v>44439</v>
      </c>
      <c r="G28" s="154">
        <v>44454</v>
      </c>
      <c r="H28" s="154"/>
      <c r="I28" s="151" t="str">
        <f>VLOOKUP(A28,URS確認!E:I,5,FALSE)</f>
        <v>張嘉榮</v>
      </c>
      <c r="J28" s="152" t="s">
        <v>1126</v>
      </c>
      <c r="P28" s="154"/>
    </row>
    <row r="29" spans="1:16" ht="34" x14ac:dyDescent="0.4">
      <c r="A29" s="149" t="s">
        <v>1139</v>
      </c>
      <c r="B29" s="150" t="str">
        <f>VLOOKUP(A29,URS確認!$E:$G,3,FALSE)</f>
        <v>協辦獎勵津貼標準設定</v>
      </c>
      <c r="C29" s="149">
        <v>2</v>
      </c>
      <c r="D29" s="159" t="s">
        <v>1141</v>
      </c>
      <c r="E29" s="154">
        <v>44397</v>
      </c>
      <c r="F29" s="154">
        <v>44439</v>
      </c>
      <c r="G29" s="154">
        <v>44454</v>
      </c>
      <c r="H29" s="154"/>
      <c r="I29" s="151" t="str">
        <f>VLOOKUP(A29,URS確認!E:I,5,FALSE)</f>
        <v>張嘉榮</v>
      </c>
      <c r="L29" s="152" t="s">
        <v>1137</v>
      </c>
      <c r="P29" s="154"/>
    </row>
    <row r="30" spans="1:16" x14ac:dyDescent="0.4">
      <c r="A30" s="149" t="s">
        <v>1139</v>
      </c>
      <c r="B30" s="150" t="str">
        <f>VLOOKUP(A30,URS確認!$E:$G,3,FALSE)</f>
        <v>協辦獎勵津貼標準設定</v>
      </c>
      <c r="C30" s="149">
        <v>3</v>
      </c>
      <c r="D30" s="159" t="s">
        <v>1142</v>
      </c>
      <c r="E30" s="154">
        <v>44397</v>
      </c>
      <c r="F30" s="154">
        <v>44439</v>
      </c>
      <c r="G30" s="154">
        <v>44454</v>
      </c>
      <c r="H30" s="154"/>
      <c r="I30" s="151" t="str">
        <f>VLOOKUP(A30,URS確認!E:I,5,FALSE)</f>
        <v>張嘉榮</v>
      </c>
      <c r="J30" s="152" t="s">
        <v>1143</v>
      </c>
      <c r="P30" s="154"/>
    </row>
    <row r="31" spans="1:16" x14ac:dyDescent="0.4">
      <c r="A31" s="149" t="s">
        <v>1144</v>
      </c>
      <c r="B31" s="150" t="str">
        <f>VLOOKUP(A31,URS確認!$E:$G,3,FALSE)</f>
        <v>系統變數及系統值設定</v>
      </c>
      <c r="C31" s="149">
        <v>1</v>
      </c>
      <c r="D31" s="159" t="s">
        <v>1145</v>
      </c>
      <c r="E31" s="154">
        <v>44397</v>
      </c>
      <c r="F31" s="154">
        <v>44407</v>
      </c>
      <c r="G31" s="151">
        <v>44407</v>
      </c>
      <c r="H31" s="151">
        <v>44428</v>
      </c>
      <c r="I31" s="151" t="str">
        <f>VLOOKUP(A31,URS確認!E:I,5,FALSE)</f>
        <v>楊智誠</v>
      </c>
      <c r="L31" s="152" t="s">
        <v>1126</v>
      </c>
      <c r="P31" s="154"/>
    </row>
    <row r="32" spans="1:16" ht="51" x14ac:dyDescent="0.4">
      <c r="A32" s="149" t="s">
        <v>1144</v>
      </c>
      <c r="B32" s="150" t="str">
        <f>VLOOKUP(A32,URS確認!$E:$G,3,FALSE)</f>
        <v>系統變數及系統值設定</v>
      </c>
      <c r="C32" s="149">
        <v>2</v>
      </c>
      <c r="D32" s="159" t="s">
        <v>1146</v>
      </c>
      <c r="E32" s="154">
        <v>44397</v>
      </c>
      <c r="F32" s="154">
        <v>44407</v>
      </c>
      <c r="G32" s="151">
        <v>44404</v>
      </c>
      <c r="H32" s="151">
        <v>44428</v>
      </c>
      <c r="I32" s="151" t="str">
        <f>VLOOKUP(A32,URS確認!E:I,5,FALSE)</f>
        <v>楊智誠</v>
      </c>
      <c r="J32" s="149" t="s">
        <v>1143</v>
      </c>
      <c r="P32" s="154"/>
    </row>
    <row r="33" spans="1:16" ht="51" x14ac:dyDescent="0.4">
      <c r="A33" s="149" t="s">
        <v>1144</v>
      </c>
      <c r="B33" s="150" t="str">
        <f>VLOOKUP(A33,URS確認!$E:$G,3,FALSE)</f>
        <v>系統變數及系統值設定</v>
      </c>
      <c r="C33" s="149">
        <v>3</v>
      </c>
      <c r="D33" s="159" t="s">
        <v>1147</v>
      </c>
      <c r="E33" s="154">
        <v>44397</v>
      </c>
      <c r="F33" s="154">
        <v>44469</v>
      </c>
      <c r="G33" s="154"/>
      <c r="H33" s="154"/>
      <c r="I33" s="151" t="s">
        <v>1705</v>
      </c>
      <c r="M33" s="149" t="s">
        <v>1128</v>
      </c>
      <c r="P33" s="154" t="s">
        <v>1708</v>
      </c>
    </row>
    <row r="34" spans="1:16" s="158" customFormat="1" ht="34" x14ac:dyDescent="0.4">
      <c r="A34" s="155" t="s">
        <v>794</v>
      </c>
      <c r="B34" s="150" t="str">
        <f>VLOOKUP(A34,URS確認!$E:$G,3,FALSE)</f>
        <v>業績件數及金額核算標準設定查詢</v>
      </c>
      <c r="C34" s="155">
        <v>1</v>
      </c>
      <c r="D34" s="160" t="s">
        <v>1339</v>
      </c>
      <c r="E34" s="156">
        <v>44398</v>
      </c>
      <c r="F34" s="156">
        <v>44408</v>
      </c>
      <c r="G34" s="156">
        <v>44408</v>
      </c>
      <c r="H34" s="156"/>
      <c r="I34" s="151" t="s">
        <v>1703</v>
      </c>
      <c r="J34" s="157"/>
      <c r="K34" s="157"/>
      <c r="L34" s="157"/>
      <c r="M34" s="155"/>
      <c r="N34" s="157" t="s">
        <v>1799</v>
      </c>
      <c r="O34" s="157"/>
      <c r="P34" s="156" t="s">
        <v>1708</v>
      </c>
    </row>
    <row r="35" spans="1:16" x14ac:dyDescent="0.4">
      <c r="A35" s="149" t="s">
        <v>1282</v>
      </c>
      <c r="B35" s="150" t="str">
        <f>VLOOKUP(A35,URS確認!$E:$G,3,FALSE)</f>
        <v>業績件數及金額核算標準設定</v>
      </c>
      <c r="C35" s="149">
        <v>1</v>
      </c>
      <c r="D35" s="159" t="s">
        <v>1283</v>
      </c>
      <c r="E35" s="154">
        <v>44398</v>
      </c>
      <c r="F35" s="154">
        <v>44421</v>
      </c>
      <c r="G35" s="154">
        <v>44428</v>
      </c>
      <c r="H35" s="154">
        <v>44428</v>
      </c>
      <c r="I35" s="151" t="str">
        <f>VLOOKUP(A35,URS確認!E:I,5,FALSE)</f>
        <v>楊智誠</v>
      </c>
      <c r="J35" s="152" t="s">
        <v>1299</v>
      </c>
      <c r="P35" s="154"/>
    </row>
    <row r="36" spans="1:16" ht="34" x14ac:dyDescent="0.4">
      <c r="A36" s="149" t="s">
        <v>1149</v>
      </c>
      <c r="B36" s="150" t="str">
        <f>VLOOKUP(A36,URS確認!$E:$G,3,FALSE)</f>
        <v>業績件數及金額核算標準設定</v>
      </c>
      <c r="C36" s="149">
        <v>2</v>
      </c>
      <c r="D36" s="159" t="s">
        <v>1284</v>
      </c>
      <c r="E36" s="154">
        <v>44398</v>
      </c>
      <c r="F36" s="153">
        <v>44439</v>
      </c>
      <c r="G36" s="153">
        <v>44435</v>
      </c>
      <c r="H36" s="153">
        <v>44435</v>
      </c>
      <c r="I36" s="151" t="str">
        <f>VLOOKUP(A36,URS確認!E:I,5,FALSE)</f>
        <v>楊智誠</v>
      </c>
      <c r="M36" s="149" t="s">
        <v>1097</v>
      </c>
      <c r="P36" s="154" t="s">
        <v>1713</v>
      </c>
    </row>
    <row r="37" spans="1:16" s="158" customFormat="1" ht="34" x14ac:dyDescent="0.4">
      <c r="A37" s="155" t="s">
        <v>1149</v>
      </c>
      <c r="B37" s="150" t="str">
        <f>VLOOKUP(A37,URS確認!$E:$G,3,FALSE)</f>
        <v>業績件數及金額核算標準設定</v>
      </c>
      <c r="C37" s="155">
        <v>3</v>
      </c>
      <c r="D37" s="160" t="s">
        <v>1340</v>
      </c>
      <c r="E37" s="156">
        <v>44398</v>
      </c>
      <c r="F37" s="154">
        <v>44412</v>
      </c>
      <c r="G37" s="154">
        <v>44412</v>
      </c>
      <c r="H37" s="151">
        <v>44428</v>
      </c>
      <c r="I37" s="151" t="str">
        <f>VLOOKUP(A37,URS確認!E:I,5,FALSE)</f>
        <v>楊智誠</v>
      </c>
      <c r="J37" s="157"/>
      <c r="K37" s="157"/>
      <c r="L37" s="157"/>
      <c r="M37" s="155"/>
      <c r="N37" s="157"/>
      <c r="O37" s="157"/>
      <c r="P37" s="154"/>
    </row>
    <row r="38" spans="1:16" s="158" customFormat="1" x14ac:dyDescent="0.4">
      <c r="A38" s="155" t="s">
        <v>1149</v>
      </c>
      <c r="B38" s="150" t="str">
        <f>VLOOKUP(A38,URS確認!$E:$G,3,FALSE)</f>
        <v>業績件數及金額核算標準設定</v>
      </c>
      <c r="C38" s="155">
        <v>4</v>
      </c>
      <c r="D38" s="160" t="s">
        <v>1680</v>
      </c>
      <c r="E38" s="156">
        <v>44398</v>
      </c>
      <c r="F38" s="161">
        <v>44417</v>
      </c>
      <c r="G38" s="161">
        <v>44417</v>
      </c>
      <c r="H38" s="151">
        <v>44428</v>
      </c>
      <c r="I38" s="151" t="str">
        <f>VLOOKUP(A38,URS確認!E:I,5,FALSE)</f>
        <v>楊智誠</v>
      </c>
      <c r="J38" s="157"/>
      <c r="K38" s="157"/>
      <c r="L38" s="157"/>
      <c r="M38" s="155" t="s">
        <v>1853</v>
      </c>
      <c r="N38" s="157"/>
      <c r="O38" s="157"/>
      <c r="P38" s="161"/>
    </row>
    <row r="39" spans="1:16" ht="34" x14ac:dyDescent="0.4">
      <c r="A39" s="149" t="s">
        <v>1285</v>
      </c>
      <c r="B39" s="150" t="str">
        <f>VLOOKUP(A39,URS確認!$E:$G,3,FALSE)</f>
        <v>業績件數及金額核算標準設定(整月)</v>
      </c>
      <c r="C39" s="149">
        <v>1</v>
      </c>
      <c r="D39" s="159" t="s">
        <v>1286</v>
      </c>
      <c r="E39" s="154">
        <v>44398</v>
      </c>
      <c r="F39" s="154">
        <v>44469</v>
      </c>
      <c r="G39" s="154"/>
      <c r="H39" s="154"/>
      <c r="I39" s="151" t="str">
        <f>VLOOKUP(A39,URS確認!E:I,5,FALSE)</f>
        <v>張嘉榮</v>
      </c>
      <c r="M39" s="149" t="s">
        <v>1097</v>
      </c>
      <c r="P39" s="154" t="s">
        <v>1708</v>
      </c>
    </row>
    <row r="40" spans="1:16" x14ac:dyDescent="0.4">
      <c r="A40" s="149" t="s">
        <v>1287</v>
      </c>
      <c r="B40" s="150" t="str">
        <f>VLOOKUP(A40,URS確認!$E:$G,3,FALSE)</f>
        <v>工作日業績結算</v>
      </c>
      <c r="C40" s="149">
        <v>1</v>
      </c>
      <c r="D40" s="159" t="s">
        <v>1678</v>
      </c>
      <c r="E40" s="154">
        <v>44398</v>
      </c>
      <c r="F40" s="154">
        <v>44400</v>
      </c>
      <c r="G40" s="154">
        <v>44398</v>
      </c>
      <c r="H40" s="154"/>
      <c r="I40" s="151" t="str">
        <f>VLOOKUP(A40,URS確認!E:I,5,FALSE)</f>
        <v>張金龍</v>
      </c>
      <c r="L40" s="152" t="s">
        <v>1300</v>
      </c>
      <c r="P40" s="154"/>
    </row>
    <row r="41" spans="1:16" ht="30.65" customHeight="1" x14ac:dyDescent="0.4">
      <c r="A41" s="149" t="s">
        <v>1287</v>
      </c>
      <c r="B41" s="150" t="str">
        <f>VLOOKUP(A41,URS確認!$E:$G,3,FALSE)</f>
        <v>工作日業績結算</v>
      </c>
      <c r="C41" s="149">
        <v>2</v>
      </c>
      <c r="D41" s="159" t="s">
        <v>1800</v>
      </c>
      <c r="E41" s="154">
        <v>44398</v>
      </c>
      <c r="F41" s="154" t="s">
        <v>1801</v>
      </c>
      <c r="G41" s="154"/>
      <c r="H41" s="154"/>
      <c r="I41" s="151" t="str">
        <f>VLOOKUP(A41,URS確認!E:I,5,FALSE)</f>
        <v>張金龍</v>
      </c>
      <c r="P41" s="154"/>
    </row>
    <row r="42" spans="1:16" x14ac:dyDescent="0.4">
      <c r="A42" s="149" t="s">
        <v>1288</v>
      </c>
      <c r="B42" s="150" t="str">
        <f>VLOOKUP(A42,URS確認!$E:$G,3,FALSE)</f>
        <v xml:space="preserve">撥款                     </v>
      </c>
      <c r="C42" s="149">
        <v>1</v>
      </c>
      <c r="D42" s="159" t="s">
        <v>1289</v>
      </c>
      <c r="E42" s="154">
        <v>44398</v>
      </c>
      <c r="F42" s="154">
        <v>44412</v>
      </c>
      <c r="G42" s="154">
        <v>44412</v>
      </c>
      <c r="H42" s="154">
        <v>44428</v>
      </c>
      <c r="I42" s="151" t="str">
        <f>VLOOKUP(A42,URS確認!E:I,5,FALSE)</f>
        <v>余家興</v>
      </c>
      <c r="J42" s="152" t="s">
        <v>1299</v>
      </c>
      <c r="P42" s="154"/>
    </row>
    <row r="43" spans="1:16" x14ac:dyDescent="0.4">
      <c r="A43" s="149" t="s">
        <v>1290</v>
      </c>
      <c r="B43" s="150" t="str">
        <f>VLOOKUP(A43,URS確認!$E:$G,3,FALSE)</f>
        <v>房貸介紹人業績明細查詢</v>
      </c>
      <c r="C43" s="149">
        <v>1</v>
      </c>
      <c r="D43" s="159" t="s">
        <v>1291</v>
      </c>
      <c r="E43" s="154">
        <v>44398</v>
      </c>
      <c r="F43" s="154">
        <v>44439</v>
      </c>
      <c r="I43" s="151" t="str">
        <f>VLOOKUP(A43,URS確認!E:I,5,FALSE)</f>
        <v>張金龍</v>
      </c>
      <c r="L43" s="152" t="s">
        <v>1299</v>
      </c>
      <c r="P43" s="154"/>
    </row>
    <row r="44" spans="1:16" ht="34" x14ac:dyDescent="0.4">
      <c r="A44" s="155" t="s">
        <v>1290</v>
      </c>
      <c r="B44" s="150" t="str">
        <f>VLOOKUP(A44,URS確認!$E:$G,3,FALSE)</f>
        <v>房貸介紹人業績明細查詢</v>
      </c>
      <c r="C44" s="155">
        <v>2</v>
      </c>
      <c r="D44" s="160" t="s">
        <v>1679</v>
      </c>
      <c r="E44" s="154">
        <v>44398</v>
      </c>
      <c r="F44" s="154">
        <v>44439</v>
      </c>
      <c r="I44" s="151" t="str">
        <f>VLOOKUP(A44,URS確認!E:I,5,FALSE)</f>
        <v>張金龍</v>
      </c>
      <c r="M44" s="152" t="s">
        <v>1854</v>
      </c>
      <c r="P44" s="154"/>
    </row>
    <row r="45" spans="1:16" x14ac:dyDescent="0.4">
      <c r="A45" s="149" t="s">
        <v>1292</v>
      </c>
      <c r="B45" s="150" t="str">
        <f>VLOOKUP(A45,URS確認!$E:$G,3,FALSE)</f>
        <v>房貸專員業績明細查詢</v>
      </c>
      <c r="C45" s="149">
        <v>1</v>
      </c>
      <c r="D45" s="159" t="s">
        <v>1293</v>
      </c>
      <c r="E45" s="154">
        <v>44398</v>
      </c>
      <c r="F45" s="154">
        <v>44439</v>
      </c>
      <c r="I45" s="151" t="str">
        <f>VLOOKUP(A45,URS確認!E:I,5,FALSE)</f>
        <v>張金龍</v>
      </c>
      <c r="L45" s="152" t="s">
        <v>1301</v>
      </c>
      <c r="P45" s="154"/>
    </row>
    <row r="46" spans="1:16" ht="34" x14ac:dyDescent="0.4">
      <c r="A46" s="155" t="s">
        <v>1292</v>
      </c>
      <c r="B46" s="150" t="str">
        <f>VLOOKUP(A46,URS確認!$E:$G,3,FALSE)</f>
        <v>房貸專員業績明細查詢</v>
      </c>
      <c r="C46" s="155">
        <v>2</v>
      </c>
      <c r="D46" s="160" t="s">
        <v>1681</v>
      </c>
      <c r="E46" s="154">
        <v>44398</v>
      </c>
      <c r="F46" s="154">
        <v>44439</v>
      </c>
      <c r="I46" s="151" t="str">
        <f>VLOOKUP(A46,URS確認!E:I,5,FALSE)</f>
        <v>張金龍</v>
      </c>
      <c r="M46" s="152" t="s">
        <v>1854</v>
      </c>
      <c r="P46" s="154"/>
    </row>
    <row r="47" spans="1:16" x14ac:dyDescent="0.4">
      <c r="A47" s="149" t="s">
        <v>1294</v>
      </c>
      <c r="B47" s="150" t="s">
        <v>1295</v>
      </c>
      <c r="C47" s="149">
        <v>1</v>
      </c>
      <c r="D47" s="159" t="s">
        <v>1296</v>
      </c>
      <c r="E47" s="154">
        <v>44398</v>
      </c>
      <c r="F47" s="153">
        <v>44399</v>
      </c>
      <c r="G47" s="153">
        <v>44399</v>
      </c>
      <c r="H47" s="153"/>
      <c r="I47" s="151" t="s">
        <v>2340</v>
      </c>
      <c r="J47" s="152" t="s">
        <v>1302</v>
      </c>
      <c r="P47" s="153"/>
    </row>
    <row r="48" spans="1:16" x14ac:dyDescent="0.4">
      <c r="A48" s="149" t="s">
        <v>1297</v>
      </c>
      <c r="B48" s="150" t="s">
        <v>1298</v>
      </c>
      <c r="C48" s="149">
        <v>1</v>
      </c>
      <c r="D48" s="159" t="s">
        <v>1296</v>
      </c>
      <c r="E48" s="154">
        <v>44398</v>
      </c>
      <c r="F48" s="153">
        <v>44399</v>
      </c>
      <c r="G48" s="153">
        <v>44399</v>
      </c>
      <c r="H48" s="153"/>
      <c r="I48" s="151" t="s">
        <v>1541</v>
      </c>
      <c r="J48" s="152" t="s">
        <v>1302</v>
      </c>
      <c r="L48" s="149"/>
      <c r="P48" s="153"/>
    </row>
    <row r="49" spans="1:16" x14ac:dyDescent="0.4">
      <c r="A49" s="149" t="s">
        <v>1310</v>
      </c>
      <c r="B49" s="150" t="str">
        <f>VLOOKUP(A49,URS確認!$E:$G,3,FALSE)</f>
        <v>顧客明細資料查詢</v>
      </c>
      <c r="C49" s="149">
        <v>1</v>
      </c>
      <c r="D49" s="159" t="s">
        <v>1350</v>
      </c>
      <c r="E49" s="154">
        <v>44399</v>
      </c>
      <c r="F49" s="153">
        <v>44399</v>
      </c>
      <c r="G49" s="153">
        <v>44399</v>
      </c>
      <c r="H49" s="153"/>
      <c r="I49" s="151" t="str">
        <f>VLOOKUP(A49,URS確認!E:I,5,FALSE)</f>
        <v>張嘉榮</v>
      </c>
      <c r="L49" s="149" t="s">
        <v>1351</v>
      </c>
      <c r="P49" s="153"/>
    </row>
    <row r="50" spans="1:16" ht="68" x14ac:dyDescent="0.4">
      <c r="A50" s="149" t="s">
        <v>1311</v>
      </c>
      <c r="B50" s="150" t="str">
        <f>VLOOKUP(A50,URS確認!$E:$G,3,FALSE)</f>
        <v>顧客基本資料維護-自然人(Eloan2)</v>
      </c>
      <c r="C50" s="149">
        <v>1</v>
      </c>
      <c r="D50" s="159" t="s">
        <v>1315</v>
      </c>
      <c r="E50" s="154">
        <v>44399</v>
      </c>
      <c r="F50" s="154">
        <v>44410</v>
      </c>
      <c r="G50" s="154">
        <v>44410</v>
      </c>
      <c r="H50" s="154"/>
      <c r="I50" s="151" t="s">
        <v>640</v>
      </c>
      <c r="L50" s="149" t="s">
        <v>1352</v>
      </c>
      <c r="P50" s="154"/>
    </row>
    <row r="51" spans="1:16" ht="85" x14ac:dyDescent="0.4">
      <c r="A51" s="149" t="s">
        <v>1311</v>
      </c>
      <c r="B51" s="150" t="str">
        <f>VLOOKUP(A51,URS確認!$E:$G,3,FALSE)</f>
        <v>顧客基本資料維護-自然人(Eloan2)</v>
      </c>
      <c r="C51" s="149">
        <v>2</v>
      </c>
      <c r="D51" s="159" t="s">
        <v>1677</v>
      </c>
      <c r="E51" s="154">
        <v>44399</v>
      </c>
      <c r="F51" s="154">
        <v>44410</v>
      </c>
      <c r="G51" s="154">
        <v>44410</v>
      </c>
      <c r="H51" s="154"/>
      <c r="I51" s="151" t="s">
        <v>640</v>
      </c>
      <c r="L51" s="149" t="s">
        <v>1352</v>
      </c>
      <c r="P51" s="154"/>
    </row>
    <row r="52" spans="1:16" ht="85" x14ac:dyDescent="0.4">
      <c r="A52" s="149" t="s">
        <v>1311</v>
      </c>
      <c r="B52" s="150" t="str">
        <f>VLOOKUP(A52,URS確認!$E:$G,3,FALSE)</f>
        <v>顧客基本資料維護-自然人(Eloan2)</v>
      </c>
      <c r="C52" s="149">
        <v>3</v>
      </c>
      <c r="D52" s="159" t="s">
        <v>1314</v>
      </c>
      <c r="E52" s="154">
        <v>44399</v>
      </c>
      <c r="F52" s="154">
        <v>44410</v>
      </c>
      <c r="G52" s="154">
        <v>44410</v>
      </c>
      <c r="H52" s="154"/>
      <c r="I52" s="151" t="s">
        <v>640</v>
      </c>
      <c r="L52" s="149" t="s">
        <v>1353</v>
      </c>
      <c r="P52" s="154"/>
    </row>
    <row r="53" spans="1:16" ht="68" x14ac:dyDescent="0.4">
      <c r="A53" s="149" t="s">
        <v>1311</v>
      </c>
      <c r="B53" s="150" t="str">
        <f>VLOOKUP(A53,URS確認!$E:$G,3,FALSE)</f>
        <v>顧客基本資料維護-自然人(Eloan2)</v>
      </c>
      <c r="C53" s="149">
        <v>4</v>
      </c>
      <c r="D53" s="159" t="s">
        <v>1313</v>
      </c>
      <c r="E53" s="154">
        <v>44399</v>
      </c>
      <c r="F53" s="154">
        <v>44410</v>
      </c>
      <c r="G53" s="154">
        <v>44410</v>
      </c>
      <c r="H53" s="154"/>
      <c r="I53" s="151" t="s">
        <v>640</v>
      </c>
      <c r="L53" s="149" t="s">
        <v>1353</v>
      </c>
      <c r="P53" s="154"/>
    </row>
    <row r="54" spans="1:16" ht="68" x14ac:dyDescent="0.4">
      <c r="A54" s="149" t="s">
        <v>1311</v>
      </c>
      <c r="B54" s="150" t="str">
        <f>VLOOKUP(A54,URS確認!$E:$G,3,FALSE)</f>
        <v>顧客基本資料維護-自然人(Eloan2)</v>
      </c>
      <c r="C54" s="149">
        <v>5</v>
      </c>
      <c r="D54" s="159" t="s">
        <v>1312</v>
      </c>
      <c r="E54" s="154">
        <v>44399</v>
      </c>
      <c r="F54" s="154">
        <v>44410</v>
      </c>
      <c r="G54" s="154">
        <v>44410</v>
      </c>
      <c r="H54" s="154"/>
      <c r="I54" s="151" t="s">
        <v>640</v>
      </c>
      <c r="L54" s="149" t="s">
        <v>1353</v>
      </c>
      <c r="P54" s="154"/>
    </row>
    <row r="55" spans="1:16" ht="51" x14ac:dyDescent="0.4">
      <c r="A55" s="149" t="s">
        <v>1311</v>
      </c>
      <c r="B55" s="150" t="str">
        <f>VLOOKUP(A55,URS確認!$E:$G,3,FALSE)</f>
        <v>顧客基本資料維護-自然人(Eloan2)</v>
      </c>
      <c r="C55" s="149">
        <v>6</v>
      </c>
      <c r="D55" s="159" t="s">
        <v>1316</v>
      </c>
      <c r="E55" s="154">
        <v>44399</v>
      </c>
      <c r="F55" s="154">
        <v>44410</v>
      </c>
      <c r="G55" s="154">
        <v>44410</v>
      </c>
      <c r="H55" s="154"/>
      <c r="I55" s="151" t="s">
        <v>640</v>
      </c>
      <c r="L55" s="149" t="s">
        <v>1353</v>
      </c>
      <c r="P55" s="154"/>
    </row>
    <row r="56" spans="1:16" x14ac:dyDescent="0.4">
      <c r="A56" s="149" t="s">
        <v>1311</v>
      </c>
      <c r="B56" s="150" t="str">
        <f>VLOOKUP(A56,URS確認!$E:$G,3,FALSE)</f>
        <v>顧客基本資料維護-自然人(Eloan2)</v>
      </c>
      <c r="C56" s="149">
        <v>7</v>
      </c>
      <c r="D56" s="159" t="s">
        <v>1317</v>
      </c>
      <c r="E56" s="154">
        <v>44399</v>
      </c>
      <c r="F56" s="154">
        <v>44410</v>
      </c>
      <c r="G56" s="154">
        <v>44410</v>
      </c>
      <c r="H56" s="154"/>
      <c r="I56" s="151" t="s">
        <v>640</v>
      </c>
      <c r="L56" s="149" t="s">
        <v>1351</v>
      </c>
      <c r="P56" s="154"/>
    </row>
    <row r="57" spans="1:16" x14ac:dyDescent="0.4">
      <c r="A57" s="149" t="s">
        <v>1311</v>
      </c>
      <c r="B57" s="150" t="str">
        <f>VLOOKUP(A57,URS確認!$E:$G,3,FALSE)</f>
        <v>顧客基本資料維護-自然人(Eloan2)</v>
      </c>
      <c r="C57" s="149">
        <v>8</v>
      </c>
      <c r="D57" s="159" t="s">
        <v>1318</v>
      </c>
      <c r="E57" s="154">
        <v>44399</v>
      </c>
      <c r="F57" s="154">
        <v>44410</v>
      </c>
      <c r="G57" s="154">
        <v>44410</v>
      </c>
      <c r="H57" s="154"/>
      <c r="I57" s="151" t="s">
        <v>640</v>
      </c>
      <c r="L57" s="149" t="s">
        <v>1353</v>
      </c>
      <c r="P57" s="154"/>
    </row>
    <row r="58" spans="1:16" x14ac:dyDescent="0.4">
      <c r="A58" s="149" t="s">
        <v>1311</v>
      </c>
      <c r="B58" s="150" t="str">
        <f>VLOOKUP(A58,URS確認!$E:$G,3,FALSE)</f>
        <v>顧客基本資料維護-自然人(Eloan2)</v>
      </c>
      <c r="C58" s="149">
        <v>9</v>
      </c>
      <c r="D58" s="159" t="s">
        <v>1319</v>
      </c>
      <c r="E58" s="154">
        <v>44399</v>
      </c>
      <c r="F58" s="154">
        <v>44410</v>
      </c>
      <c r="G58" s="154">
        <v>44410</v>
      </c>
      <c r="H58" s="154"/>
      <c r="I58" s="151" t="s">
        <v>640</v>
      </c>
      <c r="L58" s="149" t="s">
        <v>1353</v>
      </c>
      <c r="M58" s="149"/>
      <c r="P58" s="154"/>
    </row>
    <row r="59" spans="1:16" ht="51" x14ac:dyDescent="0.4">
      <c r="A59" s="149" t="s">
        <v>1311</v>
      </c>
      <c r="B59" s="150" t="str">
        <f>VLOOKUP(A59,URS確認!$E:$G,3,FALSE)</f>
        <v>顧客基本資料維護-自然人(Eloan2)</v>
      </c>
      <c r="C59" s="149">
        <v>10</v>
      </c>
      <c r="D59" s="159" t="s">
        <v>1320</v>
      </c>
      <c r="E59" s="154">
        <v>44399</v>
      </c>
      <c r="F59" s="154">
        <v>44439</v>
      </c>
      <c r="G59" s="153">
        <v>44439</v>
      </c>
      <c r="I59" s="151" t="s">
        <v>640</v>
      </c>
      <c r="L59" s="149" t="s">
        <v>1353</v>
      </c>
      <c r="M59" s="149"/>
      <c r="P59" s="154"/>
    </row>
    <row r="60" spans="1:16" ht="34" x14ac:dyDescent="0.4">
      <c r="A60" s="149" t="s">
        <v>1311</v>
      </c>
      <c r="B60" s="150" t="str">
        <f>VLOOKUP(A60,URS確認!$E:$G,3,FALSE)</f>
        <v>顧客基本資料維護-自然人(Eloan2)</v>
      </c>
      <c r="C60" s="149">
        <v>11</v>
      </c>
      <c r="D60" s="159" t="s">
        <v>1321</v>
      </c>
      <c r="E60" s="154">
        <v>44399</v>
      </c>
      <c r="F60" s="154">
        <v>44439</v>
      </c>
      <c r="G60" s="153">
        <v>44439</v>
      </c>
      <c r="I60" s="151" t="s">
        <v>640</v>
      </c>
      <c r="L60" s="149"/>
      <c r="M60" s="149" t="s">
        <v>1354</v>
      </c>
      <c r="P60" s="154" t="s">
        <v>1708</v>
      </c>
    </row>
    <row r="61" spans="1:16" ht="34" x14ac:dyDescent="0.4">
      <c r="A61" s="149" t="s">
        <v>1311</v>
      </c>
      <c r="B61" s="150" t="str">
        <f>VLOOKUP(A61,URS確認!$E:$G,3,FALSE)</f>
        <v>顧客基本資料維護-自然人(Eloan2)</v>
      </c>
      <c r="C61" s="149">
        <v>12</v>
      </c>
      <c r="D61" s="159" t="s">
        <v>1322</v>
      </c>
      <c r="E61" s="154">
        <v>44399</v>
      </c>
      <c r="F61" s="154">
        <v>44410</v>
      </c>
      <c r="G61" s="154">
        <v>44410</v>
      </c>
      <c r="H61" s="154"/>
      <c r="I61" s="151" t="s">
        <v>640</v>
      </c>
      <c r="L61" s="149" t="s">
        <v>1353</v>
      </c>
      <c r="M61" s="149"/>
      <c r="P61" s="154"/>
    </row>
    <row r="62" spans="1:16" ht="34" x14ac:dyDescent="0.4">
      <c r="A62" s="149" t="s">
        <v>1311</v>
      </c>
      <c r="B62" s="150" t="str">
        <f>VLOOKUP(A62,URS確認!$E:$G,3,FALSE)</f>
        <v>顧客基本資料維護-自然人(Eloan2)</v>
      </c>
      <c r="C62" s="149">
        <v>13</v>
      </c>
      <c r="D62" s="159" t="s">
        <v>1323</v>
      </c>
      <c r="E62" s="154">
        <v>44399</v>
      </c>
      <c r="F62" s="154">
        <v>44410</v>
      </c>
      <c r="G62" s="154">
        <v>44409</v>
      </c>
      <c r="H62" s="154"/>
      <c r="I62" s="151" t="s">
        <v>640</v>
      </c>
      <c r="M62" s="149" t="s">
        <v>1355</v>
      </c>
      <c r="P62" s="154"/>
    </row>
    <row r="63" spans="1:16" ht="68" x14ac:dyDescent="0.4">
      <c r="A63" s="149" t="s">
        <v>1324</v>
      </c>
      <c r="B63" s="150" t="str">
        <f>VLOOKUP(A63,URS確認!$E:$G,3,FALSE)</f>
        <v>顧客基本資料變更-自然人</v>
      </c>
      <c r="C63" s="149">
        <v>1</v>
      </c>
      <c r="D63" s="159" t="s">
        <v>1315</v>
      </c>
      <c r="E63" s="154">
        <v>44399</v>
      </c>
      <c r="F63" s="154">
        <v>44419</v>
      </c>
      <c r="G63" s="154">
        <v>44409</v>
      </c>
      <c r="H63" s="154"/>
      <c r="I63" s="151" t="s">
        <v>640</v>
      </c>
      <c r="L63" s="152" t="s">
        <v>1357</v>
      </c>
      <c r="M63" s="149" t="s">
        <v>1358</v>
      </c>
      <c r="P63" s="154"/>
    </row>
    <row r="64" spans="1:16" ht="85" x14ac:dyDescent="0.4">
      <c r="A64" s="149" t="s">
        <v>1324</v>
      </c>
      <c r="B64" s="150" t="str">
        <f>VLOOKUP(A64,URS確認!$E:$G,3,FALSE)</f>
        <v>顧客基本資料變更-自然人</v>
      </c>
      <c r="C64" s="149">
        <v>2</v>
      </c>
      <c r="D64" s="159" t="s">
        <v>1736</v>
      </c>
      <c r="E64" s="154">
        <v>44399</v>
      </c>
      <c r="F64" s="154">
        <v>44421</v>
      </c>
      <c r="G64" s="154">
        <v>44439</v>
      </c>
      <c r="H64" s="154"/>
      <c r="I64" s="151" t="s">
        <v>1704</v>
      </c>
      <c r="L64" s="149" t="s">
        <v>1351</v>
      </c>
      <c r="M64" s="149"/>
      <c r="P64" s="154"/>
    </row>
    <row r="65" spans="1:16" ht="34" x14ac:dyDescent="0.4">
      <c r="A65" s="149" t="s">
        <v>1324</v>
      </c>
      <c r="B65" s="150" t="str">
        <f>VLOOKUP(A65,URS確認!$E:$G,3,FALSE)</f>
        <v>顧客基本資料變更-自然人</v>
      </c>
      <c r="C65" s="149">
        <v>3</v>
      </c>
      <c r="D65" s="159" t="s">
        <v>1737</v>
      </c>
      <c r="E65" s="154">
        <v>44399</v>
      </c>
      <c r="F65" s="154">
        <v>44421</v>
      </c>
      <c r="G65" s="154">
        <v>44439</v>
      </c>
      <c r="H65" s="154"/>
      <c r="I65" s="151" t="s">
        <v>1704</v>
      </c>
      <c r="L65" s="149" t="s">
        <v>1353</v>
      </c>
      <c r="M65" s="149"/>
      <c r="P65" s="154"/>
    </row>
    <row r="66" spans="1:16" x14ac:dyDescent="0.4">
      <c r="A66" s="149" t="s">
        <v>1324</v>
      </c>
      <c r="B66" s="150" t="str">
        <f>VLOOKUP(A66,URS確認!$E:$G,3,FALSE)</f>
        <v>顧客基本資料變更-自然人</v>
      </c>
      <c r="C66" s="149">
        <v>4</v>
      </c>
      <c r="D66" s="159" t="s">
        <v>1325</v>
      </c>
      <c r="E66" s="154">
        <v>44399</v>
      </c>
      <c r="F66" s="154">
        <v>44438</v>
      </c>
      <c r="G66" s="154">
        <v>44439</v>
      </c>
      <c r="I66" s="151" t="s">
        <v>1704</v>
      </c>
      <c r="M66" s="149"/>
      <c r="N66" s="152" t="s">
        <v>1353</v>
      </c>
      <c r="P66" s="154" t="s">
        <v>1709</v>
      </c>
    </row>
    <row r="67" spans="1:16" ht="68" x14ac:dyDescent="0.4">
      <c r="A67" s="149" t="s">
        <v>1324</v>
      </c>
      <c r="B67" s="150" t="str">
        <f>VLOOKUP(A67,URS確認!$E:$G,3,FALSE)</f>
        <v>顧客基本資料變更-自然人</v>
      </c>
      <c r="C67" s="149">
        <v>5</v>
      </c>
      <c r="D67" s="159" t="s">
        <v>1313</v>
      </c>
      <c r="E67" s="154">
        <v>44399</v>
      </c>
      <c r="F67" s="154">
        <v>44438</v>
      </c>
      <c r="G67" s="154">
        <v>44439</v>
      </c>
      <c r="I67" s="151" t="s">
        <v>1704</v>
      </c>
      <c r="M67" s="149"/>
      <c r="N67" s="152" t="s">
        <v>1353</v>
      </c>
      <c r="P67" s="154" t="s">
        <v>1709</v>
      </c>
    </row>
    <row r="68" spans="1:16" x14ac:dyDescent="0.4">
      <c r="A68" s="149" t="s">
        <v>1324</v>
      </c>
      <c r="B68" s="150" t="str">
        <f>VLOOKUP(A68,URS確認!$E:$G,3,FALSE)</f>
        <v>顧客基本資料變更-自然人</v>
      </c>
      <c r="C68" s="149">
        <v>6</v>
      </c>
      <c r="D68" s="159" t="s">
        <v>1326</v>
      </c>
      <c r="E68" s="154">
        <v>44399</v>
      </c>
      <c r="F68" s="154">
        <v>44438</v>
      </c>
      <c r="G68" s="154">
        <v>44439</v>
      </c>
      <c r="I68" s="151" t="s">
        <v>1704</v>
      </c>
      <c r="M68" s="149"/>
      <c r="N68" s="152" t="s">
        <v>1476</v>
      </c>
      <c r="P68" s="154" t="s">
        <v>1709</v>
      </c>
    </row>
    <row r="69" spans="1:16" x14ac:dyDescent="0.4">
      <c r="A69" s="149" t="s">
        <v>1324</v>
      </c>
      <c r="B69" s="150" t="str">
        <f>VLOOKUP(A69,URS確認!$E:$G,3,FALSE)</f>
        <v>顧客基本資料變更-自然人</v>
      </c>
      <c r="C69" s="149">
        <v>7</v>
      </c>
      <c r="D69" s="159" t="s">
        <v>1327</v>
      </c>
      <c r="E69" s="154">
        <v>44399</v>
      </c>
      <c r="F69" s="154">
        <v>44428</v>
      </c>
      <c r="G69" s="154">
        <v>44439</v>
      </c>
      <c r="I69" s="151" t="s">
        <v>1704</v>
      </c>
      <c r="L69" s="152" t="s">
        <v>1357</v>
      </c>
      <c r="M69" s="149" t="s">
        <v>1355</v>
      </c>
      <c r="P69" s="154" t="s">
        <v>1709</v>
      </c>
    </row>
    <row r="70" spans="1:16" ht="68" x14ac:dyDescent="0.4">
      <c r="A70" s="149" t="s">
        <v>1324</v>
      </c>
      <c r="B70" s="150" t="str">
        <f>VLOOKUP(A70,URS確認!$E:$G,3,FALSE)</f>
        <v>顧客基本資料變更-自然人</v>
      </c>
      <c r="C70" s="149">
        <v>8</v>
      </c>
      <c r="D70" s="159" t="s">
        <v>1312</v>
      </c>
      <c r="E70" s="154">
        <v>44399</v>
      </c>
      <c r="F70" s="154">
        <v>44438</v>
      </c>
      <c r="G70" s="154">
        <v>44439</v>
      </c>
      <c r="I70" s="151" t="s">
        <v>1704</v>
      </c>
      <c r="L70" s="152" t="s">
        <v>1356</v>
      </c>
      <c r="M70" s="149"/>
      <c r="N70" s="152" t="s">
        <v>1353</v>
      </c>
      <c r="P70" s="154" t="s">
        <v>1709</v>
      </c>
    </row>
    <row r="71" spans="1:16" x14ac:dyDescent="0.4">
      <c r="A71" s="149" t="s">
        <v>1324</v>
      </c>
      <c r="B71" s="150" t="str">
        <f>VLOOKUP(A71,URS確認!$E:$G,3,FALSE)</f>
        <v>顧客基本資料變更-自然人</v>
      </c>
      <c r="C71" s="149">
        <v>9</v>
      </c>
      <c r="D71" s="159" t="s">
        <v>1317</v>
      </c>
      <c r="E71" s="154">
        <v>44399</v>
      </c>
      <c r="F71" s="154">
        <v>44414</v>
      </c>
      <c r="G71" s="153">
        <v>44409</v>
      </c>
      <c r="H71" s="153"/>
      <c r="I71" s="151" t="s">
        <v>1704</v>
      </c>
      <c r="L71" s="152" t="s">
        <v>1353</v>
      </c>
      <c r="P71" s="154"/>
    </row>
    <row r="72" spans="1:16" ht="34" x14ac:dyDescent="0.4">
      <c r="A72" s="149" t="s">
        <v>1324</v>
      </c>
      <c r="B72" s="150" t="str">
        <f>VLOOKUP(A72,URS確認!$E:$G,3,FALSE)</f>
        <v>顧客基本資料變更-自然人</v>
      </c>
      <c r="C72" s="149">
        <v>10</v>
      </c>
      <c r="D72" s="159" t="s">
        <v>1328</v>
      </c>
      <c r="E72" s="154">
        <v>44399</v>
      </c>
      <c r="F72" s="154">
        <v>44414</v>
      </c>
      <c r="G72" s="153">
        <v>44409</v>
      </c>
      <c r="H72" s="153"/>
      <c r="I72" s="151" t="s">
        <v>1704</v>
      </c>
      <c r="L72" s="152" t="s">
        <v>1353</v>
      </c>
      <c r="P72" s="154"/>
    </row>
    <row r="73" spans="1:16" ht="34" x14ac:dyDescent="0.4">
      <c r="A73" s="149" t="s">
        <v>1329</v>
      </c>
      <c r="B73" s="150" t="str">
        <f>VLOOKUP(A73,URS確認!$E:$G,3,FALSE)</f>
        <v xml:space="preserve">顧客聯絡電話維護(Eloan14) </v>
      </c>
      <c r="C73" s="149">
        <v>1</v>
      </c>
      <c r="D73" s="159" t="s">
        <v>1738</v>
      </c>
      <c r="E73" s="154">
        <v>44399</v>
      </c>
      <c r="F73" s="154">
        <v>44439</v>
      </c>
      <c r="G73" s="153">
        <v>44431</v>
      </c>
      <c r="I73" s="151" t="str">
        <f>VLOOKUP(A73,URS確認!E:I,5,FALSE)</f>
        <v>張嘉榮</v>
      </c>
      <c r="L73" s="152" t="s">
        <v>1353</v>
      </c>
      <c r="P73" s="154"/>
    </row>
    <row r="74" spans="1:16" x14ac:dyDescent="0.4">
      <c r="A74" s="149" t="s">
        <v>1329</v>
      </c>
      <c r="B74" s="150" t="str">
        <f>VLOOKUP(A74,URS確認!$E:$G,3,FALSE)</f>
        <v xml:space="preserve">顧客聯絡電話維護(Eloan14) </v>
      </c>
      <c r="C74" s="149">
        <v>2</v>
      </c>
      <c r="D74" s="159" t="s">
        <v>1330</v>
      </c>
      <c r="E74" s="154">
        <v>44399</v>
      </c>
      <c r="F74" s="154">
        <v>44414</v>
      </c>
      <c r="G74" s="153">
        <v>44409</v>
      </c>
      <c r="H74" s="153"/>
      <c r="I74" s="151" t="str">
        <f>VLOOKUP(A74,URS確認!E:I,5,FALSE)</f>
        <v>張嘉榮</v>
      </c>
      <c r="L74" s="152" t="s">
        <v>1353</v>
      </c>
      <c r="P74" s="154"/>
    </row>
    <row r="75" spans="1:16" ht="51" x14ac:dyDescent="0.4">
      <c r="A75" s="149" t="s">
        <v>126</v>
      </c>
      <c r="B75" s="150" t="str">
        <f>VLOOKUP(A75,URS確認!$E:$G,3,FALSE)</f>
        <v xml:space="preserve">額度與擔保品關聯查詢 </v>
      </c>
      <c r="C75" s="149">
        <v>1</v>
      </c>
      <c r="D75" s="159" t="s">
        <v>1714</v>
      </c>
      <c r="E75" s="154">
        <v>44399</v>
      </c>
      <c r="F75" s="154">
        <v>44414</v>
      </c>
      <c r="G75" s="154">
        <v>44409</v>
      </c>
      <c r="H75" s="154"/>
      <c r="I75" s="151" t="s">
        <v>1541</v>
      </c>
      <c r="J75" s="152" t="s">
        <v>1353</v>
      </c>
      <c r="P75" s="154"/>
    </row>
    <row r="76" spans="1:16" x14ac:dyDescent="0.4">
      <c r="A76" s="149" t="s">
        <v>33</v>
      </c>
      <c r="B76" s="150" t="str">
        <f>VLOOKUP(A76,URS確認!$E:$G,3,FALSE)</f>
        <v>員工資料檔查詢</v>
      </c>
      <c r="C76" s="149">
        <v>1</v>
      </c>
      <c r="D76" s="159" t="s">
        <v>1363</v>
      </c>
      <c r="E76" s="154">
        <v>44400</v>
      </c>
      <c r="F76" s="153">
        <v>44412</v>
      </c>
      <c r="G76" s="153">
        <v>44412</v>
      </c>
      <c r="H76" s="153"/>
      <c r="I76" s="151" t="str">
        <f>VLOOKUP(A76,URS確認!E:I,5,FALSE)</f>
        <v>張嘉榮</v>
      </c>
      <c r="L76" s="152" t="s">
        <v>1417</v>
      </c>
      <c r="P76" s="153"/>
    </row>
    <row r="77" spans="1:16" x14ac:dyDescent="0.4">
      <c r="A77" s="149" t="s">
        <v>33</v>
      </c>
      <c r="B77" s="150" t="str">
        <f>VLOOKUP(A77,URS確認!$E:$G,3,FALSE)</f>
        <v>員工資料檔查詢</v>
      </c>
      <c r="C77" s="149">
        <v>2</v>
      </c>
      <c r="D77" s="159" t="s">
        <v>1364</v>
      </c>
      <c r="E77" s="154">
        <v>44400</v>
      </c>
      <c r="F77" s="153">
        <v>44412</v>
      </c>
      <c r="G77" s="153">
        <v>44412</v>
      </c>
      <c r="H77" s="153"/>
      <c r="I77" s="151" t="str">
        <f>VLOOKUP(A77,URS確認!E:I,5,FALSE)</f>
        <v>張嘉榮</v>
      </c>
      <c r="L77" s="152" t="s">
        <v>1418</v>
      </c>
      <c r="P77" s="153"/>
    </row>
    <row r="78" spans="1:16" x14ac:dyDescent="0.4">
      <c r="A78" s="149" t="s">
        <v>1365</v>
      </c>
      <c r="B78" s="150" t="str">
        <f>VLOOKUP(A78,URS確認!$E:$G,3,FALSE)</f>
        <v xml:space="preserve">申請不列印書面通知書查詢  </v>
      </c>
      <c r="C78" s="149">
        <v>1</v>
      </c>
      <c r="D78" s="159" t="s">
        <v>1366</v>
      </c>
      <c r="E78" s="154">
        <v>44400</v>
      </c>
      <c r="F78" s="154">
        <v>44439</v>
      </c>
      <c r="G78" s="153">
        <v>44431</v>
      </c>
      <c r="I78" s="151" t="str">
        <f>VLOOKUP(A78,URS確認!E:I,5,FALSE)</f>
        <v>張嘉榮</v>
      </c>
      <c r="M78" s="152" t="s">
        <v>1422</v>
      </c>
      <c r="P78" s="154"/>
    </row>
    <row r="79" spans="1:16" x14ac:dyDescent="0.4">
      <c r="A79" s="149" t="s">
        <v>1365</v>
      </c>
      <c r="B79" s="150" t="str">
        <f>VLOOKUP(A79,URS確認!$E:$G,3,FALSE)</f>
        <v xml:space="preserve">申請不列印書面通知書查詢  </v>
      </c>
      <c r="C79" s="149">
        <v>2</v>
      </c>
      <c r="D79" s="159" t="s">
        <v>1367</v>
      </c>
      <c r="E79" s="154">
        <v>44400</v>
      </c>
      <c r="F79" s="154">
        <v>44439</v>
      </c>
      <c r="G79" s="153">
        <v>44424</v>
      </c>
      <c r="H79" s="153"/>
      <c r="I79" s="151" t="str">
        <f>VLOOKUP(A79,URS確認!E:I,5,FALSE)</f>
        <v>張嘉榮</v>
      </c>
      <c r="L79" s="152" t="s">
        <v>1419</v>
      </c>
      <c r="P79" s="154"/>
    </row>
    <row r="80" spans="1:16" ht="34" x14ac:dyDescent="0.4">
      <c r="A80" s="149" t="s">
        <v>1368</v>
      </c>
      <c r="B80" s="150" t="str">
        <f>VLOOKUP(A80,URS確認!$E:$G,3,FALSE)</f>
        <v xml:space="preserve">申請不列印書面通知書維護  </v>
      </c>
      <c r="C80" s="149">
        <v>1</v>
      </c>
      <c r="D80" s="159" t="s">
        <v>1421</v>
      </c>
      <c r="E80" s="154">
        <v>44400</v>
      </c>
      <c r="F80" s="154">
        <v>44439</v>
      </c>
      <c r="G80" s="153">
        <v>44424</v>
      </c>
      <c r="H80" s="153"/>
      <c r="I80" s="151" t="str">
        <f>VLOOKUP(A80,URS確認!E:I,5,FALSE)</f>
        <v>張嘉榮</v>
      </c>
      <c r="J80" s="152" t="s">
        <v>1420</v>
      </c>
      <c r="P80" s="154"/>
    </row>
    <row r="81" spans="1:16" ht="102" x14ac:dyDescent="0.4">
      <c r="A81" s="149" t="s">
        <v>1368</v>
      </c>
      <c r="B81" s="150" t="str">
        <f>VLOOKUP(A81,URS確認!$E:$G,3,FALSE)</f>
        <v xml:space="preserve">申請不列印書面通知書維護  </v>
      </c>
      <c r="C81" s="149">
        <v>2</v>
      </c>
      <c r="D81" s="159" t="s">
        <v>1739</v>
      </c>
      <c r="E81" s="154">
        <v>44400</v>
      </c>
      <c r="F81" s="154">
        <v>44439</v>
      </c>
      <c r="G81" s="153">
        <v>44431</v>
      </c>
      <c r="I81" s="151" t="str">
        <f>VLOOKUP(A81,URS確認!E:I,5,FALSE)</f>
        <v>張嘉榮</v>
      </c>
      <c r="J81" s="149" t="s">
        <v>1419</v>
      </c>
      <c r="P81" s="154"/>
    </row>
    <row r="82" spans="1:16" ht="136" x14ac:dyDescent="0.4">
      <c r="A82" s="149" t="s">
        <v>1311</v>
      </c>
      <c r="B82" s="150" t="str">
        <f>VLOOKUP(A82,URS確認!$E:$G,3,FALSE)</f>
        <v>顧客基本資料維護-自然人(Eloan2)</v>
      </c>
      <c r="C82" s="149">
        <v>1</v>
      </c>
      <c r="D82" s="159" t="s">
        <v>1740</v>
      </c>
      <c r="E82" s="154">
        <v>44403</v>
      </c>
      <c r="F82" s="154">
        <v>44421</v>
      </c>
      <c r="G82" s="154">
        <v>44409</v>
      </c>
      <c r="H82" s="154"/>
      <c r="I82" s="151" t="s">
        <v>1705</v>
      </c>
      <c r="J82" s="149" t="s">
        <v>1476</v>
      </c>
      <c r="P82" s="154"/>
    </row>
    <row r="83" spans="1:16" x14ac:dyDescent="0.4">
      <c r="A83" s="149" t="s">
        <v>1311</v>
      </c>
      <c r="B83" s="150" t="str">
        <f>VLOOKUP(A83,URS確認!$E:$G,3,FALSE)</f>
        <v>顧客基本資料維護-自然人(Eloan2)</v>
      </c>
      <c r="C83" s="149">
        <v>2</v>
      </c>
      <c r="D83" s="159" t="s">
        <v>1425</v>
      </c>
      <c r="E83" s="154">
        <v>44403</v>
      </c>
      <c r="F83" s="154">
        <v>44421</v>
      </c>
      <c r="G83" s="154">
        <v>44409</v>
      </c>
      <c r="H83" s="154"/>
      <c r="I83" s="151" t="s">
        <v>1705</v>
      </c>
      <c r="J83" s="152" t="s">
        <v>1476</v>
      </c>
      <c r="P83" s="154"/>
    </row>
    <row r="84" spans="1:16" x14ac:dyDescent="0.4">
      <c r="A84" s="149" t="s">
        <v>1311</v>
      </c>
      <c r="B84" s="150" t="str">
        <f>VLOOKUP(A84,URS確認!$E:$G,3,FALSE)</f>
        <v>顧客基本資料維護-自然人(Eloan2)</v>
      </c>
      <c r="C84" s="149">
        <v>3</v>
      </c>
      <c r="D84" s="159" t="s">
        <v>1426</v>
      </c>
      <c r="E84" s="154">
        <v>44403</v>
      </c>
      <c r="F84" s="154">
        <v>44421</v>
      </c>
      <c r="G84" s="154">
        <v>44409</v>
      </c>
      <c r="H84" s="154"/>
      <c r="I84" s="151" t="s">
        <v>1705</v>
      </c>
      <c r="J84" s="152" t="s">
        <v>1476</v>
      </c>
      <c r="P84" s="154"/>
    </row>
    <row r="85" spans="1:16" ht="68" x14ac:dyDescent="0.4">
      <c r="A85" s="149" t="s">
        <v>1311</v>
      </c>
      <c r="B85" s="150" t="str">
        <f>VLOOKUP(A85,URS確認!$E:$G,3,FALSE)</f>
        <v>顧客基本資料維護-自然人(Eloan2)</v>
      </c>
      <c r="C85" s="149">
        <v>4</v>
      </c>
      <c r="D85" s="159" t="s">
        <v>1741</v>
      </c>
      <c r="E85" s="154">
        <v>44403</v>
      </c>
      <c r="F85" s="154">
        <v>44421</v>
      </c>
      <c r="G85" s="154">
        <v>44409</v>
      </c>
      <c r="H85" s="154"/>
      <c r="I85" s="151" t="s">
        <v>1705</v>
      </c>
      <c r="M85" s="149" t="s">
        <v>1477</v>
      </c>
      <c r="P85" s="154"/>
    </row>
    <row r="86" spans="1:16" x14ac:dyDescent="0.4">
      <c r="A86" s="149" t="s">
        <v>1428</v>
      </c>
      <c r="B86" s="150" t="str">
        <f>VLOOKUP(A86,URS確認!$E:$G,3,FALSE)</f>
        <v xml:space="preserve">顧客基本資料維護-法人  </v>
      </c>
      <c r="C86" s="149">
        <v>1</v>
      </c>
      <c r="D86" s="159" t="s">
        <v>1425</v>
      </c>
      <c r="E86" s="154">
        <v>44403</v>
      </c>
      <c r="F86" s="154">
        <v>44421</v>
      </c>
      <c r="G86" s="153">
        <v>44452</v>
      </c>
      <c r="I86" s="151" t="s">
        <v>1705</v>
      </c>
      <c r="J86" s="152" t="s">
        <v>1478</v>
      </c>
      <c r="L86" s="152" t="s">
        <v>1483</v>
      </c>
      <c r="P86" s="154"/>
    </row>
    <row r="87" spans="1:16" x14ac:dyDescent="0.4">
      <c r="A87" s="149" t="s">
        <v>1428</v>
      </c>
      <c r="B87" s="150" t="str">
        <f>VLOOKUP(A87,URS確認!$E:$G,3,FALSE)</f>
        <v xml:space="preserve">顧客基本資料維護-法人  </v>
      </c>
      <c r="C87" s="149">
        <v>2</v>
      </c>
      <c r="D87" s="159" t="s">
        <v>1426</v>
      </c>
      <c r="E87" s="154">
        <v>44403</v>
      </c>
      <c r="F87" s="154">
        <v>44421</v>
      </c>
      <c r="G87" s="153">
        <v>44453</v>
      </c>
      <c r="I87" s="151" t="s">
        <v>1705</v>
      </c>
      <c r="J87" s="152" t="s">
        <v>1476</v>
      </c>
      <c r="L87" s="152" t="s">
        <v>1476</v>
      </c>
      <c r="P87" s="154"/>
    </row>
    <row r="88" spans="1:16" x14ac:dyDescent="0.4">
      <c r="A88" s="149" t="s">
        <v>1428</v>
      </c>
      <c r="B88" s="150" t="str">
        <f>VLOOKUP(A88,URS確認!$E:$G,3,FALSE)</f>
        <v xml:space="preserve">顧客基本資料維護-法人  </v>
      </c>
      <c r="C88" s="149">
        <v>3</v>
      </c>
      <c r="D88" s="159" t="s">
        <v>1429</v>
      </c>
      <c r="E88" s="154">
        <v>44403</v>
      </c>
      <c r="F88" s="154">
        <v>44421</v>
      </c>
      <c r="G88" s="153">
        <v>44454</v>
      </c>
      <c r="I88" s="151" t="s">
        <v>1705</v>
      </c>
      <c r="J88" s="152" t="s">
        <v>1479</v>
      </c>
      <c r="L88" s="152" t="s">
        <v>1483</v>
      </c>
      <c r="P88" s="154"/>
    </row>
    <row r="89" spans="1:16" x14ac:dyDescent="0.4">
      <c r="A89" s="149" t="s">
        <v>1428</v>
      </c>
      <c r="B89" s="150" t="str">
        <f>VLOOKUP(A89,URS確認!$E:$G,3,FALSE)</f>
        <v xml:space="preserve">顧客基本資料維護-法人  </v>
      </c>
      <c r="C89" s="149">
        <v>4</v>
      </c>
      <c r="D89" s="159" t="s">
        <v>1430</v>
      </c>
      <c r="E89" s="154">
        <v>44403</v>
      </c>
      <c r="F89" s="154">
        <v>44421</v>
      </c>
      <c r="G89" s="154">
        <v>44455</v>
      </c>
      <c r="I89" s="151" t="s">
        <v>1705</v>
      </c>
      <c r="J89" s="152" t="s">
        <v>1479</v>
      </c>
      <c r="L89" s="152" t="s">
        <v>1476</v>
      </c>
      <c r="P89" s="154"/>
    </row>
    <row r="90" spans="1:16" x14ac:dyDescent="0.4">
      <c r="A90" s="149" t="s">
        <v>1428</v>
      </c>
      <c r="B90" s="150" t="str">
        <f>VLOOKUP(A90,URS確認!$E:$G,3,FALSE)</f>
        <v xml:space="preserve">顧客基本資料維護-法人  </v>
      </c>
      <c r="C90" s="149">
        <v>5</v>
      </c>
      <c r="D90" s="159" t="s">
        <v>1431</v>
      </c>
      <c r="E90" s="154">
        <v>44403</v>
      </c>
      <c r="F90" s="154">
        <v>44421</v>
      </c>
      <c r="G90" s="154">
        <v>44456</v>
      </c>
      <c r="I90" s="151" t="s">
        <v>1705</v>
      </c>
      <c r="J90" s="152" t="s">
        <v>1476</v>
      </c>
      <c r="L90" s="152" t="s">
        <v>1484</v>
      </c>
      <c r="P90" s="154"/>
    </row>
    <row r="91" spans="1:16" x14ac:dyDescent="0.4">
      <c r="A91" s="149" t="s">
        <v>1428</v>
      </c>
      <c r="B91" s="150" t="str">
        <f>VLOOKUP(A91,URS確認!$E:$G,3,FALSE)</f>
        <v xml:space="preserve">顧客基本資料維護-法人  </v>
      </c>
      <c r="C91" s="149">
        <v>6</v>
      </c>
      <c r="D91" s="159" t="s">
        <v>1432</v>
      </c>
      <c r="E91" s="154">
        <v>44403</v>
      </c>
      <c r="F91" s="154">
        <v>44421</v>
      </c>
      <c r="G91" s="154">
        <v>44457</v>
      </c>
      <c r="I91" s="151" t="s">
        <v>1705</v>
      </c>
      <c r="J91" s="152" t="s">
        <v>1476</v>
      </c>
      <c r="L91" s="152" t="s">
        <v>1483</v>
      </c>
      <c r="P91" s="154"/>
    </row>
    <row r="92" spans="1:16" ht="68" x14ac:dyDescent="0.4">
      <c r="A92" s="149" t="s">
        <v>1428</v>
      </c>
      <c r="B92" s="150" t="str">
        <f>VLOOKUP(A92,URS確認!$E:$G,3,FALSE)</f>
        <v xml:space="preserve">顧客基本資料維護-法人  </v>
      </c>
      <c r="C92" s="149">
        <v>7</v>
      </c>
      <c r="D92" s="159" t="s">
        <v>1313</v>
      </c>
      <c r="E92" s="154">
        <v>44403</v>
      </c>
      <c r="F92" s="154">
        <v>44421</v>
      </c>
      <c r="G92" s="154">
        <v>44458</v>
      </c>
      <c r="I92" s="151" t="s">
        <v>1705</v>
      </c>
      <c r="N92" s="149" t="s">
        <v>1480</v>
      </c>
      <c r="O92" s="149"/>
      <c r="P92" s="154"/>
    </row>
    <row r="93" spans="1:16" ht="85" x14ac:dyDescent="0.4">
      <c r="A93" s="149" t="s">
        <v>1428</v>
      </c>
      <c r="B93" s="150" t="str">
        <f>VLOOKUP(A93,URS確認!$E:$G,3,FALSE)</f>
        <v xml:space="preserve">顧客基本資料維護-法人  </v>
      </c>
      <c r="C93" s="149">
        <v>8</v>
      </c>
      <c r="D93" s="159" t="s">
        <v>1433</v>
      </c>
      <c r="E93" s="154">
        <v>44403</v>
      </c>
      <c r="F93" s="154">
        <v>44421</v>
      </c>
      <c r="G93" s="154">
        <v>44459</v>
      </c>
      <c r="I93" s="151" t="s">
        <v>1705</v>
      </c>
      <c r="N93" s="149" t="s">
        <v>1476</v>
      </c>
      <c r="O93" s="149"/>
      <c r="P93" s="154"/>
    </row>
    <row r="94" spans="1:16" ht="34" x14ac:dyDescent="0.4">
      <c r="A94" s="149" t="s">
        <v>1428</v>
      </c>
      <c r="B94" s="150" t="str">
        <f>VLOOKUP(A94,URS確認!$E:$G,3,FALSE)</f>
        <v xml:space="preserve">顧客基本資料維護-法人  </v>
      </c>
      <c r="C94" s="149">
        <v>9</v>
      </c>
      <c r="D94" s="159" t="s">
        <v>1434</v>
      </c>
      <c r="E94" s="154">
        <v>44403</v>
      </c>
      <c r="F94" s="154">
        <v>44421</v>
      </c>
      <c r="G94" s="154">
        <v>44460</v>
      </c>
      <c r="I94" s="151" t="s">
        <v>1705</v>
      </c>
      <c r="M94" s="149" t="s">
        <v>1485</v>
      </c>
      <c r="P94" s="154"/>
    </row>
    <row r="95" spans="1:16" x14ac:dyDescent="0.4">
      <c r="A95" s="149" t="s">
        <v>1428</v>
      </c>
      <c r="B95" s="150" t="str">
        <f>VLOOKUP(A95,URS確認!$E:$G,3,FALSE)</f>
        <v xml:space="preserve">顧客基本資料維護-法人  </v>
      </c>
      <c r="C95" s="149">
        <v>10</v>
      </c>
      <c r="D95" s="159" t="s">
        <v>1435</v>
      </c>
      <c r="E95" s="154">
        <v>44403</v>
      </c>
      <c r="F95" s="154">
        <v>44421</v>
      </c>
      <c r="G95" s="154">
        <v>44461</v>
      </c>
      <c r="I95" s="151" t="s">
        <v>1705</v>
      </c>
      <c r="M95" s="149" t="s">
        <v>1481</v>
      </c>
      <c r="P95" s="154"/>
    </row>
    <row r="96" spans="1:16" ht="34" x14ac:dyDescent="0.4">
      <c r="A96" s="149" t="s">
        <v>1428</v>
      </c>
      <c r="B96" s="150" t="str">
        <f>VLOOKUP(A96,URS確認!$E:$G,3,FALSE)</f>
        <v xml:space="preserve">顧客基本資料維護-法人  </v>
      </c>
      <c r="C96" s="149">
        <v>11</v>
      </c>
      <c r="D96" s="159" t="s">
        <v>1436</v>
      </c>
      <c r="E96" s="154">
        <v>44403</v>
      </c>
      <c r="F96" s="154">
        <v>44421</v>
      </c>
      <c r="G96" s="154">
        <v>44462</v>
      </c>
      <c r="I96" s="151" t="s">
        <v>1705</v>
      </c>
      <c r="M96" s="149" t="s">
        <v>1482</v>
      </c>
      <c r="P96" s="154"/>
    </row>
    <row r="97" spans="1:16" x14ac:dyDescent="0.4">
      <c r="A97" s="149" t="s">
        <v>1437</v>
      </c>
      <c r="B97" s="150" t="str">
        <f>VLOOKUP(A97,URS確認!$E:$G,3,FALSE)</f>
        <v xml:space="preserve">顧客基本資料變更-法人  </v>
      </c>
      <c r="C97" s="149">
        <v>1</v>
      </c>
      <c r="D97" s="159" t="s">
        <v>1438</v>
      </c>
      <c r="E97" s="154">
        <v>44403</v>
      </c>
      <c r="F97" s="154">
        <v>44421</v>
      </c>
      <c r="G97" s="154">
        <v>44449</v>
      </c>
      <c r="I97" s="151" t="s">
        <v>1705</v>
      </c>
      <c r="M97" s="149"/>
      <c r="N97" s="152" t="s">
        <v>1483</v>
      </c>
      <c r="P97" s="154"/>
    </row>
    <row r="98" spans="1:16" ht="68" x14ac:dyDescent="0.4">
      <c r="A98" s="149" t="s">
        <v>1437</v>
      </c>
      <c r="B98" s="150" t="str">
        <f>VLOOKUP(A98,URS確認!$E:$G,3,FALSE)</f>
        <v xml:space="preserve">顧客基本資料變更-法人  </v>
      </c>
      <c r="C98" s="149">
        <v>2</v>
      </c>
      <c r="D98" s="159" t="s">
        <v>1313</v>
      </c>
      <c r="E98" s="154">
        <v>44403</v>
      </c>
      <c r="F98" s="154">
        <v>44421</v>
      </c>
      <c r="G98" s="154">
        <v>44449</v>
      </c>
      <c r="I98" s="151" t="s">
        <v>1705</v>
      </c>
      <c r="M98" s="149"/>
      <c r="N98" s="152" t="s">
        <v>1476</v>
      </c>
      <c r="P98" s="154"/>
    </row>
    <row r="99" spans="1:16" x14ac:dyDescent="0.4">
      <c r="A99" s="149" t="s">
        <v>1437</v>
      </c>
      <c r="B99" s="150" t="str">
        <f>VLOOKUP(A99,URS確認!$E:$G,3,FALSE)</f>
        <v xml:space="preserve">顧客基本資料變更-法人  </v>
      </c>
      <c r="C99" s="149">
        <v>3</v>
      </c>
      <c r="D99" s="159" t="s">
        <v>1439</v>
      </c>
      <c r="E99" s="154">
        <v>44403</v>
      </c>
      <c r="F99" s="154">
        <v>44421</v>
      </c>
      <c r="G99" s="154">
        <v>44449</v>
      </c>
      <c r="I99" s="151" t="s">
        <v>1705</v>
      </c>
      <c r="M99" s="149"/>
      <c r="N99" s="152" t="s">
        <v>1476</v>
      </c>
      <c r="P99" s="154"/>
    </row>
    <row r="100" spans="1:16" x14ac:dyDescent="0.4">
      <c r="A100" s="149" t="s">
        <v>1437</v>
      </c>
      <c r="B100" s="150" t="str">
        <f>VLOOKUP(A100,URS確認!$E:$G,3,FALSE)</f>
        <v xml:space="preserve">顧客基本資料變更-法人  </v>
      </c>
      <c r="C100" s="149">
        <v>4</v>
      </c>
      <c r="D100" s="159" t="s">
        <v>1440</v>
      </c>
      <c r="E100" s="154">
        <v>44403</v>
      </c>
      <c r="F100" s="154">
        <v>44421</v>
      </c>
      <c r="G100" s="154">
        <v>44449</v>
      </c>
      <c r="I100" s="151" t="s">
        <v>1705</v>
      </c>
      <c r="M100" s="149" t="s">
        <v>1477</v>
      </c>
      <c r="P100" s="154"/>
    </row>
    <row r="101" spans="1:16" ht="68" x14ac:dyDescent="0.4">
      <c r="A101" s="149" t="s">
        <v>1437</v>
      </c>
      <c r="B101" s="150" t="str">
        <f>VLOOKUP(A101,URS確認!$E:$G,3,FALSE)</f>
        <v xml:space="preserve">顧客基本資料變更-法人  </v>
      </c>
      <c r="C101" s="149">
        <v>5</v>
      </c>
      <c r="D101" s="159" t="s">
        <v>1312</v>
      </c>
      <c r="E101" s="154">
        <v>44403</v>
      </c>
      <c r="F101" s="154">
        <v>44421</v>
      </c>
      <c r="G101" s="154">
        <v>44449</v>
      </c>
      <c r="I101" s="151" t="s">
        <v>1705</v>
      </c>
      <c r="M101" s="149"/>
      <c r="N101" s="152" t="s">
        <v>1476</v>
      </c>
      <c r="P101" s="154"/>
    </row>
    <row r="102" spans="1:16" x14ac:dyDescent="0.4">
      <c r="A102" s="149" t="s">
        <v>1437</v>
      </c>
      <c r="B102" s="150" t="str">
        <f>VLOOKUP(A102,URS確認!$E:$G,3,FALSE)</f>
        <v xml:space="preserve">顧客基本資料變更-法人  </v>
      </c>
      <c r="C102" s="149">
        <v>6</v>
      </c>
      <c r="D102" s="159" t="s">
        <v>1317</v>
      </c>
      <c r="E102" s="154">
        <v>44403</v>
      </c>
      <c r="F102" s="154">
        <v>44421</v>
      </c>
      <c r="G102" s="153">
        <v>44409</v>
      </c>
      <c r="H102" s="153"/>
      <c r="I102" s="151" t="s">
        <v>1705</v>
      </c>
      <c r="L102" s="152" t="s">
        <v>1476</v>
      </c>
      <c r="P102" s="154"/>
    </row>
    <row r="103" spans="1:16" ht="34" x14ac:dyDescent="0.4">
      <c r="A103" s="149" t="s">
        <v>1437</v>
      </c>
      <c r="B103" s="150" t="str">
        <f>VLOOKUP(A103,URS確認!$E:$G,3,FALSE)</f>
        <v xml:space="preserve">顧客基本資料變更-法人  </v>
      </c>
      <c r="C103" s="149">
        <v>7</v>
      </c>
      <c r="D103" s="159" t="s">
        <v>1441</v>
      </c>
      <c r="E103" s="154">
        <v>44403</v>
      </c>
      <c r="F103" s="154">
        <v>44421</v>
      </c>
      <c r="G103" s="153">
        <v>44409</v>
      </c>
      <c r="H103" s="153"/>
      <c r="I103" s="151" t="s">
        <v>1705</v>
      </c>
      <c r="L103" s="152" t="s">
        <v>1486</v>
      </c>
      <c r="P103" s="154"/>
    </row>
    <row r="104" spans="1:16" x14ac:dyDescent="0.4">
      <c r="A104" s="149" t="s">
        <v>1442</v>
      </c>
      <c r="B104" s="150" t="str">
        <f>VLOOKUP(A104,URS確認!$E:$G,3,FALSE)</f>
        <v xml:space="preserve">關聯戶資料維護            </v>
      </c>
      <c r="C104" s="149">
        <v>1</v>
      </c>
      <c r="D104" s="159" t="s">
        <v>1443</v>
      </c>
      <c r="E104" s="154">
        <v>44403</v>
      </c>
      <c r="F104" s="154">
        <v>44439</v>
      </c>
      <c r="I104" s="151" t="str">
        <f>VLOOKUP(A104,URS確認!E:I,5,FALSE)</f>
        <v>張嘉榮</v>
      </c>
      <c r="L104" s="152" t="s">
        <v>1476</v>
      </c>
      <c r="P104" s="154"/>
    </row>
    <row r="105" spans="1:16" ht="34" x14ac:dyDescent="0.4">
      <c r="A105" s="149" t="s">
        <v>1442</v>
      </c>
      <c r="B105" s="150" t="str">
        <f>VLOOKUP(A105,URS確認!$E:$G,3,FALSE)</f>
        <v xml:space="preserve">關聯戶資料維護            </v>
      </c>
      <c r="C105" s="149">
        <v>2</v>
      </c>
      <c r="D105" s="159" t="s">
        <v>1444</v>
      </c>
      <c r="E105" s="154">
        <v>44403</v>
      </c>
      <c r="F105" s="154">
        <v>44439</v>
      </c>
      <c r="I105" s="151" t="str">
        <f>VLOOKUP(A105,URS確認!E:I,5,FALSE)</f>
        <v>張嘉榮</v>
      </c>
      <c r="J105" s="149" t="s">
        <v>1476</v>
      </c>
      <c r="P105" s="154"/>
    </row>
    <row r="106" spans="1:16" x14ac:dyDescent="0.4">
      <c r="A106" s="149" t="s">
        <v>1442</v>
      </c>
      <c r="B106" s="150" t="str">
        <f>VLOOKUP(A106,URS確認!$E:$G,3,FALSE)</f>
        <v xml:space="preserve">關聯戶資料維護            </v>
      </c>
      <c r="C106" s="149">
        <v>3</v>
      </c>
      <c r="D106" s="159" t="s">
        <v>1445</v>
      </c>
      <c r="E106" s="154">
        <v>44403</v>
      </c>
      <c r="F106" s="154">
        <v>44439</v>
      </c>
      <c r="I106" s="151" t="str">
        <f>VLOOKUP(A106,URS確認!E:I,5,FALSE)</f>
        <v>張嘉榮</v>
      </c>
      <c r="L106" s="152" t="s">
        <v>1476</v>
      </c>
      <c r="P106" s="154"/>
    </row>
    <row r="107" spans="1:16" x14ac:dyDescent="0.4">
      <c r="A107" s="149" t="s">
        <v>1542</v>
      </c>
      <c r="B107" s="150" t="s">
        <v>1543</v>
      </c>
      <c r="C107" s="149">
        <v>1</v>
      </c>
      <c r="D107" s="159" t="s">
        <v>1446</v>
      </c>
      <c r="E107" s="154">
        <v>44403</v>
      </c>
      <c r="F107" s="154">
        <v>44439</v>
      </c>
      <c r="G107" s="153">
        <v>44440</v>
      </c>
      <c r="I107" s="151" t="s">
        <v>1541</v>
      </c>
      <c r="L107" s="152" t="s">
        <v>1476</v>
      </c>
      <c r="P107" s="154"/>
    </row>
    <row r="108" spans="1:16" x14ac:dyDescent="0.4">
      <c r="A108" s="149" t="s">
        <v>1542</v>
      </c>
      <c r="B108" s="150" t="s">
        <v>1543</v>
      </c>
      <c r="C108" s="149">
        <v>2</v>
      </c>
      <c r="D108" s="159" t="s">
        <v>1447</v>
      </c>
      <c r="E108" s="154">
        <v>44403</v>
      </c>
      <c r="F108" s="154">
        <v>44439</v>
      </c>
      <c r="G108" s="153">
        <v>44440</v>
      </c>
      <c r="I108" s="151" t="s">
        <v>1541</v>
      </c>
      <c r="L108" s="152" t="s">
        <v>1476</v>
      </c>
      <c r="P108" s="154"/>
    </row>
    <row r="109" spans="1:16" x14ac:dyDescent="0.4">
      <c r="A109" s="149" t="s">
        <v>1542</v>
      </c>
      <c r="B109" s="150" t="s">
        <v>1543</v>
      </c>
      <c r="C109" s="149">
        <v>3</v>
      </c>
      <c r="D109" s="159" t="s">
        <v>1448</v>
      </c>
      <c r="E109" s="154">
        <v>44403</v>
      </c>
      <c r="F109" s="154">
        <v>44439</v>
      </c>
      <c r="G109" s="153">
        <v>44440</v>
      </c>
      <c r="I109" s="151" t="s">
        <v>1541</v>
      </c>
      <c r="L109" s="152" t="s">
        <v>1476</v>
      </c>
      <c r="P109" s="154"/>
    </row>
    <row r="110" spans="1:16" x14ac:dyDescent="0.4">
      <c r="A110" s="149" t="s">
        <v>1542</v>
      </c>
      <c r="B110" s="150" t="s">
        <v>1543</v>
      </c>
      <c r="C110" s="149">
        <v>4</v>
      </c>
      <c r="D110" s="159" t="s">
        <v>1449</v>
      </c>
      <c r="E110" s="154">
        <v>44403</v>
      </c>
      <c r="F110" s="154">
        <v>44439</v>
      </c>
      <c r="G110" s="153">
        <v>44440</v>
      </c>
      <c r="I110" s="151" t="s">
        <v>1541</v>
      </c>
      <c r="L110" s="152" t="s">
        <v>1476</v>
      </c>
      <c r="P110" s="154"/>
    </row>
    <row r="111" spans="1:16" ht="34" x14ac:dyDescent="0.4">
      <c r="A111" s="149" t="s">
        <v>1542</v>
      </c>
      <c r="B111" s="150" t="s">
        <v>1543</v>
      </c>
      <c r="C111" s="149">
        <v>5</v>
      </c>
      <c r="D111" s="159" t="s">
        <v>1682</v>
      </c>
      <c r="E111" s="154">
        <v>44403</v>
      </c>
      <c r="F111" s="222" t="s">
        <v>1855</v>
      </c>
      <c r="G111" s="153">
        <v>44440</v>
      </c>
      <c r="I111" s="151" t="s">
        <v>1541</v>
      </c>
      <c r="P111" s="154"/>
    </row>
    <row r="112" spans="1:16" x14ac:dyDescent="0.4">
      <c r="A112" s="149" t="s">
        <v>1450</v>
      </c>
      <c r="B112" s="150" t="str">
        <f>VLOOKUP(A112,URS確認!$E:$G,3,FALSE)</f>
        <v>指標利率種類維護</v>
      </c>
      <c r="C112" s="149">
        <v>1</v>
      </c>
      <c r="D112" s="159" t="s">
        <v>1451</v>
      </c>
      <c r="E112" s="154">
        <v>44403</v>
      </c>
      <c r="F112" s="153">
        <v>44439</v>
      </c>
      <c r="G112" s="153">
        <v>44435</v>
      </c>
      <c r="H112" s="153">
        <v>44435</v>
      </c>
      <c r="I112" s="151" t="str">
        <f>VLOOKUP(A112,URS確認!E:I,5,FALSE)</f>
        <v>楊智誠</v>
      </c>
      <c r="M112" s="152" t="s">
        <v>1477</v>
      </c>
      <c r="P112" s="154" t="s">
        <v>1710</v>
      </c>
    </row>
    <row r="113" spans="1:16" x14ac:dyDescent="0.4">
      <c r="A113" s="149" t="s">
        <v>996</v>
      </c>
      <c r="B113" s="150" t="str">
        <f>VLOOKUP(A113,URS確認!$E:$G,3,FALSE)</f>
        <v xml:space="preserve">指標利率登錄/維護(Eloan18.informatica) </v>
      </c>
      <c r="C113" s="149">
        <v>1</v>
      </c>
      <c r="D113" s="159" t="s">
        <v>1683</v>
      </c>
      <c r="E113" s="154">
        <v>44403</v>
      </c>
      <c r="F113" s="154">
        <v>44413</v>
      </c>
      <c r="G113" s="154">
        <v>44413</v>
      </c>
      <c r="H113" s="151">
        <v>44428</v>
      </c>
      <c r="I113" s="151" t="str">
        <f>VLOOKUP(A113,URS確認!E:I,5,FALSE)</f>
        <v>楊智誠</v>
      </c>
      <c r="L113" s="152" t="s">
        <v>1856</v>
      </c>
      <c r="P113" s="154"/>
    </row>
    <row r="114" spans="1:16" x14ac:dyDescent="0.4">
      <c r="A114" s="149" t="s">
        <v>1452</v>
      </c>
      <c r="B114" s="150" t="str">
        <f>VLOOKUP(A114,URS確認!$E:$G,3,FALSE)</f>
        <v>商品參數維護(Eloan17.informatica)</v>
      </c>
      <c r="C114" s="149">
        <v>1</v>
      </c>
      <c r="D114" s="159" t="s">
        <v>1453</v>
      </c>
      <c r="E114" s="154">
        <v>44403</v>
      </c>
      <c r="F114" s="154">
        <v>44412</v>
      </c>
      <c r="G114" s="154">
        <v>44412</v>
      </c>
      <c r="H114" s="154">
        <v>44432</v>
      </c>
      <c r="I114" s="151" t="str">
        <f>VLOOKUP(A114,URS確認!E:I,5,FALSE)</f>
        <v>余家興</v>
      </c>
      <c r="L114" s="152" t="s">
        <v>1476</v>
      </c>
      <c r="P114" s="154"/>
    </row>
    <row r="115" spans="1:16" x14ac:dyDescent="0.4">
      <c r="A115" s="149" t="s">
        <v>1452</v>
      </c>
      <c r="B115" s="150" t="str">
        <f>VLOOKUP(A115,URS確認!$E:$G,3,FALSE)</f>
        <v>商品參數維護(Eloan17.informatica)</v>
      </c>
      <c r="C115" s="149">
        <v>2</v>
      </c>
      <c r="D115" s="159" t="s">
        <v>1454</v>
      </c>
      <c r="E115" s="154">
        <v>44403</v>
      </c>
      <c r="F115" s="154">
        <v>44412</v>
      </c>
      <c r="G115" s="154">
        <v>44412</v>
      </c>
      <c r="H115" s="154">
        <v>44432</v>
      </c>
      <c r="I115" s="151" t="str">
        <f>VLOOKUP(A115,URS確認!E:I,5,FALSE)</f>
        <v>余家興</v>
      </c>
      <c r="L115" s="152" t="s">
        <v>1476</v>
      </c>
      <c r="P115" s="154"/>
    </row>
    <row r="116" spans="1:16" x14ac:dyDescent="0.4">
      <c r="A116" s="149" t="s">
        <v>1452</v>
      </c>
      <c r="B116" s="150" t="str">
        <f>VLOOKUP(A116,URS確認!$E:$G,3,FALSE)</f>
        <v>商品參數維護(Eloan17.informatica)</v>
      </c>
      <c r="C116" s="149">
        <v>3</v>
      </c>
      <c r="D116" s="159" t="s">
        <v>1455</v>
      </c>
      <c r="E116" s="154">
        <v>44403</v>
      </c>
      <c r="F116" s="154">
        <v>44459</v>
      </c>
      <c r="G116" s="154">
        <v>44431</v>
      </c>
      <c r="H116" s="154">
        <v>44432</v>
      </c>
      <c r="I116" s="151" t="str">
        <f>VLOOKUP(A116,URS確認!E:I,5,FALSE)</f>
        <v>余家興</v>
      </c>
      <c r="M116" s="152" t="s">
        <v>1477</v>
      </c>
      <c r="P116" s="154" t="s">
        <v>1708</v>
      </c>
    </row>
    <row r="117" spans="1:16" x14ac:dyDescent="0.4">
      <c r="A117" s="149" t="s">
        <v>1452</v>
      </c>
      <c r="B117" s="150" t="str">
        <f>VLOOKUP(A117,URS確認!$E:$G,3,FALSE)</f>
        <v>商品參數維護(Eloan17.informatica)</v>
      </c>
      <c r="C117" s="149">
        <v>4</v>
      </c>
      <c r="D117" s="159" t="s">
        <v>1456</v>
      </c>
      <c r="E117" s="154">
        <v>44403</v>
      </c>
      <c r="F117" s="154">
        <v>44459</v>
      </c>
      <c r="I117" s="151" t="str">
        <f>VLOOKUP(A117,URS確認!E:I,5,FALSE)</f>
        <v>余家興</v>
      </c>
      <c r="M117" s="152" t="s">
        <v>1477</v>
      </c>
      <c r="P117" s="154" t="s">
        <v>1708</v>
      </c>
    </row>
    <row r="118" spans="1:16" x14ac:dyDescent="0.4">
      <c r="A118" s="149" t="s">
        <v>1452</v>
      </c>
      <c r="B118" s="150" t="str">
        <f>VLOOKUP(A118,URS確認!$E:$G,3,FALSE)</f>
        <v>商品參數維護(Eloan17.informatica)</v>
      </c>
      <c r="C118" s="149">
        <v>5</v>
      </c>
      <c r="D118" s="159" t="s">
        <v>1457</v>
      </c>
      <c r="E118" s="154">
        <v>44403</v>
      </c>
      <c r="F118" s="154">
        <v>44459</v>
      </c>
      <c r="I118" s="151" t="str">
        <f>VLOOKUP(A118,URS確認!E:I,5,FALSE)</f>
        <v>余家興</v>
      </c>
      <c r="M118" s="152" t="s">
        <v>1477</v>
      </c>
      <c r="P118" s="154" t="s">
        <v>1712</v>
      </c>
    </row>
    <row r="119" spans="1:16" x14ac:dyDescent="0.4">
      <c r="A119" s="149" t="s">
        <v>1458</v>
      </c>
      <c r="B119" s="150" t="str">
        <f>VLOOKUP(A119,URS確認!$E:$G,3,FALSE)</f>
        <v xml:space="preserve">申請案件明細資料查詢                    </v>
      </c>
      <c r="C119" s="149">
        <v>1</v>
      </c>
      <c r="D119" s="159" t="s">
        <v>1459</v>
      </c>
      <c r="E119" s="154">
        <v>44403</v>
      </c>
      <c r="F119" s="154">
        <v>44405</v>
      </c>
      <c r="G119" s="154">
        <v>44405</v>
      </c>
      <c r="H119" s="154">
        <v>44431</v>
      </c>
      <c r="I119" s="151" t="str">
        <f>VLOOKUP(A119,URS確認!E:I,5,FALSE)</f>
        <v>余家興</v>
      </c>
      <c r="L119" s="152" t="s">
        <v>1476</v>
      </c>
      <c r="P119" s="154"/>
    </row>
    <row r="120" spans="1:16" ht="34" x14ac:dyDescent="0.4">
      <c r="A120" s="149" t="s">
        <v>1458</v>
      </c>
      <c r="B120" s="150" t="str">
        <f>VLOOKUP(A120,URS確認!$E:$G,3,FALSE)</f>
        <v xml:space="preserve">申請案件明細資料查詢                    </v>
      </c>
      <c r="C120" s="149">
        <v>2</v>
      </c>
      <c r="D120" s="159" t="s">
        <v>1460</v>
      </c>
      <c r="E120" s="154">
        <v>44403</v>
      </c>
      <c r="F120" s="154">
        <v>44405</v>
      </c>
      <c r="G120" s="154">
        <v>44405</v>
      </c>
      <c r="H120" s="154">
        <v>44431</v>
      </c>
      <c r="I120" s="151" t="str">
        <f>VLOOKUP(A120,URS確認!E:I,5,FALSE)</f>
        <v>余家興</v>
      </c>
      <c r="J120" s="152" t="s">
        <v>1476</v>
      </c>
      <c r="P120" s="154"/>
    </row>
    <row r="121" spans="1:16" x14ac:dyDescent="0.4">
      <c r="A121" s="149" t="s">
        <v>1461</v>
      </c>
      <c r="B121" s="150" t="str">
        <f>VLOOKUP(A121,URS確認!$E:$G,3,FALSE)</f>
        <v xml:space="preserve">案件申請登錄(Eloan3)                   </v>
      </c>
      <c r="C121" s="149">
        <v>1</v>
      </c>
      <c r="D121" s="159" t="s">
        <v>1435</v>
      </c>
      <c r="E121" s="154">
        <v>44403</v>
      </c>
      <c r="F121" s="154">
        <v>44439</v>
      </c>
      <c r="I121" s="151" t="s">
        <v>1706</v>
      </c>
      <c r="M121" s="152" t="s">
        <v>1487</v>
      </c>
      <c r="P121" s="154"/>
    </row>
    <row r="122" spans="1:16" x14ac:dyDescent="0.4">
      <c r="A122" s="149" t="s">
        <v>1461</v>
      </c>
      <c r="B122" s="150" t="str">
        <f>VLOOKUP(A122,URS確認!$E:$G,3,FALSE)</f>
        <v xml:space="preserve">案件申請登錄(Eloan3)                   </v>
      </c>
      <c r="C122" s="149">
        <v>2</v>
      </c>
      <c r="D122" s="159" t="s">
        <v>1462</v>
      </c>
      <c r="E122" s="154">
        <v>44403</v>
      </c>
      <c r="F122" s="154">
        <v>44405</v>
      </c>
      <c r="G122" s="154">
        <v>44405</v>
      </c>
      <c r="H122" s="154">
        <v>44431</v>
      </c>
      <c r="I122" s="151" t="str">
        <f>VLOOKUP(A122,URS確認!E:I,5,FALSE)</f>
        <v>余家興</v>
      </c>
      <c r="L122" s="152" t="s">
        <v>1476</v>
      </c>
      <c r="P122" s="154"/>
    </row>
    <row r="123" spans="1:16" ht="34" x14ac:dyDescent="0.4">
      <c r="A123" s="149" t="s">
        <v>1461</v>
      </c>
      <c r="B123" s="150" t="str">
        <f>VLOOKUP(A123,URS確認!$E:$G,3,FALSE)</f>
        <v xml:space="preserve">案件申請登錄(Eloan3)                   </v>
      </c>
      <c r="C123" s="149">
        <v>3</v>
      </c>
      <c r="D123" s="159" t="s">
        <v>1463</v>
      </c>
      <c r="E123" s="154">
        <v>44403</v>
      </c>
      <c r="F123" s="154">
        <v>44459</v>
      </c>
      <c r="I123" s="151" t="str">
        <f>VLOOKUP(A123,URS確認!E:I,5,FALSE)</f>
        <v>余家興</v>
      </c>
      <c r="M123" s="149" t="s">
        <v>1482</v>
      </c>
      <c r="P123" s="154" t="s">
        <v>1708</v>
      </c>
    </row>
    <row r="124" spans="1:16" ht="34" x14ac:dyDescent="0.4">
      <c r="A124" s="149" t="s">
        <v>1461</v>
      </c>
      <c r="B124" s="150" t="str">
        <f>VLOOKUP(A124,URS確認!$E:$G,3,FALSE)</f>
        <v xml:space="preserve">案件申請登錄(Eloan3)                   </v>
      </c>
      <c r="C124" s="149">
        <v>4</v>
      </c>
      <c r="D124" s="159" t="s">
        <v>1464</v>
      </c>
      <c r="E124" s="154">
        <v>44403</v>
      </c>
      <c r="F124" s="154">
        <v>44459</v>
      </c>
      <c r="I124" s="151" t="str">
        <f>VLOOKUP(A124,URS確認!E:I,5,FALSE)</f>
        <v>余家興</v>
      </c>
      <c r="M124" s="152" t="s">
        <v>1482</v>
      </c>
      <c r="P124" s="154" t="s">
        <v>1708</v>
      </c>
    </row>
    <row r="125" spans="1:16" x14ac:dyDescent="0.4">
      <c r="A125" s="149" t="s">
        <v>1461</v>
      </c>
      <c r="B125" s="150" t="str">
        <f>VLOOKUP(A125,URS確認!$E:$G,3,FALSE)</f>
        <v xml:space="preserve">案件申請登錄(Eloan3)                   </v>
      </c>
      <c r="C125" s="149">
        <v>5</v>
      </c>
      <c r="D125" s="159" t="s">
        <v>1465</v>
      </c>
      <c r="E125" s="154">
        <v>44403</v>
      </c>
      <c r="F125" s="154">
        <v>44459</v>
      </c>
      <c r="I125" s="151" t="str">
        <f>VLOOKUP(A125,URS確認!E:I,5,FALSE)</f>
        <v>余家興</v>
      </c>
      <c r="M125" s="152" t="s">
        <v>1477</v>
      </c>
      <c r="P125" s="154" t="s">
        <v>1708</v>
      </c>
    </row>
    <row r="126" spans="1:16" x14ac:dyDescent="0.4">
      <c r="A126" s="149" t="s">
        <v>1461</v>
      </c>
      <c r="B126" s="150" t="str">
        <f>VLOOKUP(A126,URS確認!$E:$G,3,FALSE)</f>
        <v xml:space="preserve">案件申請登錄(Eloan3)                   </v>
      </c>
      <c r="C126" s="149">
        <v>6</v>
      </c>
      <c r="D126" s="159" t="s">
        <v>1684</v>
      </c>
      <c r="E126" s="154">
        <v>44403</v>
      </c>
      <c r="F126" s="154" t="s">
        <v>1857</v>
      </c>
      <c r="I126" s="151" t="str">
        <f>VLOOKUP(A126,URS確認!E:I,5,FALSE)</f>
        <v>余家興</v>
      </c>
      <c r="P126" s="154"/>
    </row>
    <row r="127" spans="1:16" x14ac:dyDescent="0.4">
      <c r="A127" s="149" t="s">
        <v>1461</v>
      </c>
      <c r="B127" s="150" t="str">
        <f>VLOOKUP(A127,URS確認!$E:$G,3,FALSE)</f>
        <v xml:space="preserve">案件申請登錄(Eloan3)                   </v>
      </c>
      <c r="C127" s="149">
        <v>7</v>
      </c>
      <c r="D127" s="159" t="s">
        <v>1685</v>
      </c>
      <c r="E127" s="154">
        <v>44403</v>
      </c>
      <c r="F127" s="154" t="s">
        <v>1855</v>
      </c>
      <c r="I127" s="151" t="str">
        <f>VLOOKUP(A127,URS確認!E:I,5,FALSE)</f>
        <v>余家興</v>
      </c>
      <c r="P127" s="154"/>
    </row>
    <row r="128" spans="1:16" x14ac:dyDescent="0.4">
      <c r="A128" s="149" t="s">
        <v>1461</v>
      </c>
      <c r="B128" s="150" t="str">
        <f>VLOOKUP(A128,URS確認!$E:$G,3,FALSE)</f>
        <v xml:space="preserve">案件申請登錄(Eloan3)                   </v>
      </c>
      <c r="C128" s="149">
        <v>8</v>
      </c>
      <c r="D128" s="159" t="s">
        <v>1686</v>
      </c>
      <c r="E128" s="154">
        <v>44403</v>
      </c>
      <c r="F128" s="154" t="s">
        <v>1858</v>
      </c>
      <c r="I128" s="151" t="str">
        <f>VLOOKUP(A128,URS確認!E:I,5,FALSE)</f>
        <v>余家興</v>
      </c>
      <c r="P128" s="154" t="s">
        <v>1710</v>
      </c>
    </row>
    <row r="129" spans="1:16" ht="34" x14ac:dyDescent="0.4">
      <c r="A129" s="162" t="s">
        <v>73</v>
      </c>
      <c r="B129" s="150" t="str">
        <f>VLOOKUP(A129,URS確認!$E:$G,3,FALSE)</f>
        <v xml:space="preserve">團體戶申請登錄                          </v>
      </c>
      <c r="C129" s="149">
        <v>1</v>
      </c>
      <c r="D129" s="159" t="s">
        <v>1466</v>
      </c>
      <c r="E129" s="154">
        <v>44403</v>
      </c>
      <c r="F129" s="154">
        <v>44405</v>
      </c>
      <c r="G129" s="154">
        <v>44405</v>
      </c>
      <c r="H129" s="154">
        <v>44431</v>
      </c>
      <c r="I129" s="151" t="str">
        <f>VLOOKUP(A129,URS確認!E:I,5,FALSE)</f>
        <v>余家興</v>
      </c>
      <c r="L129" s="152" t="s">
        <v>1488</v>
      </c>
      <c r="P129" s="154"/>
    </row>
    <row r="130" spans="1:16" x14ac:dyDescent="0.4">
      <c r="A130" s="162" t="s">
        <v>73</v>
      </c>
      <c r="B130" s="150" t="str">
        <f>VLOOKUP(A130,URS確認!$E:$G,3,FALSE)</f>
        <v xml:space="preserve">團體戶申請登錄                          </v>
      </c>
      <c r="C130" s="149">
        <v>2</v>
      </c>
      <c r="D130" s="159" t="s">
        <v>1467</v>
      </c>
      <c r="E130" s="154">
        <v>44403</v>
      </c>
      <c r="F130" s="154">
        <v>44405</v>
      </c>
      <c r="G130" s="154">
        <v>44405</v>
      </c>
      <c r="H130" s="154">
        <v>44431</v>
      </c>
      <c r="I130" s="151" t="str">
        <f>VLOOKUP(A130,URS確認!E:I,5,FALSE)</f>
        <v>余家興</v>
      </c>
      <c r="L130" s="152" t="s">
        <v>1489</v>
      </c>
      <c r="P130" s="154"/>
    </row>
    <row r="131" spans="1:16" x14ac:dyDescent="0.4">
      <c r="A131" s="162" t="s">
        <v>73</v>
      </c>
      <c r="B131" s="150" t="str">
        <f>VLOOKUP(A131,URS確認!$E:$G,3,FALSE)</f>
        <v xml:space="preserve">團體戶申請登錄                          </v>
      </c>
      <c r="C131" s="149">
        <v>3</v>
      </c>
      <c r="D131" s="159" t="s">
        <v>1468</v>
      </c>
      <c r="E131" s="154">
        <v>44403</v>
      </c>
      <c r="F131" s="154">
        <v>44405</v>
      </c>
      <c r="G131" s="154">
        <v>44405</v>
      </c>
      <c r="H131" s="154">
        <v>44431</v>
      </c>
      <c r="I131" s="151" t="str">
        <f>VLOOKUP(A131,URS確認!E:I,5,FALSE)</f>
        <v>余家興</v>
      </c>
      <c r="L131" s="152" t="s">
        <v>1476</v>
      </c>
      <c r="P131" s="154"/>
    </row>
    <row r="132" spans="1:16" x14ac:dyDescent="0.4">
      <c r="A132" s="149" t="s">
        <v>67</v>
      </c>
      <c r="B132" s="150" t="str">
        <f>VLOOKUP(A132,URS確認!$E:$G,3,FALSE)</f>
        <v xml:space="preserve">核准額度登錄(Eloan4)                 </v>
      </c>
      <c r="C132" s="149">
        <v>1</v>
      </c>
      <c r="D132" s="159" t="s">
        <v>1469</v>
      </c>
      <c r="E132" s="154">
        <v>44403</v>
      </c>
      <c r="F132" s="154">
        <v>44421</v>
      </c>
      <c r="G132" s="151">
        <v>44413</v>
      </c>
      <c r="H132" s="151">
        <v>44428</v>
      </c>
      <c r="I132" s="151" t="str">
        <f>VLOOKUP(A132,URS確認!E:I,5,FALSE)</f>
        <v>余家興</v>
      </c>
      <c r="L132" s="152" t="s">
        <v>1476</v>
      </c>
      <c r="P132" s="154"/>
    </row>
    <row r="133" spans="1:16" ht="34" x14ac:dyDescent="0.4">
      <c r="A133" s="149" t="s">
        <v>67</v>
      </c>
      <c r="B133" s="150" t="str">
        <f>VLOOKUP(A133,URS確認!$E:$G,3,FALSE)</f>
        <v xml:space="preserve">核准額度登錄(Eloan4)                 </v>
      </c>
      <c r="C133" s="149">
        <v>2</v>
      </c>
      <c r="D133" s="159" t="s">
        <v>1470</v>
      </c>
      <c r="E133" s="154">
        <v>44403</v>
      </c>
      <c r="F133" s="151">
        <v>44407</v>
      </c>
      <c r="G133" s="151">
        <v>44407</v>
      </c>
      <c r="H133" s="151">
        <v>44428</v>
      </c>
      <c r="I133" s="151" t="str">
        <f>VLOOKUP(A133,URS確認!E:I,5,FALSE)</f>
        <v>余家興</v>
      </c>
      <c r="L133" s="152" t="s">
        <v>1490</v>
      </c>
      <c r="P133" s="151"/>
    </row>
    <row r="134" spans="1:16" x14ac:dyDescent="0.4">
      <c r="A134" s="149" t="s">
        <v>67</v>
      </c>
      <c r="B134" s="150" t="str">
        <f>VLOOKUP(A134,URS確認!$E:$G,3,FALSE)</f>
        <v xml:space="preserve">核准額度登錄(Eloan4)                 </v>
      </c>
      <c r="C134" s="149">
        <v>3</v>
      </c>
      <c r="D134" s="159" t="s">
        <v>1471</v>
      </c>
      <c r="E134" s="154">
        <v>44403</v>
      </c>
      <c r="F134" s="154">
        <v>44459</v>
      </c>
      <c r="I134" s="151" t="str">
        <f>VLOOKUP(A134,URS確認!E:I,5,FALSE)</f>
        <v>余家興</v>
      </c>
      <c r="M134" s="152" t="s">
        <v>1491</v>
      </c>
      <c r="P134" s="154" t="s">
        <v>1708</v>
      </c>
    </row>
    <row r="135" spans="1:16" ht="34" x14ac:dyDescent="0.4">
      <c r="A135" s="149" t="s">
        <v>67</v>
      </c>
      <c r="B135" s="150" t="str">
        <f>VLOOKUP(A135,URS確認!$E:$G,3,FALSE)</f>
        <v xml:space="preserve">核准額度登錄(Eloan4)                 </v>
      </c>
      <c r="C135" s="149">
        <v>4</v>
      </c>
      <c r="D135" s="159" t="s">
        <v>1472</v>
      </c>
      <c r="E135" s="154">
        <v>44403</v>
      </c>
      <c r="F135" s="154">
        <v>44459</v>
      </c>
      <c r="G135" s="151">
        <v>44427</v>
      </c>
      <c r="H135" s="151">
        <v>44428</v>
      </c>
      <c r="I135" s="151" t="str">
        <f>VLOOKUP(A135,URS確認!E:I,5,FALSE)</f>
        <v>余家興</v>
      </c>
      <c r="L135" s="152" t="s">
        <v>1476</v>
      </c>
      <c r="P135" s="154" t="s">
        <v>1712</v>
      </c>
    </row>
    <row r="136" spans="1:16" x14ac:dyDescent="0.4">
      <c r="A136" s="149" t="s">
        <v>67</v>
      </c>
      <c r="B136" s="150" t="str">
        <f>VLOOKUP(A136,URS確認!$E:$G,3,FALSE)</f>
        <v xml:space="preserve">核准額度登錄(Eloan4)                 </v>
      </c>
      <c r="C136" s="149">
        <v>5</v>
      </c>
      <c r="D136" s="159" t="s">
        <v>1473</v>
      </c>
      <c r="E136" s="154">
        <v>44403</v>
      </c>
      <c r="F136" s="151">
        <v>44407</v>
      </c>
      <c r="G136" s="151">
        <v>44407</v>
      </c>
      <c r="H136" s="151">
        <v>44428</v>
      </c>
      <c r="I136" s="151" t="str">
        <f>VLOOKUP(A136,URS確認!E:I,5,FALSE)</f>
        <v>余家興</v>
      </c>
      <c r="L136" s="152" t="s">
        <v>1476</v>
      </c>
      <c r="P136" s="151"/>
    </row>
    <row r="137" spans="1:16" x14ac:dyDescent="0.4">
      <c r="A137" s="149" t="s">
        <v>67</v>
      </c>
      <c r="B137" s="150" t="str">
        <f>VLOOKUP(A137,URS確認!$E:$G,3,FALSE)</f>
        <v xml:space="preserve">核准額度登錄(Eloan4)                 </v>
      </c>
      <c r="C137" s="149">
        <v>6</v>
      </c>
      <c r="D137" s="159" t="s">
        <v>1474</v>
      </c>
      <c r="E137" s="154">
        <v>44403</v>
      </c>
      <c r="F137" s="151">
        <v>44407</v>
      </c>
      <c r="G137" s="151">
        <v>44407</v>
      </c>
      <c r="H137" s="151">
        <v>44428</v>
      </c>
      <c r="I137" s="151" t="str">
        <f>VLOOKUP(A137,URS確認!E:I,5,FALSE)</f>
        <v>余家興</v>
      </c>
      <c r="L137" s="152" t="s">
        <v>1492</v>
      </c>
      <c r="P137" s="151"/>
    </row>
    <row r="138" spans="1:16" x14ac:dyDescent="0.4">
      <c r="A138" s="149" t="s">
        <v>67</v>
      </c>
      <c r="B138" s="150" t="str">
        <f>VLOOKUP(A138,URS確認!$E:$G,3,FALSE)</f>
        <v xml:space="preserve">核准額度登錄(Eloan4)                 </v>
      </c>
      <c r="C138" s="149">
        <v>7</v>
      </c>
      <c r="D138" s="159" t="s">
        <v>1475</v>
      </c>
      <c r="E138" s="154">
        <v>44403</v>
      </c>
      <c r="F138" s="154">
        <v>44414</v>
      </c>
      <c r="G138" s="151">
        <v>44413</v>
      </c>
      <c r="H138" s="151">
        <v>44428</v>
      </c>
      <c r="I138" s="151" t="str">
        <f>VLOOKUP(A138,URS確認!E:I,5,FALSE)</f>
        <v>余家興</v>
      </c>
      <c r="M138" s="152" t="s">
        <v>1477</v>
      </c>
      <c r="P138" s="154"/>
    </row>
    <row r="139" spans="1:16" x14ac:dyDescent="0.4">
      <c r="A139" s="149" t="s">
        <v>67</v>
      </c>
      <c r="B139" s="150" t="str">
        <f>VLOOKUP(A139,URS確認!$E:$G,3,FALSE)</f>
        <v xml:space="preserve">核准額度登錄(Eloan4)                 </v>
      </c>
      <c r="C139" s="149">
        <v>8</v>
      </c>
      <c r="D139" s="159" t="s">
        <v>1688</v>
      </c>
      <c r="E139" s="154">
        <v>44403</v>
      </c>
      <c r="F139" s="154" t="s">
        <v>1801</v>
      </c>
      <c r="I139" s="151" t="str">
        <f>VLOOKUP(A139,URS確認!E:I,5,FALSE)</f>
        <v>余家興</v>
      </c>
      <c r="P139" s="154"/>
    </row>
    <row r="140" spans="1:16" ht="34" x14ac:dyDescent="0.4">
      <c r="A140" s="149" t="s">
        <v>67</v>
      </c>
      <c r="B140" s="150" t="str">
        <f>VLOOKUP(A140,URS確認!$E:$G,3,FALSE)</f>
        <v xml:space="preserve">核准額度登錄(Eloan4)                 </v>
      </c>
      <c r="C140" s="149">
        <v>9</v>
      </c>
      <c r="D140" s="159" t="s">
        <v>1687</v>
      </c>
      <c r="E140" s="154">
        <v>44403</v>
      </c>
      <c r="F140" s="154" t="s">
        <v>1859</v>
      </c>
      <c r="I140" s="151" t="str">
        <f>VLOOKUP(A140,URS確認!E:I,5,FALSE)</f>
        <v>余家興</v>
      </c>
      <c r="P140" s="154"/>
    </row>
    <row r="141" spans="1:16" x14ac:dyDescent="0.4">
      <c r="A141" s="149" t="s">
        <v>1359</v>
      </c>
      <c r="B141" s="150" t="str">
        <f>VLOOKUP(A141,URS確認!$E:$G,3,FALSE)</f>
        <v xml:space="preserve">額度明細資料查詢                        </v>
      </c>
      <c r="C141" s="149">
        <v>1</v>
      </c>
      <c r="D141" s="159" t="s">
        <v>1526</v>
      </c>
      <c r="E141" s="154">
        <v>44404</v>
      </c>
      <c r="F141" s="154">
        <v>44407</v>
      </c>
      <c r="G141" s="154">
        <v>44407</v>
      </c>
      <c r="H141" s="154">
        <v>44431</v>
      </c>
      <c r="I141" s="151" t="str">
        <f>VLOOKUP(A141,URS確認!E:I,5,FALSE)</f>
        <v>余家興</v>
      </c>
      <c r="L141" s="152" t="s">
        <v>1546</v>
      </c>
      <c r="P141" s="154"/>
    </row>
    <row r="142" spans="1:16" ht="85" x14ac:dyDescent="0.4">
      <c r="A142" s="149" t="s">
        <v>1527</v>
      </c>
      <c r="B142" s="150" t="str">
        <f>VLOOKUP(A142,URS確認!$E:$G,3,FALSE)</f>
        <v xml:space="preserve">額度資料維護                            </v>
      </c>
      <c r="C142" s="149">
        <v>1</v>
      </c>
      <c r="D142" s="159" t="s">
        <v>1742</v>
      </c>
      <c r="E142" s="154">
        <v>44404</v>
      </c>
      <c r="F142" s="154">
        <v>44469</v>
      </c>
      <c r="I142" s="151" t="s">
        <v>1802</v>
      </c>
      <c r="M142" s="149" t="s">
        <v>1547</v>
      </c>
      <c r="P142" s="154" t="s">
        <v>1710</v>
      </c>
    </row>
    <row r="143" spans="1:16" x14ac:dyDescent="0.4">
      <c r="A143" s="149" t="s">
        <v>1527</v>
      </c>
      <c r="B143" s="150" t="str">
        <f>VLOOKUP(A143,URS確認!$E:$G,3,FALSE)</f>
        <v xml:space="preserve">額度資料維護                            </v>
      </c>
      <c r="C143" s="149">
        <v>2</v>
      </c>
      <c r="D143" s="159" t="s">
        <v>1528</v>
      </c>
      <c r="E143" s="154">
        <v>44404</v>
      </c>
      <c r="F143" s="151">
        <v>44407</v>
      </c>
      <c r="G143" s="151">
        <v>44407</v>
      </c>
      <c r="H143" s="151">
        <v>44428</v>
      </c>
      <c r="I143" s="151" t="str">
        <f>VLOOKUP(A143,URS確認!E:I,5,FALSE)</f>
        <v>余家興</v>
      </c>
      <c r="L143" s="152" t="s">
        <v>1548</v>
      </c>
      <c r="P143" s="151"/>
    </row>
    <row r="144" spans="1:16" x14ac:dyDescent="0.4">
      <c r="A144" s="149" t="s">
        <v>1527</v>
      </c>
      <c r="B144" s="150" t="str">
        <f>VLOOKUP(A144,URS確認!$E:$G,3,FALSE)</f>
        <v xml:space="preserve">額度資料維護                            </v>
      </c>
      <c r="C144" s="149">
        <v>3</v>
      </c>
      <c r="D144" s="159" t="s">
        <v>1529</v>
      </c>
      <c r="E144" s="154">
        <v>44404</v>
      </c>
      <c r="F144" s="154">
        <v>44419</v>
      </c>
      <c r="G144" s="151">
        <v>44419</v>
      </c>
      <c r="H144" s="151">
        <v>44428</v>
      </c>
      <c r="I144" s="151" t="str">
        <f>VLOOKUP(A144,URS確認!E:I,5,FALSE)</f>
        <v>余家興</v>
      </c>
      <c r="L144" s="152" t="s">
        <v>1549</v>
      </c>
      <c r="P144" s="154"/>
    </row>
    <row r="145" spans="1:16" x14ac:dyDescent="0.4">
      <c r="A145" s="149" t="s">
        <v>1527</v>
      </c>
      <c r="B145" s="150" t="str">
        <f>VLOOKUP(A145,URS確認!$E:$G,3,FALSE)</f>
        <v xml:space="preserve">額度資料維護                            </v>
      </c>
      <c r="C145" s="149">
        <v>4</v>
      </c>
      <c r="D145" s="159" t="s">
        <v>1530</v>
      </c>
      <c r="E145" s="154">
        <v>44404</v>
      </c>
      <c r="F145" s="151">
        <v>44407</v>
      </c>
      <c r="G145" s="151">
        <v>44407</v>
      </c>
      <c r="H145" s="151">
        <v>44428</v>
      </c>
      <c r="I145" s="151" t="str">
        <f>VLOOKUP(A145,URS確認!E:I,5,FALSE)</f>
        <v>余家興</v>
      </c>
      <c r="J145" s="152" t="s">
        <v>1546</v>
      </c>
      <c r="P145" s="151"/>
    </row>
    <row r="146" spans="1:16" x14ac:dyDescent="0.4">
      <c r="A146" s="149" t="s">
        <v>1527</v>
      </c>
      <c r="B146" s="150" t="str">
        <f>VLOOKUP(A146,URS確認!$E:$G,3,FALSE)</f>
        <v xml:space="preserve">額度資料維護                            </v>
      </c>
      <c r="C146" s="149">
        <v>5</v>
      </c>
      <c r="D146" s="159" t="s">
        <v>1531</v>
      </c>
      <c r="E146" s="154">
        <v>44404</v>
      </c>
      <c r="F146" s="154">
        <v>44418</v>
      </c>
      <c r="G146" s="151">
        <v>44413</v>
      </c>
      <c r="H146" s="151">
        <v>44428</v>
      </c>
      <c r="I146" s="151" t="str">
        <f>VLOOKUP(A146,URS確認!E:I,5,FALSE)</f>
        <v>余家興</v>
      </c>
      <c r="J146" s="152" t="s">
        <v>1550</v>
      </c>
      <c r="P146" s="154"/>
    </row>
    <row r="147" spans="1:16" x14ac:dyDescent="0.4">
      <c r="A147" s="149" t="s">
        <v>1527</v>
      </c>
      <c r="B147" s="150" t="str">
        <f>VLOOKUP(A147,URS確認!$E:$G,3,FALSE)</f>
        <v xml:space="preserve">額度資料維護                            </v>
      </c>
      <c r="C147" s="149">
        <v>6</v>
      </c>
      <c r="D147" s="159" t="s">
        <v>1532</v>
      </c>
      <c r="E147" s="154">
        <v>44404</v>
      </c>
      <c r="F147" s="151">
        <v>44407</v>
      </c>
      <c r="G147" s="151">
        <v>44407</v>
      </c>
      <c r="H147" s="151">
        <v>44428</v>
      </c>
      <c r="I147" s="151" t="str">
        <f>VLOOKUP(A147,URS確認!E:I,5,FALSE)</f>
        <v>余家興</v>
      </c>
      <c r="L147" s="152" t="s">
        <v>1546</v>
      </c>
      <c r="P147" s="151"/>
    </row>
    <row r="148" spans="1:16" ht="34" x14ac:dyDescent="0.4">
      <c r="A148" s="155" t="s">
        <v>1527</v>
      </c>
      <c r="B148" s="150" t="str">
        <f>VLOOKUP(A148,URS確認!$E:$G,3,FALSE)</f>
        <v xml:space="preserve">額度資料維護                            </v>
      </c>
      <c r="C148" s="155">
        <v>7</v>
      </c>
      <c r="D148" s="160" t="s">
        <v>1689</v>
      </c>
      <c r="E148" s="154">
        <v>44404</v>
      </c>
      <c r="F148" s="151">
        <v>44469</v>
      </c>
      <c r="G148" s="151"/>
      <c r="H148" s="151"/>
      <c r="I148" s="151" t="s">
        <v>1803</v>
      </c>
      <c r="M148" s="152" t="s">
        <v>1715</v>
      </c>
      <c r="P148" s="151" t="s">
        <v>1713</v>
      </c>
    </row>
    <row r="149" spans="1:16" x14ac:dyDescent="0.4">
      <c r="A149" s="155" t="s">
        <v>81</v>
      </c>
      <c r="B149" s="150" t="str">
        <f>VLOOKUP(A149,URS確認!$E:$G,3,FALSE)</f>
        <v xml:space="preserve">核准號碼明細資料查詢                    </v>
      </c>
      <c r="C149" s="155">
        <v>1</v>
      </c>
      <c r="D149" s="160" t="s">
        <v>1690</v>
      </c>
      <c r="E149" s="154">
        <v>44404</v>
      </c>
      <c r="F149" s="151">
        <v>44418</v>
      </c>
      <c r="G149" s="151">
        <v>44409</v>
      </c>
      <c r="H149" s="151">
        <v>44431</v>
      </c>
      <c r="I149" s="151" t="str">
        <f>VLOOKUP(A149,URS確認!E:I,5,FALSE)</f>
        <v>余家興</v>
      </c>
      <c r="L149" s="152" t="s">
        <v>1860</v>
      </c>
      <c r="P149" s="151"/>
    </row>
    <row r="150" spans="1:16" ht="68" x14ac:dyDescent="0.4">
      <c r="A150" s="149" t="s">
        <v>1288</v>
      </c>
      <c r="B150" s="150" t="str">
        <f>VLOOKUP(A150,URS確認!$E:$G,3,FALSE)</f>
        <v xml:space="preserve">撥款                     </v>
      </c>
      <c r="C150" s="149">
        <v>1</v>
      </c>
      <c r="D150" s="159" t="s">
        <v>1533</v>
      </c>
      <c r="E150" s="154">
        <v>44404</v>
      </c>
      <c r="F150" s="154">
        <v>44439</v>
      </c>
      <c r="G150" s="154">
        <v>44421</v>
      </c>
      <c r="H150" s="154"/>
      <c r="I150" s="151" t="s">
        <v>952</v>
      </c>
      <c r="N150" s="149" t="s">
        <v>1546</v>
      </c>
      <c r="O150" s="149"/>
      <c r="P150" s="154" t="s">
        <v>1713</v>
      </c>
    </row>
    <row r="151" spans="1:16" x14ac:dyDescent="0.4">
      <c r="A151" s="149" t="s">
        <v>1534</v>
      </c>
      <c r="B151" s="150" t="s">
        <v>1535</v>
      </c>
      <c r="C151" s="149">
        <v>1</v>
      </c>
      <c r="D151" s="159" t="s">
        <v>1536</v>
      </c>
      <c r="E151" s="154">
        <v>44404</v>
      </c>
      <c r="F151" s="154">
        <v>44439</v>
      </c>
      <c r="G151" s="153">
        <v>44446</v>
      </c>
      <c r="I151" s="207" t="s">
        <v>2051</v>
      </c>
      <c r="L151" s="152" t="s">
        <v>1551</v>
      </c>
      <c r="P151" s="154"/>
    </row>
    <row r="152" spans="1:16" ht="34" x14ac:dyDescent="0.4">
      <c r="A152" s="149" t="s">
        <v>1537</v>
      </c>
      <c r="B152" s="150" t="str">
        <f>VLOOKUP(A152,URS確認!$E:$G,3,FALSE)</f>
        <v>未齊件代碼維護</v>
      </c>
      <c r="C152" s="149">
        <v>1</v>
      </c>
      <c r="D152" s="159" t="s">
        <v>1552</v>
      </c>
      <c r="E152" s="154">
        <v>44404</v>
      </c>
      <c r="F152" s="154">
        <v>44412</v>
      </c>
      <c r="G152" s="154">
        <v>44412</v>
      </c>
      <c r="H152" s="154">
        <v>44428</v>
      </c>
      <c r="I152" s="151" t="str">
        <f>VLOOKUP(A152,URS確認!E:I,5,FALSE)</f>
        <v>陳昱衡</v>
      </c>
      <c r="L152" s="152" t="s">
        <v>1553</v>
      </c>
      <c r="P152" s="154"/>
    </row>
    <row r="153" spans="1:16" x14ac:dyDescent="0.4">
      <c r="A153" s="149" t="s">
        <v>1537</v>
      </c>
      <c r="B153" s="150" t="str">
        <f>VLOOKUP(A153,URS確認!$E:$G,3,FALSE)</f>
        <v>未齊件代碼維護</v>
      </c>
      <c r="C153" s="149">
        <v>2</v>
      </c>
      <c r="D153" s="159" t="s">
        <v>1540</v>
      </c>
      <c r="E153" s="154">
        <v>44404</v>
      </c>
      <c r="F153" s="153">
        <v>44404</v>
      </c>
      <c r="G153" s="153">
        <v>44404</v>
      </c>
      <c r="H153" s="153">
        <v>44428</v>
      </c>
      <c r="I153" s="151" t="str">
        <f>VLOOKUP(A153,URS確認!E:I,5,FALSE)</f>
        <v>陳昱衡</v>
      </c>
      <c r="L153" s="152" t="s">
        <v>1546</v>
      </c>
      <c r="P153" s="153"/>
    </row>
    <row r="154" spans="1:16" ht="68" x14ac:dyDescent="0.4">
      <c r="A154" s="149" t="s">
        <v>1537</v>
      </c>
      <c r="B154" s="150" t="str">
        <f>VLOOKUP(A154,URS確認!$E:$G,3,FALSE)</f>
        <v>未齊件代碼維護</v>
      </c>
      <c r="C154" s="149">
        <v>3</v>
      </c>
      <c r="D154" s="159" t="s">
        <v>1539</v>
      </c>
      <c r="E154" s="154">
        <v>44404</v>
      </c>
      <c r="F154" s="154">
        <v>44439</v>
      </c>
      <c r="I154" s="151" t="s">
        <v>1705</v>
      </c>
      <c r="M154" s="149" t="s">
        <v>1554</v>
      </c>
      <c r="P154" s="154"/>
    </row>
    <row r="155" spans="1:16" ht="51" x14ac:dyDescent="0.4">
      <c r="A155" s="149" t="s">
        <v>50</v>
      </c>
      <c r="B155" s="150" t="str">
        <f>VLOOKUP(A155,URS確認!$E:$G,3,FALSE)</f>
        <v xml:space="preserve">未齊件資料查詢                          </v>
      </c>
      <c r="C155" s="149">
        <v>1</v>
      </c>
      <c r="D155" s="248" t="s">
        <v>1555</v>
      </c>
      <c r="E155" s="154">
        <v>44405</v>
      </c>
      <c r="F155" s="154">
        <v>44411</v>
      </c>
      <c r="G155" s="154">
        <v>44411</v>
      </c>
      <c r="H155" s="154">
        <v>44428</v>
      </c>
      <c r="I155" s="151" t="str">
        <f>VLOOKUP(A155,URS確認!E:I,5,FALSE)</f>
        <v>陳昱衡</v>
      </c>
      <c r="L155" s="149" t="s">
        <v>1570</v>
      </c>
      <c r="P155" s="154"/>
    </row>
    <row r="156" spans="1:16" ht="85" x14ac:dyDescent="0.4">
      <c r="A156" s="149" t="s">
        <v>50</v>
      </c>
      <c r="B156" s="150" t="str">
        <f>VLOOKUP(A156,URS確認!$E:$G,3,FALSE)</f>
        <v xml:space="preserve">未齊件資料查詢                          </v>
      </c>
      <c r="C156" s="149">
        <v>2</v>
      </c>
      <c r="D156" s="159" t="s">
        <v>1556</v>
      </c>
      <c r="E156" s="154">
        <v>44405</v>
      </c>
      <c r="F156" s="154">
        <v>44411</v>
      </c>
      <c r="G156" s="154">
        <v>44411</v>
      </c>
      <c r="H156" s="154">
        <v>44428</v>
      </c>
      <c r="I156" s="151" t="str">
        <f>VLOOKUP(A156,URS確認!E:I,5,FALSE)</f>
        <v>陳昱衡</v>
      </c>
      <c r="L156" s="149" t="s">
        <v>1571</v>
      </c>
      <c r="P156" s="154"/>
    </row>
    <row r="157" spans="1:16" x14ac:dyDescent="0.4">
      <c r="A157" s="149" t="s">
        <v>52</v>
      </c>
      <c r="B157" s="150" t="str">
        <f>VLOOKUP(A157,URS確認!$E:$G,3,FALSE)</f>
        <v xml:space="preserve">未齊案件管理             </v>
      </c>
      <c r="C157" s="149">
        <v>2</v>
      </c>
      <c r="D157" s="159" t="s">
        <v>1557</v>
      </c>
      <c r="E157" s="154">
        <v>44405</v>
      </c>
      <c r="F157" s="153">
        <v>44407</v>
      </c>
      <c r="G157" s="153">
        <v>44407</v>
      </c>
      <c r="H157" s="153">
        <v>44428</v>
      </c>
      <c r="I157" s="151" t="str">
        <f>VLOOKUP(A157,URS確認!E:I,5,FALSE)</f>
        <v>陳昱衡</v>
      </c>
      <c r="L157" s="152" t="s">
        <v>1572</v>
      </c>
      <c r="P157" s="153"/>
    </row>
    <row r="158" spans="1:16" x14ac:dyDescent="0.4">
      <c r="A158" s="149" t="s">
        <v>52</v>
      </c>
      <c r="B158" s="150" t="str">
        <f>VLOOKUP(A158,URS確認!$E:$G,3,FALSE)</f>
        <v xml:space="preserve">未齊案件管理             </v>
      </c>
      <c r="C158" s="149">
        <v>3</v>
      </c>
      <c r="D158" s="159" t="s">
        <v>1558</v>
      </c>
      <c r="E158" s="154">
        <v>44405</v>
      </c>
      <c r="F158" s="153">
        <v>44407</v>
      </c>
      <c r="G158" s="153">
        <v>44407</v>
      </c>
      <c r="H158" s="153">
        <v>44428</v>
      </c>
      <c r="I158" s="151" t="str">
        <f>VLOOKUP(A158,URS確認!E:I,5,FALSE)</f>
        <v>陳昱衡</v>
      </c>
      <c r="L158" s="152" t="s">
        <v>1571</v>
      </c>
      <c r="P158" s="153"/>
    </row>
    <row r="159" spans="1:16" x14ac:dyDescent="0.4">
      <c r="A159" s="149" t="s">
        <v>52</v>
      </c>
      <c r="B159" s="150" t="str">
        <f>VLOOKUP(A159,URS確認!$E:$G,3,FALSE)</f>
        <v xml:space="preserve">未齊案件管理             </v>
      </c>
      <c r="C159" s="149">
        <v>6</v>
      </c>
      <c r="D159" s="159" t="s">
        <v>1559</v>
      </c>
      <c r="E159" s="154">
        <v>44405</v>
      </c>
      <c r="F159" s="153">
        <v>44407</v>
      </c>
      <c r="G159" s="153">
        <v>44407</v>
      </c>
      <c r="H159" s="153">
        <v>44428</v>
      </c>
      <c r="I159" s="151" t="str">
        <f>VLOOKUP(A159,URS確認!E:I,5,FALSE)</f>
        <v>陳昱衡</v>
      </c>
      <c r="L159" s="152" t="s">
        <v>1572</v>
      </c>
      <c r="P159" s="153"/>
    </row>
    <row r="160" spans="1:16" ht="34" x14ac:dyDescent="0.4">
      <c r="A160" s="149" t="s">
        <v>52</v>
      </c>
      <c r="B160" s="150" t="str">
        <f>VLOOKUP(A160,URS確認!$E:$G,3,FALSE)</f>
        <v xml:space="preserve">未齊案件管理             </v>
      </c>
      <c r="C160" s="149">
        <v>7</v>
      </c>
      <c r="D160" s="159" t="s">
        <v>1560</v>
      </c>
      <c r="E160" s="154">
        <v>44405</v>
      </c>
      <c r="F160" s="154">
        <v>44469</v>
      </c>
      <c r="I160" s="151" t="s">
        <v>1705</v>
      </c>
      <c r="M160" s="149" t="s">
        <v>1573</v>
      </c>
      <c r="P160" s="154" t="s">
        <v>1710</v>
      </c>
    </row>
    <row r="161" spans="1:16" x14ac:dyDescent="0.4">
      <c r="A161" s="149" t="s">
        <v>1392</v>
      </c>
      <c r="B161" s="150" t="str">
        <f>VLOOKUP(A161,URS確認!$E:$G,3,FALSE)</f>
        <v xml:space="preserve">保證人明細資料查詢                      </v>
      </c>
      <c r="C161" s="149">
        <v>1</v>
      </c>
      <c r="D161" s="159" t="s">
        <v>1561</v>
      </c>
      <c r="E161" s="154">
        <v>44405</v>
      </c>
      <c r="F161" s="154">
        <v>44421</v>
      </c>
      <c r="G161" s="153">
        <v>44419</v>
      </c>
      <c r="H161" s="153">
        <v>44428</v>
      </c>
      <c r="I161" s="151" t="str">
        <f>VLOOKUP(A161,URS確認!E:I,5,FALSE)</f>
        <v>陳昱衡</v>
      </c>
      <c r="L161" s="152" t="s">
        <v>1572</v>
      </c>
      <c r="P161" s="154"/>
    </row>
    <row r="162" spans="1:16" x14ac:dyDescent="0.4">
      <c r="A162" s="149" t="s">
        <v>1392</v>
      </c>
      <c r="B162" s="150" t="str">
        <f>VLOOKUP(A162,URS確認!$E:$G,3,FALSE)</f>
        <v xml:space="preserve">保證人明細資料查詢                      </v>
      </c>
      <c r="C162" s="149">
        <v>2</v>
      </c>
      <c r="D162" s="159" t="s">
        <v>1569</v>
      </c>
      <c r="E162" s="154">
        <v>44405</v>
      </c>
      <c r="F162" s="154">
        <v>44406</v>
      </c>
      <c r="G162" s="153">
        <v>44406</v>
      </c>
      <c r="H162" s="153">
        <v>44428</v>
      </c>
      <c r="I162" s="151" t="str">
        <f>VLOOKUP(A162,URS確認!E:I,5,FALSE)</f>
        <v>陳昱衡</v>
      </c>
      <c r="L162" s="152" t="s">
        <v>1571</v>
      </c>
      <c r="P162" s="154"/>
    </row>
    <row r="163" spans="1:16" x14ac:dyDescent="0.4">
      <c r="A163" s="149" t="s">
        <v>1392</v>
      </c>
      <c r="B163" s="150" t="str">
        <f>VLOOKUP(A163,URS確認!$E:$G,3,FALSE)</f>
        <v xml:space="preserve">保證人明細資料查詢                      </v>
      </c>
      <c r="C163" s="149">
        <v>3</v>
      </c>
      <c r="D163" s="159" t="s">
        <v>1562</v>
      </c>
      <c r="E163" s="154">
        <v>44405</v>
      </c>
      <c r="F163" s="154">
        <v>44426</v>
      </c>
      <c r="G163" s="153">
        <v>44426</v>
      </c>
      <c r="H163" s="153">
        <v>44428</v>
      </c>
      <c r="I163" s="151" t="str">
        <f>VLOOKUP(A163,URS確認!E:I,5,FALSE)</f>
        <v>陳昱衡</v>
      </c>
      <c r="L163" s="152" t="s">
        <v>1571</v>
      </c>
      <c r="P163" s="154" t="s">
        <v>1708</v>
      </c>
    </row>
    <row r="164" spans="1:16" x14ac:dyDescent="0.4">
      <c r="A164" s="149" t="s">
        <v>1393</v>
      </c>
      <c r="B164" s="150" t="str">
        <f>VLOOKUP(A164,URS確認!$E:$G,3,FALSE)</f>
        <v xml:space="preserve">保證人資料登錄(Eloan5)                </v>
      </c>
      <c r="C164" s="149">
        <v>1</v>
      </c>
      <c r="D164" s="159" t="s">
        <v>1563</v>
      </c>
      <c r="E164" s="154">
        <v>44405</v>
      </c>
      <c r="F164" s="154">
        <v>44411</v>
      </c>
      <c r="G164" s="153">
        <v>44411</v>
      </c>
      <c r="H164" s="153">
        <v>44428</v>
      </c>
      <c r="I164" s="151" t="str">
        <f>VLOOKUP(A164,URS確認!E:I,5,FALSE)</f>
        <v>陳昱衡</v>
      </c>
      <c r="L164" s="152" t="s">
        <v>1571</v>
      </c>
      <c r="P164" s="154"/>
    </row>
    <row r="165" spans="1:16" x14ac:dyDescent="0.4">
      <c r="A165" s="149" t="s">
        <v>1393</v>
      </c>
      <c r="B165" s="150" t="str">
        <f>VLOOKUP(A165,URS確認!$E:$G,3,FALSE)</f>
        <v xml:space="preserve">保證人資料登錄(Eloan5)                </v>
      </c>
      <c r="C165" s="149">
        <v>2</v>
      </c>
      <c r="D165" s="159" t="s">
        <v>1564</v>
      </c>
      <c r="E165" s="154">
        <v>44405</v>
      </c>
      <c r="F165" s="154">
        <v>44411</v>
      </c>
      <c r="G165" s="153">
        <v>44411</v>
      </c>
      <c r="H165" s="153">
        <v>44428</v>
      </c>
      <c r="I165" s="151" t="str">
        <f>VLOOKUP(A165,URS確認!E:I,5,FALSE)</f>
        <v>陳昱衡</v>
      </c>
      <c r="L165" s="152" t="s">
        <v>1574</v>
      </c>
      <c r="P165" s="154"/>
    </row>
    <row r="166" spans="1:16" ht="34" x14ac:dyDescent="0.4">
      <c r="A166" s="149" t="s">
        <v>1393</v>
      </c>
      <c r="B166" s="150" t="str">
        <f>VLOOKUP(A166,URS確認!$E:$G,3,FALSE)</f>
        <v xml:space="preserve">保證人資料登錄(Eloan5)                </v>
      </c>
      <c r="C166" s="149">
        <v>3</v>
      </c>
      <c r="D166" s="159" t="s">
        <v>1711</v>
      </c>
      <c r="E166" s="154">
        <v>44405</v>
      </c>
      <c r="F166" s="154">
        <v>44421</v>
      </c>
      <c r="G166" s="154">
        <v>44414</v>
      </c>
      <c r="H166" s="154">
        <v>44428</v>
      </c>
      <c r="I166" s="151" t="str">
        <f>VLOOKUP(A166,URS確認!E:I,5,FALSE)</f>
        <v>陳昱衡</v>
      </c>
      <c r="J166" s="149" t="s">
        <v>1572</v>
      </c>
      <c r="P166" s="154"/>
    </row>
    <row r="167" spans="1:16" ht="51" x14ac:dyDescent="0.4">
      <c r="A167" s="149" t="s">
        <v>1393</v>
      </c>
      <c r="B167" s="150" t="str">
        <f>VLOOKUP(A167,URS確認!$E:$G,3,FALSE)</f>
        <v xml:space="preserve">保證人資料登錄(Eloan5)                </v>
      </c>
      <c r="C167" s="149">
        <v>4</v>
      </c>
      <c r="D167" s="159" t="s">
        <v>1565</v>
      </c>
      <c r="E167" s="154">
        <v>44405</v>
      </c>
      <c r="F167" s="154">
        <v>44428</v>
      </c>
      <c r="G167" s="154">
        <v>44442</v>
      </c>
      <c r="I167" s="151" t="s">
        <v>1804</v>
      </c>
      <c r="M167" s="149" t="s">
        <v>1575</v>
      </c>
      <c r="P167" s="154" t="s">
        <v>1712</v>
      </c>
    </row>
    <row r="168" spans="1:16" ht="68" x14ac:dyDescent="0.4">
      <c r="A168" s="149" t="s">
        <v>1393</v>
      </c>
      <c r="B168" s="150" t="str">
        <f>VLOOKUP(A168,URS確認!$E:$G,3,FALSE)</f>
        <v xml:space="preserve">保證人資料登錄(Eloan5)                </v>
      </c>
      <c r="C168" s="149">
        <v>5</v>
      </c>
      <c r="D168" s="159" t="s">
        <v>1691</v>
      </c>
      <c r="E168" s="154">
        <v>44405</v>
      </c>
      <c r="F168" s="154">
        <v>44428</v>
      </c>
      <c r="G168" s="154">
        <v>44442</v>
      </c>
      <c r="I168" s="151" t="s">
        <v>1804</v>
      </c>
      <c r="M168" s="149" t="s">
        <v>1805</v>
      </c>
      <c r="P168" s="154" t="s">
        <v>1710</v>
      </c>
    </row>
    <row r="169" spans="1:16" ht="34" x14ac:dyDescent="0.4">
      <c r="A169" s="149" t="s">
        <v>1393</v>
      </c>
      <c r="B169" s="150" t="str">
        <f>VLOOKUP(A169,URS確認!$E:$G,3,FALSE)</f>
        <v xml:space="preserve">保證人資料登錄(Eloan5)                </v>
      </c>
      <c r="C169" s="149">
        <v>6</v>
      </c>
      <c r="D169" s="159" t="s">
        <v>1566</v>
      </c>
      <c r="E169" s="154">
        <v>44405</v>
      </c>
      <c r="F169" s="154">
        <v>44439</v>
      </c>
      <c r="I169" s="151" t="s">
        <v>1804</v>
      </c>
      <c r="M169" s="149" t="s">
        <v>1575</v>
      </c>
      <c r="P169" s="154" t="s">
        <v>1710</v>
      </c>
    </row>
    <row r="170" spans="1:16" x14ac:dyDescent="0.4">
      <c r="A170" s="149" t="s">
        <v>133</v>
      </c>
      <c r="B170" s="150" t="str">
        <f>VLOOKUP(A170,URS確認!$E:$G,3,FALSE)</f>
        <v xml:space="preserve">保證人保證資料查詢                      </v>
      </c>
      <c r="C170" s="149">
        <v>1</v>
      </c>
      <c r="D170" s="159" t="s">
        <v>1576</v>
      </c>
      <c r="E170" s="154">
        <v>44405</v>
      </c>
      <c r="F170" s="154">
        <v>44405</v>
      </c>
      <c r="G170" s="154">
        <v>44405</v>
      </c>
      <c r="H170" s="154">
        <v>44428</v>
      </c>
      <c r="I170" s="151" t="str">
        <f>VLOOKUP(A170,URS確認!E:I,5,FALSE)</f>
        <v>陳昱衡</v>
      </c>
      <c r="L170" s="152" t="s">
        <v>1572</v>
      </c>
      <c r="P170" s="154"/>
    </row>
    <row r="171" spans="1:16" x14ac:dyDescent="0.4">
      <c r="A171" s="149" t="s">
        <v>133</v>
      </c>
      <c r="B171" s="150" t="str">
        <f>VLOOKUP(A171,URS確認!$E:$G,3,FALSE)</f>
        <v xml:space="preserve">保證人保證資料查詢                      </v>
      </c>
      <c r="C171" s="149">
        <v>2</v>
      </c>
      <c r="D171" s="159" t="s">
        <v>1568</v>
      </c>
      <c r="E171" s="154">
        <v>44405</v>
      </c>
      <c r="F171" s="154">
        <v>44406</v>
      </c>
      <c r="G171" s="154">
        <v>44406</v>
      </c>
      <c r="H171" s="154">
        <v>44428</v>
      </c>
      <c r="I171" s="151" t="str">
        <f>VLOOKUP(A171,URS確認!E:I,5,FALSE)</f>
        <v>陳昱衡</v>
      </c>
      <c r="L171" s="152" t="s">
        <v>1571</v>
      </c>
      <c r="P171" s="154"/>
    </row>
    <row r="172" spans="1:16" ht="136" x14ac:dyDescent="0.4">
      <c r="A172" s="149" t="s">
        <v>1461</v>
      </c>
      <c r="B172" s="150" t="str">
        <f>VLOOKUP(A172,URS確認!$E:$G,3,FALSE)</f>
        <v xml:space="preserve">案件申請登錄(Eloan3)                   </v>
      </c>
      <c r="C172" s="149">
        <v>1</v>
      </c>
      <c r="D172" s="159" t="s">
        <v>1874</v>
      </c>
      <c r="E172" s="154">
        <v>44431</v>
      </c>
      <c r="F172" s="154">
        <v>44469</v>
      </c>
      <c r="I172" s="149" t="s">
        <v>1647</v>
      </c>
      <c r="M172" s="149" t="s">
        <v>1907</v>
      </c>
      <c r="N172" s="149"/>
      <c r="O172" s="149"/>
      <c r="P172" s="149" t="s">
        <v>1904</v>
      </c>
    </row>
    <row r="173" spans="1:16" ht="102" x14ac:dyDescent="0.4">
      <c r="A173" s="149" t="s">
        <v>1461</v>
      </c>
      <c r="B173" s="150" t="str">
        <f>VLOOKUP(A173,URS確認!$E:$G,3,FALSE)</f>
        <v xml:space="preserve">案件申請登錄(Eloan3)                   </v>
      </c>
      <c r="C173" s="149">
        <v>2</v>
      </c>
      <c r="D173" s="159" t="s">
        <v>1871</v>
      </c>
      <c r="E173" s="154">
        <v>44431</v>
      </c>
      <c r="I173" s="250" t="s">
        <v>1905</v>
      </c>
      <c r="O173" s="149" t="s">
        <v>1909</v>
      </c>
    </row>
    <row r="174" spans="1:16" ht="68" x14ac:dyDescent="0.4">
      <c r="A174" s="149" t="s">
        <v>1461</v>
      </c>
      <c r="B174" s="150" t="str">
        <f>VLOOKUP(A174,URS確認!$E:$G,3,FALSE)</f>
        <v xml:space="preserve">案件申請登錄(Eloan3)                   </v>
      </c>
      <c r="C174" s="149">
        <v>3</v>
      </c>
      <c r="D174" s="159" t="s">
        <v>1872</v>
      </c>
      <c r="E174" s="154">
        <v>44431</v>
      </c>
      <c r="I174" s="250" t="s">
        <v>1905</v>
      </c>
      <c r="O174" s="149" t="s">
        <v>1909</v>
      </c>
    </row>
    <row r="175" spans="1:16" ht="34" x14ac:dyDescent="0.4">
      <c r="A175" s="149" t="s">
        <v>1787</v>
      </c>
      <c r="B175" s="150" t="str">
        <f>VLOOKUP(A175,URS確認!$E:$G,3,FALSE)</f>
        <v>交易關係人維護</v>
      </c>
      <c r="C175" s="149">
        <v>1</v>
      </c>
      <c r="D175" s="159" t="s">
        <v>1873</v>
      </c>
      <c r="E175" s="154">
        <v>44431</v>
      </c>
      <c r="F175" s="153">
        <v>44469</v>
      </c>
      <c r="I175" s="149" t="s">
        <v>1647</v>
      </c>
      <c r="M175" s="152" t="s">
        <v>1961</v>
      </c>
    </row>
    <row r="176" spans="1:16" ht="34" x14ac:dyDescent="0.4">
      <c r="B176" s="159" t="s">
        <v>1889</v>
      </c>
      <c r="C176" s="149">
        <v>1</v>
      </c>
      <c r="D176" s="159" t="s">
        <v>1888</v>
      </c>
      <c r="E176" s="154">
        <v>44432</v>
      </c>
      <c r="F176" s="153">
        <v>44469</v>
      </c>
      <c r="I176" s="149" t="s">
        <v>1647</v>
      </c>
      <c r="M176" s="152" t="s">
        <v>1907</v>
      </c>
    </row>
    <row r="177" spans="1:13" ht="34" x14ac:dyDescent="0.4">
      <c r="B177" s="159" t="s">
        <v>1889</v>
      </c>
      <c r="C177" s="149">
        <v>2</v>
      </c>
      <c r="D177" s="159" t="s">
        <v>1890</v>
      </c>
      <c r="E177" s="154">
        <v>44432</v>
      </c>
      <c r="F177" s="154">
        <v>44469</v>
      </c>
      <c r="I177" s="149" t="s">
        <v>1647</v>
      </c>
      <c r="M177" s="152" t="s">
        <v>1906</v>
      </c>
    </row>
    <row r="178" spans="1:13" ht="34" x14ac:dyDescent="0.4">
      <c r="B178" s="159" t="s">
        <v>1889</v>
      </c>
      <c r="C178" s="149">
        <v>3</v>
      </c>
      <c r="D178" s="159" t="s">
        <v>1891</v>
      </c>
      <c r="E178" s="154">
        <v>44432</v>
      </c>
      <c r="F178" s="154">
        <v>44435</v>
      </c>
      <c r="G178" s="153">
        <v>44435</v>
      </c>
      <c r="H178" s="153">
        <v>44445</v>
      </c>
      <c r="I178" s="149" t="s">
        <v>1647</v>
      </c>
      <c r="L178" s="152" t="s">
        <v>1910</v>
      </c>
    </row>
    <row r="179" spans="1:13" ht="34" x14ac:dyDescent="0.4">
      <c r="B179" s="159" t="s">
        <v>1889</v>
      </c>
      <c r="C179" s="149">
        <v>4</v>
      </c>
      <c r="D179" s="159" t="s">
        <v>1894</v>
      </c>
      <c r="E179" s="154">
        <v>44432</v>
      </c>
      <c r="F179" s="154">
        <v>44469</v>
      </c>
      <c r="G179" s="153">
        <v>44445</v>
      </c>
      <c r="H179" s="153">
        <v>44445</v>
      </c>
      <c r="I179" s="149" t="s">
        <v>1647</v>
      </c>
      <c r="L179" s="152" t="s">
        <v>1909</v>
      </c>
    </row>
    <row r="180" spans="1:13" ht="34" x14ac:dyDescent="0.4">
      <c r="B180" s="159" t="s">
        <v>1889</v>
      </c>
      <c r="C180" s="149">
        <v>5</v>
      </c>
      <c r="D180" s="159" t="s">
        <v>1914</v>
      </c>
      <c r="E180" s="154">
        <v>44432</v>
      </c>
      <c r="F180" s="154">
        <v>44469</v>
      </c>
      <c r="G180" s="154">
        <v>44441</v>
      </c>
      <c r="H180" s="153">
        <v>44445</v>
      </c>
      <c r="I180" s="149" t="s">
        <v>1913</v>
      </c>
      <c r="L180" s="152" t="s">
        <v>1912</v>
      </c>
    </row>
    <row r="181" spans="1:13" x14ac:dyDescent="0.4">
      <c r="A181" s="149" t="s">
        <v>1394</v>
      </c>
      <c r="B181" s="150" t="str">
        <f>VLOOKUP(A181,URS確認!$E:$G,3,FALSE)</f>
        <v xml:space="preserve">擔保品明細資料查詢                      </v>
      </c>
      <c r="C181" s="149">
        <v>1</v>
      </c>
      <c r="D181" s="150" t="s">
        <v>1892</v>
      </c>
      <c r="E181" s="154">
        <v>44432</v>
      </c>
      <c r="F181" s="154">
        <v>44435</v>
      </c>
      <c r="G181" s="153">
        <v>44434</v>
      </c>
      <c r="H181" s="153">
        <v>44434</v>
      </c>
      <c r="I181" s="149" t="s">
        <v>1913</v>
      </c>
      <c r="L181" s="152" t="s">
        <v>1911</v>
      </c>
    </row>
    <row r="182" spans="1:13" ht="73.75" customHeight="1" x14ac:dyDescent="0.4">
      <c r="A182" s="149" t="s">
        <v>95</v>
      </c>
      <c r="B182" s="150" t="str">
        <f>VLOOKUP(A182,URS確認!$E:$G,3,FALSE)</f>
        <v>不動產擔保品資料登錄(Eloan6)</v>
      </c>
      <c r="C182" s="149">
        <v>1</v>
      </c>
      <c r="D182" s="159" t="s">
        <v>1893</v>
      </c>
      <c r="E182" s="154">
        <v>44432</v>
      </c>
      <c r="F182" s="154">
        <v>44469</v>
      </c>
      <c r="G182" s="154">
        <v>44446</v>
      </c>
      <c r="H182" s="154">
        <v>44447</v>
      </c>
      <c r="I182" s="279" t="s">
        <v>2050</v>
      </c>
      <c r="M182" s="149" t="s">
        <v>1907</v>
      </c>
    </row>
    <row r="183" spans="1:13" x14ac:dyDescent="0.4">
      <c r="A183" s="149" t="s">
        <v>95</v>
      </c>
      <c r="B183" s="150" t="str">
        <f>VLOOKUP(A183,URS確認!$E:$G,3,FALSE)</f>
        <v>不動產擔保品資料登錄(Eloan6)</v>
      </c>
      <c r="C183" s="149">
        <v>3</v>
      </c>
      <c r="D183" s="159" t="s">
        <v>1895</v>
      </c>
      <c r="E183" s="154">
        <v>44432</v>
      </c>
      <c r="F183" s="154">
        <v>44435</v>
      </c>
      <c r="G183" s="153">
        <v>44434</v>
      </c>
      <c r="H183" s="153">
        <v>44445</v>
      </c>
      <c r="I183" s="149" t="s">
        <v>1647</v>
      </c>
      <c r="L183" s="152" t="s">
        <v>1911</v>
      </c>
    </row>
    <row r="184" spans="1:13" ht="34" x14ac:dyDescent="0.4">
      <c r="A184" s="149" t="s">
        <v>95</v>
      </c>
      <c r="B184" s="150" t="str">
        <f>VLOOKUP(A184,URS確認!$E:$G,3,FALSE)</f>
        <v>不動產擔保品資料登錄(Eloan6)</v>
      </c>
      <c r="C184" s="149">
        <v>4</v>
      </c>
      <c r="D184" s="159" t="s">
        <v>1896</v>
      </c>
      <c r="E184" s="154">
        <v>44432</v>
      </c>
      <c r="F184" s="154">
        <v>44435</v>
      </c>
      <c r="G184" s="153">
        <v>44434</v>
      </c>
      <c r="H184" s="153">
        <v>44445</v>
      </c>
      <c r="I184" s="149" t="s">
        <v>1647</v>
      </c>
      <c r="L184" s="149" t="s">
        <v>1915</v>
      </c>
    </row>
    <row r="185" spans="1:13" x14ac:dyDescent="0.4">
      <c r="A185" s="149" t="s">
        <v>1397</v>
      </c>
      <c r="B185" s="150" t="str">
        <f>VLOOKUP(A185,URS確認!$E:$G,3,FALSE)</f>
        <v>不動產建物擔保品資料登錄(Eloan8)</v>
      </c>
      <c r="C185" s="149">
        <v>1</v>
      </c>
      <c r="D185" s="159" t="s">
        <v>1898</v>
      </c>
      <c r="E185" s="154">
        <v>44432</v>
      </c>
      <c r="F185" s="154">
        <v>44442</v>
      </c>
      <c r="G185" s="153">
        <v>44441</v>
      </c>
      <c r="H185" s="153">
        <v>44445</v>
      </c>
      <c r="I185" s="149" t="s">
        <v>1647</v>
      </c>
      <c r="L185" s="152" t="s">
        <v>1912</v>
      </c>
    </row>
    <row r="186" spans="1:13" x14ac:dyDescent="0.4">
      <c r="A186" s="149" t="s">
        <v>1397</v>
      </c>
      <c r="B186" s="150" t="str">
        <f>VLOOKUP(A186,URS確認!$E:$G,3,FALSE)</f>
        <v>不動產建物擔保品資料登錄(Eloan8)</v>
      </c>
      <c r="C186" s="149">
        <v>2</v>
      </c>
      <c r="D186" s="159" t="s">
        <v>1897</v>
      </c>
      <c r="E186" s="154">
        <v>44432</v>
      </c>
      <c r="F186" s="154">
        <v>44442</v>
      </c>
      <c r="G186" s="153">
        <v>44441</v>
      </c>
      <c r="H186" s="153">
        <v>44445</v>
      </c>
      <c r="I186" s="149" t="s">
        <v>1647</v>
      </c>
      <c r="L186" s="152" t="s">
        <v>1911</v>
      </c>
    </row>
    <row r="187" spans="1:13" ht="34" x14ac:dyDescent="0.4">
      <c r="A187" s="149" t="s">
        <v>1395</v>
      </c>
      <c r="B187" s="150" t="str">
        <f>VLOOKUP(A187,URS確認!$E:$G,3,FALSE)</f>
        <v xml:space="preserve">不動產擔保品資料查詢                    </v>
      </c>
      <c r="C187" s="149">
        <v>1</v>
      </c>
      <c r="D187" s="159" t="s">
        <v>1899</v>
      </c>
      <c r="E187" s="154">
        <v>44432</v>
      </c>
      <c r="F187" s="154">
        <v>44435</v>
      </c>
      <c r="G187" s="153">
        <v>44434</v>
      </c>
      <c r="H187" s="153">
        <v>44445</v>
      </c>
      <c r="I187" s="149" t="s">
        <v>1647</v>
      </c>
      <c r="L187" s="152" t="s">
        <v>1911</v>
      </c>
    </row>
    <row r="188" spans="1:13" x14ac:dyDescent="0.4">
      <c r="A188" s="149" t="s">
        <v>1396</v>
      </c>
      <c r="B188" s="150" t="str">
        <f>VLOOKUP(A188,URS確認!$E:$G,3,FALSE)</f>
        <v xml:space="preserve">不動產擔保品土地明細資料查詢            </v>
      </c>
      <c r="C188" s="149">
        <v>1</v>
      </c>
      <c r="D188" s="159" t="s">
        <v>1900</v>
      </c>
      <c r="E188" s="154">
        <v>44432</v>
      </c>
      <c r="F188" s="153">
        <v>44435</v>
      </c>
      <c r="G188" s="153">
        <v>44434</v>
      </c>
      <c r="H188" s="153">
        <v>44445</v>
      </c>
      <c r="I188" s="149" t="s">
        <v>1647</v>
      </c>
      <c r="L188" s="152" t="s">
        <v>1916</v>
      </c>
    </row>
    <row r="189" spans="1:13" x14ac:dyDescent="0.4">
      <c r="A189" s="149" t="s">
        <v>1902</v>
      </c>
      <c r="B189" s="150" t="str">
        <f>VLOOKUP(A189,URS確認!$E:$G,3,FALSE)</f>
        <v xml:space="preserve">不動產擔保品房屋明細資料查詢            </v>
      </c>
      <c r="C189" s="149">
        <v>1</v>
      </c>
      <c r="D189" s="159" t="s">
        <v>1901</v>
      </c>
      <c r="E189" s="154">
        <v>44432</v>
      </c>
      <c r="F189" s="153">
        <v>44435</v>
      </c>
      <c r="G189" s="153">
        <v>44434</v>
      </c>
      <c r="H189" s="153">
        <v>44445</v>
      </c>
      <c r="I189" s="149" t="s">
        <v>1647</v>
      </c>
      <c r="L189" s="152" t="s">
        <v>1917</v>
      </c>
    </row>
    <row r="190" spans="1:13" ht="34" x14ac:dyDescent="0.4">
      <c r="A190" s="149" t="s">
        <v>1787</v>
      </c>
      <c r="B190" s="150" t="str">
        <f>VLOOKUP(A190,URS確認!$E:$G,3,FALSE)</f>
        <v>交易關係人維護</v>
      </c>
      <c r="C190" s="149">
        <v>1</v>
      </c>
      <c r="D190" s="159" t="s">
        <v>1903</v>
      </c>
      <c r="E190" s="154">
        <v>44432</v>
      </c>
      <c r="F190" s="154">
        <v>44442</v>
      </c>
      <c r="G190" s="154">
        <v>44440</v>
      </c>
      <c r="H190" s="149"/>
      <c r="I190" s="149" t="s">
        <v>1647</v>
      </c>
      <c r="M190" s="152" t="s">
        <v>1918</v>
      </c>
    </row>
    <row r="191" spans="1:13" ht="15.65" customHeight="1" x14ac:dyDescent="0.4">
      <c r="A191" s="149" t="s">
        <v>1408</v>
      </c>
      <c r="B191" s="150" t="str">
        <f>VLOOKUP(A191,URS確認!$E:$G,3,FALSE)</f>
        <v xml:space="preserve">動產擔保品資料登錄(Eloan11)       </v>
      </c>
      <c r="C191" s="149">
        <v>1</v>
      </c>
      <c r="D191" s="159" t="s">
        <v>1922</v>
      </c>
      <c r="E191" s="154">
        <v>44433</v>
      </c>
      <c r="F191" s="153">
        <v>44435</v>
      </c>
      <c r="G191" s="153">
        <v>44435</v>
      </c>
      <c r="H191" s="153">
        <v>44445</v>
      </c>
      <c r="I191" s="149" t="s">
        <v>1647</v>
      </c>
      <c r="L191" s="152" t="s">
        <v>1957</v>
      </c>
    </row>
    <row r="192" spans="1:13" x14ac:dyDescent="0.4">
      <c r="A192" s="149" t="s">
        <v>1408</v>
      </c>
      <c r="B192" s="150" t="str">
        <f>VLOOKUP(A192,URS確認!$E:$G,3,FALSE)</f>
        <v xml:space="preserve">動產擔保品資料登錄(Eloan11)       </v>
      </c>
      <c r="C192" s="149">
        <v>2</v>
      </c>
      <c r="D192" s="159" t="s">
        <v>1923</v>
      </c>
      <c r="E192" s="154">
        <v>44433</v>
      </c>
      <c r="F192" s="153">
        <v>44469</v>
      </c>
      <c r="G192" s="153">
        <v>44445</v>
      </c>
      <c r="H192" s="153">
        <v>44445</v>
      </c>
      <c r="I192" s="149" t="s">
        <v>1647</v>
      </c>
      <c r="L192" s="152" t="s">
        <v>1956</v>
      </c>
    </row>
    <row r="193" spans="1:13" ht="34" x14ac:dyDescent="0.4">
      <c r="A193" s="149" t="s">
        <v>1408</v>
      </c>
      <c r="B193" s="150" t="str">
        <f>VLOOKUP(A193,URS確認!$E:$G,3,FALSE)</f>
        <v xml:space="preserve">動產擔保品資料登錄(Eloan11)       </v>
      </c>
      <c r="C193" s="149">
        <v>3</v>
      </c>
      <c r="D193" s="159" t="s">
        <v>1924</v>
      </c>
      <c r="E193" s="154">
        <v>44433</v>
      </c>
      <c r="F193" s="153">
        <v>44469</v>
      </c>
      <c r="G193" s="153">
        <v>44441</v>
      </c>
      <c r="H193" s="153">
        <v>44445</v>
      </c>
      <c r="I193" s="149" t="s">
        <v>1647</v>
      </c>
      <c r="L193" s="152" t="s">
        <v>1958</v>
      </c>
    </row>
    <row r="194" spans="1:13" ht="68" x14ac:dyDescent="0.4">
      <c r="A194" s="149" t="s">
        <v>1405</v>
      </c>
      <c r="B194" s="150" t="str">
        <f>VLOOKUP(A194,URS確認!$E:$G,3,FALSE)</f>
        <v xml:space="preserve">擔保品關聯設定明細資料查詢              </v>
      </c>
      <c r="C194" s="149">
        <v>1</v>
      </c>
      <c r="D194" s="159" t="s">
        <v>1925</v>
      </c>
      <c r="E194" s="154">
        <v>44433</v>
      </c>
      <c r="F194" s="153">
        <v>44469</v>
      </c>
      <c r="I194" s="279" t="s">
        <v>2049</v>
      </c>
      <c r="L194" s="152" t="s">
        <v>1960</v>
      </c>
      <c r="M194" s="152" t="s">
        <v>1961</v>
      </c>
    </row>
    <row r="195" spans="1:13" ht="68" x14ac:dyDescent="0.4">
      <c r="A195" s="149" t="s">
        <v>1402</v>
      </c>
      <c r="B195" s="150" t="str">
        <f>VLOOKUP(A195,URS確認!$E:$G,3,FALSE)</f>
        <v xml:space="preserve">提供人之擔保品查詢                      </v>
      </c>
      <c r="C195" s="149">
        <v>1</v>
      </c>
      <c r="D195" s="159" t="s">
        <v>1926</v>
      </c>
      <c r="E195" s="154">
        <v>44433</v>
      </c>
      <c r="F195" s="153">
        <v>44469</v>
      </c>
      <c r="G195" s="153">
        <v>44448</v>
      </c>
      <c r="H195" s="153">
        <v>44448</v>
      </c>
      <c r="I195" s="279" t="s">
        <v>2049</v>
      </c>
      <c r="M195" s="152" t="s">
        <v>1961</v>
      </c>
    </row>
    <row r="196" spans="1:13" ht="68" x14ac:dyDescent="0.4">
      <c r="A196" s="149" t="s">
        <v>119</v>
      </c>
      <c r="B196" s="150" t="str">
        <f>VLOOKUP(A196,URS確認!$E:$G,3,FALSE)</f>
        <v xml:space="preserve">土地坐落索引查詢                        </v>
      </c>
      <c r="C196" s="149">
        <v>1</v>
      </c>
      <c r="D196" s="159" t="s">
        <v>1927</v>
      </c>
      <c r="E196" s="154">
        <v>44433</v>
      </c>
      <c r="F196" s="153">
        <v>44469</v>
      </c>
      <c r="G196" s="153">
        <v>44448</v>
      </c>
      <c r="H196" s="153">
        <v>44448</v>
      </c>
      <c r="I196" s="279" t="s">
        <v>2049</v>
      </c>
      <c r="M196" s="152" t="s">
        <v>1961</v>
      </c>
    </row>
    <row r="197" spans="1:13" ht="68" x14ac:dyDescent="0.4">
      <c r="A197" s="149" t="s">
        <v>1410</v>
      </c>
      <c r="B197" s="150" t="str">
        <f>VLOOKUP(A197,URS確認!$E:$G,3,FALSE)</f>
        <v xml:space="preserve">動產擔保品明細資料查詢-依牌照號碼       </v>
      </c>
      <c r="C197" s="149">
        <v>1</v>
      </c>
      <c r="D197" s="159" t="s">
        <v>1927</v>
      </c>
      <c r="E197" s="154">
        <v>44433</v>
      </c>
      <c r="F197" s="153">
        <v>44469</v>
      </c>
      <c r="G197" s="153">
        <v>44448</v>
      </c>
      <c r="H197" s="153">
        <v>44448</v>
      </c>
      <c r="I197" s="279" t="s">
        <v>2049</v>
      </c>
      <c r="M197" s="152" t="s">
        <v>1961</v>
      </c>
    </row>
    <row r="198" spans="1:13" x14ac:dyDescent="0.4">
      <c r="A198" s="149" t="s">
        <v>1394</v>
      </c>
      <c r="B198" s="150" t="str">
        <f>VLOOKUP(A198,URS確認!$E:$G,3,FALSE)</f>
        <v xml:space="preserve">擔保品明細資料查詢                      </v>
      </c>
      <c r="C198" s="149">
        <v>1</v>
      </c>
      <c r="D198" s="159" t="s">
        <v>1928</v>
      </c>
      <c r="E198" s="154">
        <v>44433</v>
      </c>
      <c r="F198" s="153">
        <v>44435</v>
      </c>
      <c r="G198" s="153">
        <v>44435</v>
      </c>
      <c r="H198" s="153">
        <v>44435</v>
      </c>
      <c r="I198" s="149" t="s">
        <v>1962</v>
      </c>
      <c r="L198" s="152" t="s">
        <v>1958</v>
      </c>
    </row>
    <row r="199" spans="1:13" x14ac:dyDescent="0.4">
      <c r="A199" s="149" t="s">
        <v>1394</v>
      </c>
      <c r="B199" s="150" t="str">
        <f>VLOOKUP(A199,URS確認!$E:$G,3,FALSE)</f>
        <v xml:space="preserve">擔保品明細資料查詢                      </v>
      </c>
      <c r="C199" s="149">
        <v>2</v>
      </c>
      <c r="D199" s="159" t="s">
        <v>1929</v>
      </c>
      <c r="E199" s="154">
        <v>44433</v>
      </c>
      <c r="F199" s="153">
        <v>44435</v>
      </c>
      <c r="G199" s="153">
        <v>44435</v>
      </c>
      <c r="H199" s="153">
        <v>44442</v>
      </c>
      <c r="I199" s="149" t="s">
        <v>1962</v>
      </c>
      <c r="L199" s="152" t="s">
        <v>1959</v>
      </c>
    </row>
    <row r="200" spans="1:13" x14ac:dyDescent="0.4">
      <c r="A200" s="149" t="s">
        <v>1394</v>
      </c>
      <c r="B200" s="150" t="str">
        <f>VLOOKUP(A200,URS確認!$E:$G,3,FALSE)</f>
        <v xml:space="preserve">擔保品明細資料查詢                      </v>
      </c>
      <c r="C200" s="149">
        <v>3</v>
      </c>
      <c r="D200" s="159" t="s">
        <v>1930</v>
      </c>
      <c r="E200" s="154">
        <v>44433</v>
      </c>
      <c r="F200" s="153">
        <v>44435</v>
      </c>
      <c r="G200" s="153">
        <v>44435</v>
      </c>
      <c r="H200" s="153">
        <v>44435</v>
      </c>
      <c r="I200" s="149" t="s">
        <v>1962</v>
      </c>
      <c r="L200" s="152" t="s">
        <v>1959</v>
      </c>
    </row>
    <row r="201" spans="1:13" x14ac:dyDescent="0.4">
      <c r="A201" s="149" t="s">
        <v>1394</v>
      </c>
      <c r="B201" s="150" t="str">
        <f>VLOOKUP(A201,URS確認!$E:$G,3,FALSE)</f>
        <v xml:space="preserve">擔保品明細資料查詢                      </v>
      </c>
      <c r="C201" s="149">
        <v>4</v>
      </c>
      <c r="D201" s="159" t="s">
        <v>1931</v>
      </c>
      <c r="E201" s="154">
        <v>44433</v>
      </c>
      <c r="F201" s="153">
        <v>44435</v>
      </c>
      <c r="G201" s="153">
        <v>44435</v>
      </c>
      <c r="H201" s="153">
        <v>44442</v>
      </c>
      <c r="I201" s="149" t="s">
        <v>1962</v>
      </c>
      <c r="L201" s="152" t="s">
        <v>1959</v>
      </c>
    </row>
    <row r="202" spans="1:13" ht="79.25" customHeight="1" x14ac:dyDescent="0.4">
      <c r="A202" s="149" t="s">
        <v>1394</v>
      </c>
      <c r="B202" s="150" t="str">
        <f>VLOOKUP(A202,URS確認!$E:$G,3,FALSE)</f>
        <v xml:space="preserve">擔保品明細資料查詢                      </v>
      </c>
      <c r="C202" s="149">
        <v>5</v>
      </c>
      <c r="D202" s="159" t="s">
        <v>1932</v>
      </c>
      <c r="E202" s="154">
        <v>44433</v>
      </c>
      <c r="F202" s="154">
        <v>44435</v>
      </c>
      <c r="G202" s="154">
        <v>44435</v>
      </c>
      <c r="H202" s="154">
        <v>44442</v>
      </c>
      <c r="I202" s="149" t="s">
        <v>1962</v>
      </c>
      <c r="L202" s="152" t="s">
        <v>1963</v>
      </c>
    </row>
    <row r="203" spans="1:13" ht="37.25" customHeight="1" x14ac:dyDescent="0.4">
      <c r="B203" s="159" t="s">
        <v>1933</v>
      </c>
      <c r="C203" s="149">
        <v>1</v>
      </c>
      <c r="D203" s="159" t="s">
        <v>1965</v>
      </c>
      <c r="E203" s="154">
        <v>44433</v>
      </c>
      <c r="F203" s="153">
        <v>44435</v>
      </c>
      <c r="G203" s="153">
        <v>44435</v>
      </c>
      <c r="I203" s="149" t="s">
        <v>1647</v>
      </c>
      <c r="L203" s="152" t="s">
        <v>1964</v>
      </c>
    </row>
    <row r="204" spans="1:13" x14ac:dyDescent="0.4">
      <c r="A204" s="149" t="s">
        <v>1397</v>
      </c>
      <c r="B204" s="150" t="str">
        <f>VLOOKUP(A204,URS確認!$E:$G,3,FALSE)</f>
        <v>不動產建物擔保品資料登錄(Eloan8)</v>
      </c>
      <c r="C204" s="149">
        <v>1</v>
      </c>
      <c r="D204" s="159" t="s">
        <v>1934</v>
      </c>
      <c r="E204" s="154">
        <v>44433</v>
      </c>
      <c r="I204" s="149" t="s">
        <v>1647</v>
      </c>
      <c r="M204" s="152" t="s">
        <v>1961</v>
      </c>
    </row>
    <row r="205" spans="1:13" x14ac:dyDescent="0.4">
      <c r="A205" s="149" t="s">
        <v>1411</v>
      </c>
      <c r="B205" s="150" t="str">
        <f>VLOOKUP(A205,URS確認!$E:$G,3,FALSE)</f>
        <v xml:space="preserve">股票擔保品資料登錄(Eloan12)       </v>
      </c>
      <c r="C205" s="149">
        <v>1</v>
      </c>
      <c r="D205" s="159" t="s">
        <v>1939</v>
      </c>
      <c r="E205" s="154">
        <v>44434</v>
      </c>
      <c r="F205" s="153">
        <v>44435</v>
      </c>
      <c r="G205" s="153">
        <v>44435</v>
      </c>
      <c r="H205" s="153">
        <v>44435</v>
      </c>
      <c r="I205" s="149" t="s">
        <v>1647</v>
      </c>
      <c r="L205" s="152" t="s">
        <v>1959</v>
      </c>
    </row>
    <row r="206" spans="1:13" x14ac:dyDescent="0.4">
      <c r="A206" s="149" t="s">
        <v>1411</v>
      </c>
      <c r="B206" s="150" t="str">
        <f>VLOOKUP(A206,URS確認!$E:$G,3,FALSE)</f>
        <v xml:space="preserve">股票擔保品資料登錄(Eloan12)       </v>
      </c>
      <c r="C206" s="149">
        <v>2</v>
      </c>
      <c r="D206" s="159" t="s">
        <v>1940</v>
      </c>
      <c r="E206" s="154">
        <v>44434</v>
      </c>
      <c r="F206" s="154">
        <v>44435</v>
      </c>
      <c r="G206" s="153">
        <v>44435</v>
      </c>
      <c r="H206" s="153">
        <v>44445</v>
      </c>
      <c r="I206" s="149" t="s">
        <v>1647</v>
      </c>
      <c r="L206" s="152" t="s">
        <v>1959</v>
      </c>
    </row>
    <row r="207" spans="1:13" ht="51" x14ac:dyDescent="0.4">
      <c r="A207" s="149" t="s">
        <v>1411</v>
      </c>
      <c r="B207" s="150" t="str">
        <f>VLOOKUP(A207,URS確認!$E:$G,3,FALSE)</f>
        <v xml:space="preserve">股票擔保品資料登錄(Eloan12)       </v>
      </c>
      <c r="C207" s="149">
        <v>3</v>
      </c>
      <c r="D207" s="159" t="s">
        <v>1941</v>
      </c>
      <c r="E207" s="154">
        <v>44434</v>
      </c>
      <c r="F207" s="154">
        <v>44435</v>
      </c>
      <c r="G207" s="154">
        <v>44435</v>
      </c>
      <c r="H207" s="154">
        <v>44435</v>
      </c>
      <c r="I207" s="149" t="s">
        <v>1647</v>
      </c>
      <c r="J207" s="152" t="s">
        <v>1959</v>
      </c>
    </row>
    <row r="208" spans="1:13" ht="51" x14ac:dyDescent="0.4">
      <c r="A208" s="149" t="s">
        <v>1411</v>
      </c>
      <c r="B208" s="150" t="str">
        <f>VLOOKUP(A208,URS確認!$E:$G,3,FALSE)</f>
        <v xml:space="preserve">股票擔保品資料登錄(Eloan12)       </v>
      </c>
      <c r="C208" s="149">
        <v>4</v>
      </c>
      <c r="D208" s="159" t="s">
        <v>1942</v>
      </c>
      <c r="E208" s="154">
        <v>44434</v>
      </c>
      <c r="F208" s="154">
        <v>44469</v>
      </c>
      <c r="I208" s="149" t="s">
        <v>1647</v>
      </c>
      <c r="M208" s="152" t="s">
        <v>1971</v>
      </c>
    </row>
    <row r="209" spans="1:13" ht="34" x14ac:dyDescent="0.4">
      <c r="A209" s="149" t="s">
        <v>1411</v>
      </c>
      <c r="B209" s="150" t="str">
        <f>VLOOKUP(A209,URS確認!$E:$G,3,FALSE)</f>
        <v xml:space="preserve">股票擔保品資料登錄(Eloan12)       </v>
      </c>
      <c r="C209" s="149">
        <v>5</v>
      </c>
      <c r="D209" s="159" t="s">
        <v>1966</v>
      </c>
      <c r="E209" s="154">
        <v>44434</v>
      </c>
      <c r="F209" s="154">
        <v>44438</v>
      </c>
      <c r="G209" s="153">
        <v>44438</v>
      </c>
      <c r="H209" s="153">
        <v>44438</v>
      </c>
      <c r="I209" s="149" t="s">
        <v>1647</v>
      </c>
      <c r="L209" s="152" t="s">
        <v>1959</v>
      </c>
    </row>
    <row r="210" spans="1:13" ht="34" x14ac:dyDescent="0.4">
      <c r="A210" s="149" t="s">
        <v>1412</v>
      </c>
      <c r="B210" s="150" t="str">
        <f>VLOOKUP(A210,URS確認!$E:$G,3,FALSE)</f>
        <v xml:space="preserve">股票擔保品資料查詢                      </v>
      </c>
      <c r="C210" s="149">
        <v>1</v>
      </c>
      <c r="D210" s="159" t="s">
        <v>1943</v>
      </c>
      <c r="E210" s="154">
        <v>44434</v>
      </c>
      <c r="F210" s="154">
        <v>44442</v>
      </c>
      <c r="G210" s="154">
        <v>44441</v>
      </c>
      <c r="H210" s="154">
        <v>44441</v>
      </c>
      <c r="I210" s="149" t="s">
        <v>1968</v>
      </c>
      <c r="L210" s="152" t="s">
        <v>1959</v>
      </c>
    </row>
    <row r="211" spans="1:13" x14ac:dyDescent="0.4">
      <c r="A211" s="149" t="s">
        <v>1413</v>
      </c>
      <c r="B211" s="150" t="str">
        <f>VLOOKUP(A211,URS確認!$E:$G,3,FALSE)</f>
        <v xml:space="preserve">其他擔保品資料登錄(Eloan13) </v>
      </c>
      <c r="C211" s="149">
        <v>1</v>
      </c>
      <c r="D211" s="159" t="s">
        <v>1944</v>
      </c>
      <c r="E211" s="154">
        <v>44434</v>
      </c>
      <c r="F211" s="154">
        <v>44434</v>
      </c>
      <c r="G211" s="153">
        <v>44434</v>
      </c>
      <c r="H211" s="153">
        <v>44445</v>
      </c>
      <c r="I211" s="149" t="s">
        <v>1647</v>
      </c>
      <c r="L211" s="152" t="s">
        <v>1959</v>
      </c>
    </row>
    <row r="212" spans="1:13" ht="34" x14ac:dyDescent="0.4">
      <c r="A212" s="149" t="s">
        <v>171</v>
      </c>
      <c r="B212" s="150" t="str">
        <f>VLOOKUP(A212,URS確認!$E:$G,3,FALSE)</f>
        <v xml:space="preserve">顧客控管警訊資料維護                    </v>
      </c>
      <c r="C212" s="149">
        <v>1</v>
      </c>
      <c r="D212" s="159" t="s">
        <v>1945</v>
      </c>
      <c r="E212" s="154">
        <v>44434</v>
      </c>
      <c r="F212" s="154">
        <v>44469</v>
      </c>
      <c r="I212" s="149" t="s">
        <v>1647</v>
      </c>
      <c r="M212" s="152" t="s">
        <v>1961</v>
      </c>
    </row>
    <row r="213" spans="1:13" ht="34" x14ac:dyDescent="0.4">
      <c r="A213" s="149" t="s">
        <v>171</v>
      </c>
      <c r="B213" s="150" t="str">
        <f>VLOOKUP(A213,URS確認!$E:$G,3,FALSE)</f>
        <v xml:space="preserve">顧客控管警訊資料維護                    </v>
      </c>
      <c r="C213" s="149">
        <v>2</v>
      </c>
      <c r="D213" s="159" t="s">
        <v>1946</v>
      </c>
      <c r="E213" s="154">
        <v>44434</v>
      </c>
      <c r="F213" s="154">
        <v>44469</v>
      </c>
      <c r="G213" s="154">
        <v>44441</v>
      </c>
      <c r="H213" s="154">
        <v>44448</v>
      </c>
      <c r="I213" s="149" t="s">
        <v>1968</v>
      </c>
      <c r="M213" s="152" t="s">
        <v>1961</v>
      </c>
    </row>
    <row r="214" spans="1:13" ht="34" x14ac:dyDescent="0.4">
      <c r="A214" s="149" t="s">
        <v>171</v>
      </c>
      <c r="B214" s="150" t="str">
        <f>VLOOKUP(A214,URS確認!$E:$G,3,FALSE)</f>
        <v xml:space="preserve">顧客控管警訊資料維護                    </v>
      </c>
      <c r="C214" s="149">
        <v>3</v>
      </c>
      <c r="D214" s="159" t="s">
        <v>1947</v>
      </c>
      <c r="E214" s="154">
        <v>44434</v>
      </c>
      <c r="F214" s="154">
        <v>44469</v>
      </c>
      <c r="I214" s="149" t="s">
        <v>1647</v>
      </c>
      <c r="M214" s="152" t="s">
        <v>1969</v>
      </c>
    </row>
    <row r="215" spans="1:13" x14ac:dyDescent="0.4">
      <c r="A215" s="149" t="s">
        <v>171</v>
      </c>
      <c r="B215" s="150" t="str">
        <f>VLOOKUP(A215,URS確認!$E:$G,3,FALSE)</f>
        <v xml:space="preserve">顧客控管警訊資料維護                    </v>
      </c>
      <c r="C215" s="149">
        <v>4</v>
      </c>
      <c r="D215" s="159" t="s">
        <v>1948</v>
      </c>
      <c r="E215" s="154">
        <v>44434</v>
      </c>
      <c r="F215" s="154">
        <v>44442</v>
      </c>
      <c r="G215" s="153">
        <v>44441</v>
      </c>
      <c r="H215" s="153">
        <v>44448</v>
      </c>
      <c r="I215" s="149" t="s">
        <v>1968</v>
      </c>
      <c r="M215" s="152" t="s">
        <v>1970</v>
      </c>
    </row>
    <row r="216" spans="1:13" x14ac:dyDescent="0.4">
      <c r="A216" s="149" t="s">
        <v>1949</v>
      </c>
      <c r="B216" s="150" t="str">
        <f>VLOOKUP(A216,URS確認!$E:$G,3,FALSE)</f>
        <v xml:space="preserve">顧客控管警訊明細資料查詢                </v>
      </c>
      <c r="C216" s="149">
        <v>1</v>
      </c>
      <c r="D216" s="159" t="s">
        <v>1950</v>
      </c>
      <c r="E216" s="154">
        <v>44434</v>
      </c>
      <c r="F216" s="154">
        <v>44434</v>
      </c>
      <c r="G216" s="154">
        <v>44434</v>
      </c>
      <c r="H216" s="154">
        <v>44441</v>
      </c>
      <c r="I216" s="149" t="s">
        <v>1647</v>
      </c>
      <c r="L216" s="152" t="s">
        <v>1958</v>
      </c>
    </row>
    <row r="217" spans="1:13" ht="85" x14ac:dyDescent="0.4">
      <c r="A217" s="149" t="s">
        <v>1949</v>
      </c>
      <c r="B217" s="150" t="str">
        <f>VLOOKUP(A217,URS確認!$E:$G,3,FALSE)</f>
        <v xml:space="preserve">顧客控管警訊明細資料查詢                </v>
      </c>
      <c r="C217" s="149">
        <v>2</v>
      </c>
      <c r="D217" s="159" t="s">
        <v>1951</v>
      </c>
      <c r="E217" s="154">
        <v>44434</v>
      </c>
      <c r="F217" s="154">
        <v>44434</v>
      </c>
      <c r="G217" s="154">
        <v>44434</v>
      </c>
      <c r="H217" s="154">
        <v>44441</v>
      </c>
      <c r="I217" s="149" t="s">
        <v>1647</v>
      </c>
      <c r="L217" s="152" t="s">
        <v>1967</v>
      </c>
    </row>
    <row r="218" spans="1:13" x14ac:dyDescent="0.4">
      <c r="A218" s="149" t="s">
        <v>1972</v>
      </c>
      <c r="B218" s="150" t="str">
        <f>VLOOKUP(A218,URS確認!$E:$G,3,FALSE)</f>
        <v>首次撥款審核資料表</v>
      </c>
      <c r="C218" s="149">
        <v>1</v>
      </c>
      <c r="D218" s="159" t="s">
        <v>1973</v>
      </c>
      <c r="E218" s="154">
        <v>44435</v>
      </c>
      <c r="F218" s="153">
        <v>44440</v>
      </c>
      <c r="G218" s="153">
        <v>44440</v>
      </c>
      <c r="I218" s="149" t="s">
        <v>2035</v>
      </c>
      <c r="L218" s="152" t="s">
        <v>1967</v>
      </c>
    </row>
    <row r="219" spans="1:13" x14ac:dyDescent="0.4">
      <c r="A219" s="149" t="s">
        <v>1972</v>
      </c>
      <c r="B219" s="150" t="str">
        <f>VLOOKUP(A219,URS確認!$E:$G,3,FALSE)</f>
        <v>首次撥款審核資料表</v>
      </c>
      <c r="C219" s="149">
        <v>2</v>
      </c>
      <c r="D219" s="159" t="s">
        <v>1974</v>
      </c>
      <c r="E219" s="154">
        <v>44435</v>
      </c>
      <c r="F219" s="153">
        <v>44440</v>
      </c>
      <c r="G219" s="153">
        <v>44440</v>
      </c>
      <c r="I219" s="149" t="s">
        <v>2035</v>
      </c>
      <c r="L219" s="152" t="s">
        <v>1967</v>
      </c>
    </row>
    <row r="220" spans="1:13" x14ac:dyDescent="0.4">
      <c r="A220" s="149" t="s">
        <v>1972</v>
      </c>
      <c r="B220" s="150" t="str">
        <f>VLOOKUP(A220,URS確認!$E:$G,3,FALSE)</f>
        <v>首次撥款審核資料表</v>
      </c>
      <c r="C220" s="149">
        <v>3</v>
      </c>
      <c r="D220" s="159" t="s">
        <v>1975</v>
      </c>
      <c r="E220" s="154">
        <v>44435</v>
      </c>
      <c r="F220" s="153">
        <v>44440</v>
      </c>
      <c r="G220" s="153">
        <v>44440</v>
      </c>
      <c r="I220" s="149" t="s">
        <v>2035</v>
      </c>
      <c r="L220" s="152" t="s">
        <v>1967</v>
      </c>
    </row>
    <row r="221" spans="1:13" x14ac:dyDescent="0.4">
      <c r="A221" s="149" t="s">
        <v>1972</v>
      </c>
      <c r="B221" s="150" t="str">
        <f>VLOOKUP(A221,URS確認!$E:$G,3,FALSE)</f>
        <v>首次撥款審核資料表</v>
      </c>
      <c r="C221" s="149">
        <v>4</v>
      </c>
      <c r="D221" s="159" t="s">
        <v>1976</v>
      </c>
      <c r="E221" s="154">
        <v>44435</v>
      </c>
      <c r="F221" s="153">
        <v>44440</v>
      </c>
      <c r="G221" s="153">
        <v>44440</v>
      </c>
      <c r="I221" s="149" t="s">
        <v>2035</v>
      </c>
      <c r="L221" s="152" t="s">
        <v>1967</v>
      </c>
    </row>
    <row r="222" spans="1:13" x14ac:dyDescent="0.4">
      <c r="A222" s="149" t="s">
        <v>1972</v>
      </c>
      <c r="B222" s="150" t="str">
        <f>VLOOKUP(A222,URS確認!$E:$G,3,FALSE)</f>
        <v>首次撥款審核資料表</v>
      </c>
      <c r="C222" s="149">
        <v>5</v>
      </c>
      <c r="D222" s="159" t="s">
        <v>1977</v>
      </c>
      <c r="E222" s="154">
        <v>44435</v>
      </c>
      <c r="F222" s="153">
        <v>44440</v>
      </c>
      <c r="G222" s="153">
        <v>44440</v>
      </c>
      <c r="I222" s="149" t="s">
        <v>2035</v>
      </c>
      <c r="L222" s="152" t="s">
        <v>1967</v>
      </c>
    </row>
    <row r="223" spans="1:13" x14ac:dyDescent="0.4">
      <c r="A223" s="149" t="s">
        <v>1972</v>
      </c>
      <c r="B223" s="150" t="str">
        <f>VLOOKUP(A223,URS確認!$E:$G,3,FALSE)</f>
        <v>首次撥款審核資料表</v>
      </c>
      <c r="C223" s="149">
        <v>6</v>
      </c>
      <c r="D223" s="159" t="s">
        <v>1978</v>
      </c>
      <c r="E223" s="154">
        <v>44435</v>
      </c>
      <c r="F223" s="153">
        <v>44440</v>
      </c>
      <c r="G223" s="153">
        <v>44440</v>
      </c>
      <c r="I223" s="149" t="s">
        <v>2035</v>
      </c>
      <c r="L223" s="152" t="s">
        <v>1967</v>
      </c>
    </row>
    <row r="224" spans="1:13" x14ac:dyDescent="0.4">
      <c r="A224" s="149" t="s">
        <v>1972</v>
      </c>
      <c r="B224" s="150" t="str">
        <f>VLOOKUP(A224,URS確認!$E:$G,3,FALSE)</f>
        <v>首次撥款審核資料表</v>
      </c>
      <c r="C224" s="149">
        <v>7</v>
      </c>
      <c r="D224" s="159" t="s">
        <v>1979</v>
      </c>
      <c r="E224" s="154">
        <v>44435</v>
      </c>
      <c r="F224" s="153">
        <v>44440</v>
      </c>
      <c r="G224" s="153">
        <v>44440</v>
      </c>
      <c r="I224" s="149" t="s">
        <v>2035</v>
      </c>
      <c r="L224" s="152" t="s">
        <v>1967</v>
      </c>
    </row>
    <row r="225" spans="1:12" x14ac:dyDescent="0.4">
      <c r="A225" s="149" t="s">
        <v>1972</v>
      </c>
      <c r="B225" s="150" t="str">
        <f>VLOOKUP(A225,URS確認!$E:$G,3,FALSE)</f>
        <v>首次撥款審核資料表</v>
      </c>
      <c r="C225" s="149">
        <v>8</v>
      </c>
      <c r="D225" s="159" t="s">
        <v>1980</v>
      </c>
      <c r="E225" s="154">
        <v>44435</v>
      </c>
      <c r="F225" s="153">
        <v>44440</v>
      </c>
      <c r="G225" s="153">
        <v>44440</v>
      </c>
      <c r="I225" s="149" t="s">
        <v>2035</v>
      </c>
      <c r="L225" s="152" t="s">
        <v>1967</v>
      </c>
    </row>
    <row r="226" spans="1:12" x14ac:dyDescent="0.4">
      <c r="A226" s="149" t="s">
        <v>1972</v>
      </c>
      <c r="B226" s="150" t="str">
        <f>VLOOKUP(A226,URS確認!$E:$G,3,FALSE)</f>
        <v>首次撥款審核資料表</v>
      </c>
      <c r="C226" s="149">
        <v>9</v>
      </c>
      <c r="D226" s="159" t="s">
        <v>1981</v>
      </c>
      <c r="E226" s="154">
        <v>44435</v>
      </c>
      <c r="F226" s="153">
        <v>44440</v>
      </c>
      <c r="G226" s="153">
        <v>44440</v>
      </c>
      <c r="I226" s="149" t="s">
        <v>2035</v>
      </c>
      <c r="L226" s="152" t="s">
        <v>1967</v>
      </c>
    </row>
    <row r="227" spans="1:12" x14ac:dyDescent="0.4">
      <c r="A227" s="149" t="s">
        <v>1972</v>
      </c>
      <c r="B227" s="150" t="str">
        <f>VLOOKUP(A227,URS確認!$E:$G,3,FALSE)</f>
        <v>首次撥款審核資料表</v>
      </c>
      <c r="C227" s="149">
        <v>10</v>
      </c>
      <c r="D227" s="159" t="s">
        <v>1982</v>
      </c>
      <c r="E227" s="154">
        <v>44435</v>
      </c>
      <c r="F227" s="153">
        <v>44440</v>
      </c>
      <c r="G227" s="153">
        <v>44440</v>
      </c>
      <c r="I227" s="149" t="s">
        <v>2035</v>
      </c>
      <c r="L227" s="152" t="s">
        <v>1967</v>
      </c>
    </row>
    <row r="228" spans="1:12" x14ac:dyDescent="0.4">
      <c r="A228" s="149" t="s">
        <v>1972</v>
      </c>
      <c r="B228" s="150" t="str">
        <f>VLOOKUP(A228,URS確認!$E:$G,3,FALSE)</f>
        <v>首次撥款審核資料表</v>
      </c>
      <c r="C228" s="149">
        <v>11</v>
      </c>
      <c r="D228" s="159" t="s">
        <v>1983</v>
      </c>
      <c r="E228" s="154">
        <v>44435</v>
      </c>
      <c r="F228" s="153">
        <v>44440</v>
      </c>
      <c r="G228" s="153">
        <v>44440</v>
      </c>
      <c r="I228" s="149" t="s">
        <v>2035</v>
      </c>
      <c r="L228" s="152" t="s">
        <v>1967</v>
      </c>
    </row>
    <row r="229" spans="1:12" x14ac:dyDescent="0.4">
      <c r="A229" s="149" t="s">
        <v>1972</v>
      </c>
      <c r="B229" s="150" t="str">
        <f>VLOOKUP(A229,URS確認!$E:$G,3,FALSE)</f>
        <v>首次撥款審核資料表</v>
      </c>
      <c r="C229" s="149">
        <v>12</v>
      </c>
      <c r="D229" s="159" t="s">
        <v>1984</v>
      </c>
      <c r="E229" s="154">
        <v>44435</v>
      </c>
      <c r="F229" s="153">
        <v>44440</v>
      </c>
      <c r="G229" s="153">
        <v>44440</v>
      </c>
      <c r="I229" s="149" t="s">
        <v>2035</v>
      </c>
      <c r="L229" s="152" t="s">
        <v>1967</v>
      </c>
    </row>
    <row r="230" spans="1:12" x14ac:dyDescent="0.4">
      <c r="A230" s="149" t="s">
        <v>1972</v>
      </c>
      <c r="B230" s="150" t="str">
        <f>VLOOKUP(A230,URS確認!$E:$G,3,FALSE)</f>
        <v>首次撥款審核資料表</v>
      </c>
      <c r="C230" s="149">
        <v>13</v>
      </c>
      <c r="D230" s="159" t="s">
        <v>1985</v>
      </c>
      <c r="E230" s="154">
        <v>44435</v>
      </c>
      <c r="F230" s="153">
        <v>44440</v>
      </c>
      <c r="G230" s="153">
        <v>44440</v>
      </c>
      <c r="I230" s="149" t="s">
        <v>2035</v>
      </c>
      <c r="L230" s="152" t="s">
        <v>1967</v>
      </c>
    </row>
    <row r="231" spans="1:12" x14ac:dyDescent="0.4">
      <c r="A231" s="149" t="s">
        <v>1972</v>
      </c>
      <c r="B231" s="150" t="str">
        <f>VLOOKUP(A231,URS確認!$E:$G,3,FALSE)</f>
        <v>首次撥款審核資料表</v>
      </c>
      <c r="C231" s="149">
        <v>14</v>
      </c>
      <c r="D231" s="159" t="s">
        <v>1986</v>
      </c>
      <c r="E231" s="154">
        <v>44435</v>
      </c>
      <c r="F231" s="153">
        <v>44440</v>
      </c>
      <c r="G231" s="153">
        <v>44440</v>
      </c>
      <c r="I231" s="149" t="s">
        <v>2035</v>
      </c>
      <c r="L231" s="152" t="s">
        <v>1967</v>
      </c>
    </row>
    <row r="232" spans="1:12" x14ac:dyDescent="0.4">
      <c r="A232" s="149" t="s">
        <v>1972</v>
      </c>
      <c r="B232" s="150" t="str">
        <f>VLOOKUP(A232,URS確認!$E:$G,3,FALSE)</f>
        <v>首次撥款審核資料表</v>
      </c>
      <c r="C232" s="149">
        <v>15</v>
      </c>
      <c r="D232" s="159" t="s">
        <v>1987</v>
      </c>
      <c r="E232" s="154">
        <v>44435</v>
      </c>
      <c r="F232" s="153">
        <v>44440</v>
      </c>
      <c r="G232" s="153">
        <v>44440</v>
      </c>
      <c r="I232" s="149" t="s">
        <v>2035</v>
      </c>
      <c r="L232" s="152" t="s">
        <v>1967</v>
      </c>
    </row>
    <row r="233" spans="1:12" ht="34" x14ac:dyDescent="0.4">
      <c r="A233" s="149" t="s">
        <v>1972</v>
      </c>
      <c r="B233" s="150" t="str">
        <f>VLOOKUP(A233,URS確認!$E:$G,3,FALSE)</f>
        <v>首次撥款審核資料表</v>
      </c>
      <c r="C233" s="149">
        <v>16</v>
      </c>
      <c r="D233" s="159" t="s">
        <v>1988</v>
      </c>
      <c r="E233" s="154">
        <v>44435</v>
      </c>
      <c r="F233" s="153">
        <v>44440</v>
      </c>
      <c r="G233" s="153">
        <v>44440</v>
      </c>
      <c r="I233" s="149" t="s">
        <v>2035</v>
      </c>
      <c r="L233" s="152" t="s">
        <v>1967</v>
      </c>
    </row>
    <row r="234" spans="1:12" x14ac:dyDescent="0.4">
      <c r="A234" s="149" t="s">
        <v>1972</v>
      </c>
      <c r="B234" s="150" t="str">
        <f>VLOOKUP(A234,URS確認!$E:$G,3,FALSE)</f>
        <v>首次撥款審核資料表</v>
      </c>
      <c r="C234" s="149">
        <v>17</v>
      </c>
      <c r="D234" s="159" t="s">
        <v>1989</v>
      </c>
      <c r="E234" s="154">
        <v>44435</v>
      </c>
      <c r="F234" s="153">
        <v>44440</v>
      </c>
      <c r="G234" s="153">
        <v>44440</v>
      </c>
      <c r="I234" s="149" t="s">
        <v>2035</v>
      </c>
      <c r="L234" s="152" t="s">
        <v>1967</v>
      </c>
    </row>
    <row r="235" spans="1:12" x14ac:dyDescent="0.4">
      <c r="A235" s="149" t="s">
        <v>1972</v>
      </c>
      <c r="B235" s="150" t="str">
        <f>VLOOKUP(A235,URS確認!$E:$G,3,FALSE)</f>
        <v>首次撥款審核資料表</v>
      </c>
      <c r="C235" s="149">
        <v>18</v>
      </c>
      <c r="D235" s="159" t="s">
        <v>1990</v>
      </c>
      <c r="E235" s="154">
        <v>44435</v>
      </c>
      <c r="F235" s="153">
        <v>44440</v>
      </c>
      <c r="G235" s="153">
        <v>44440</v>
      </c>
      <c r="I235" s="149" t="s">
        <v>2035</v>
      </c>
      <c r="L235" s="152" t="s">
        <v>1967</v>
      </c>
    </row>
    <row r="236" spans="1:12" x14ac:dyDescent="0.4">
      <c r="A236" s="149" t="s">
        <v>1972</v>
      </c>
      <c r="B236" s="150" t="str">
        <f>VLOOKUP(A236,URS確認!$E:$G,3,FALSE)</f>
        <v>首次撥款審核資料表</v>
      </c>
      <c r="C236" s="149">
        <v>19</v>
      </c>
      <c r="D236" s="159" t="s">
        <v>1991</v>
      </c>
      <c r="E236" s="154">
        <v>44435</v>
      </c>
      <c r="F236" s="153">
        <v>44440</v>
      </c>
      <c r="G236" s="153">
        <v>44440</v>
      </c>
      <c r="I236" s="149" t="s">
        <v>2035</v>
      </c>
      <c r="L236" s="152" t="s">
        <v>1967</v>
      </c>
    </row>
    <row r="237" spans="1:12" x14ac:dyDescent="0.4">
      <c r="A237" s="149" t="s">
        <v>1972</v>
      </c>
      <c r="B237" s="150" t="str">
        <f>VLOOKUP(A237,URS確認!$E:$G,3,FALSE)</f>
        <v>首次撥款審核資料表</v>
      </c>
      <c r="C237" s="149">
        <v>20</v>
      </c>
      <c r="D237" s="159" t="s">
        <v>1992</v>
      </c>
      <c r="E237" s="154">
        <v>44435</v>
      </c>
      <c r="F237" s="153">
        <v>44440</v>
      </c>
      <c r="G237" s="153">
        <v>44440</v>
      </c>
      <c r="I237" s="149" t="s">
        <v>2028</v>
      </c>
      <c r="J237" s="152" t="s">
        <v>2030</v>
      </c>
      <c r="L237" s="152" t="s">
        <v>1967</v>
      </c>
    </row>
    <row r="238" spans="1:12" ht="34" x14ac:dyDescent="0.4">
      <c r="A238" s="149" t="s">
        <v>1288</v>
      </c>
      <c r="B238" s="150" t="str">
        <f>VLOOKUP(A238,URS確認!$E:$G,3,FALSE)</f>
        <v xml:space="preserve">撥款                     </v>
      </c>
      <c r="C238" s="149">
        <v>1</v>
      </c>
      <c r="D238" s="159" t="s">
        <v>1998</v>
      </c>
      <c r="E238" s="154">
        <v>44438</v>
      </c>
      <c r="F238" s="153">
        <v>44442</v>
      </c>
      <c r="G238" s="153">
        <v>44442</v>
      </c>
      <c r="I238" s="149" t="s">
        <v>2029</v>
      </c>
      <c r="L238" s="152" t="s">
        <v>2030</v>
      </c>
    </row>
    <row r="239" spans="1:12" x14ac:dyDescent="0.4">
      <c r="A239" s="149" t="s">
        <v>1288</v>
      </c>
      <c r="B239" s="150" t="str">
        <f>VLOOKUP(A239,URS確認!$E:$G,3,FALSE)</f>
        <v xml:space="preserve">撥款                     </v>
      </c>
      <c r="C239" s="149">
        <v>2</v>
      </c>
      <c r="D239" s="159" t="s">
        <v>1999</v>
      </c>
      <c r="E239" s="154">
        <v>44438</v>
      </c>
      <c r="F239" s="153">
        <v>44442</v>
      </c>
      <c r="G239" s="153">
        <v>44442</v>
      </c>
      <c r="I239" s="149" t="s">
        <v>2029</v>
      </c>
      <c r="L239" s="152" t="s">
        <v>2031</v>
      </c>
    </row>
    <row r="240" spans="1:12" x14ac:dyDescent="0.4">
      <c r="A240" s="149" t="s">
        <v>1288</v>
      </c>
      <c r="B240" s="150" t="str">
        <f>VLOOKUP(A240,URS確認!$E:$G,3,FALSE)</f>
        <v xml:space="preserve">撥款                     </v>
      </c>
      <c r="C240" s="149">
        <v>3</v>
      </c>
      <c r="D240" s="159" t="s">
        <v>2000</v>
      </c>
      <c r="E240" s="154">
        <v>44438</v>
      </c>
      <c r="F240" s="153">
        <v>44442</v>
      </c>
      <c r="G240" s="153">
        <v>44442</v>
      </c>
      <c r="I240" s="149" t="s">
        <v>2029</v>
      </c>
      <c r="J240" s="152" t="s">
        <v>2032</v>
      </c>
    </row>
    <row r="241" spans="1:13" x14ac:dyDescent="0.4">
      <c r="A241" s="149" t="s">
        <v>1288</v>
      </c>
      <c r="B241" s="150" t="str">
        <f>VLOOKUP(A241,URS確認!$E:$G,3,FALSE)</f>
        <v xml:space="preserve">撥款                     </v>
      </c>
      <c r="C241" s="149">
        <v>4</v>
      </c>
      <c r="D241" s="159" t="s">
        <v>2001</v>
      </c>
      <c r="E241" s="154">
        <v>44438</v>
      </c>
      <c r="F241" s="153">
        <v>44442</v>
      </c>
      <c r="G241" s="153">
        <v>44442</v>
      </c>
      <c r="I241" s="149" t="s">
        <v>2029</v>
      </c>
      <c r="L241" s="152" t="s">
        <v>2030</v>
      </c>
    </row>
    <row r="242" spans="1:13" x14ac:dyDescent="0.4">
      <c r="A242" s="149" t="s">
        <v>2002</v>
      </c>
      <c r="B242" s="150" t="str">
        <f>VLOOKUP(A242,URS確認!$E:$G,3,FALSE)</f>
        <v xml:space="preserve">撥款明細資料查詢         </v>
      </c>
      <c r="C242" s="149">
        <v>1</v>
      </c>
      <c r="D242" s="159" t="s">
        <v>2003</v>
      </c>
      <c r="E242" s="154">
        <v>44438</v>
      </c>
      <c r="F242" s="153">
        <v>44442</v>
      </c>
      <c r="G242" s="153">
        <v>44442</v>
      </c>
      <c r="I242" s="149" t="s">
        <v>2029</v>
      </c>
      <c r="L242" s="152" t="s">
        <v>2030</v>
      </c>
    </row>
    <row r="243" spans="1:13" x14ac:dyDescent="0.4">
      <c r="A243" s="149" t="s">
        <v>2002</v>
      </c>
      <c r="B243" s="150" t="str">
        <f>VLOOKUP(A243,URS確認!$E:$G,3,FALSE)</f>
        <v xml:space="preserve">撥款明細資料查詢         </v>
      </c>
      <c r="C243" s="149">
        <v>2</v>
      </c>
      <c r="D243" s="159" t="s">
        <v>2004</v>
      </c>
      <c r="E243" s="154">
        <v>44438</v>
      </c>
      <c r="F243" s="153">
        <v>44442</v>
      </c>
      <c r="G243" s="153">
        <v>44442</v>
      </c>
      <c r="I243" s="149" t="s">
        <v>2029</v>
      </c>
      <c r="L243" s="152" t="s">
        <v>2032</v>
      </c>
    </row>
    <row r="244" spans="1:13" x14ac:dyDescent="0.4">
      <c r="A244" s="149" t="s">
        <v>2005</v>
      </c>
      <c r="B244" s="150" t="str">
        <f>VLOOKUP(A244,URS確認!$E:$G,3,FALSE)</f>
        <v xml:space="preserve">撥款內容查詢             </v>
      </c>
      <c r="C244" s="149">
        <v>1</v>
      </c>
      <c r="D244" s="159" t="s">
        <v>2006</v>
      </c>
      <c r="E244" s="154">
        <v>44438</v>
      </c>
      <c r="F244" s="153">
        <v>44442</v>
      </c>
      <c r="G244" s="153">
        <v>44442</v>
      </c>
      <c r="I244" s="149" t="s">
        <v>2029</v>
      </c>
      <c r="J244" s="152" t="s">
        <v>2030</v>
      </c>
    </row>
    <row r="245" spans="1:13" x14ac:dyDescent="0.4">
      <c r="A245" s="149" t="s">
        <v>2005</v>
      </c>
      <c r="B245" s="150" t="str">
        <f>VLOOKUP(A245,URS確認!$E:$G,3,FALSE)</f>
        <v xml:space="preserve">撥款內容查詢             </v>
      </c>
      <c r="C245" s="149">
        <v>2</v>
      </c>
      <c r="D245" s="159" t="s">
        <v>2007</v>
      </c>
      <c r="E245" s="154">
        <v>44438</v>
      </c>
      <c r="F245" s="153">
        <v>44442</v>
      </c>
      <c r="G245" s="153">
        <v>44442</v>
      </c>
      <c r="I245" s="149" t="s">
        <v>2029</v>
      </c>
      <c r="J245" s="152" t="s">
        <v>2033</v>
      </c>
    </row>
    <row r="246" spans="1:13" x14ac:dyDescent="0.4">
      <c r="A246" s="149" t="s">
        <v>2008</v>
      </c>
      <c r="B246" s="150" t="str">
        <f>VLOOKUP(A246,URS確認!$E:$G,3,FALSE)</f>
        <v xml:space="preserve">撥款匯款作業                         </v>
      </c>
      <c r="C246" s="149">
        <v>1</v>
      </c>
      <c r="D246" s="159" t="s">
        <v>2009</v>
      </c>
      <c r="E246" s="154">
        <v>44438</v>
      </c>
      <c r="F246" s="153"/>
      <c r="I246" s="149" t="s">
        <v>2029</v>
      </c>
      <c r="M246" s="152" t="s">
        <v>2034</v>
      </c>
    </row>
    <row r="247" spans="1:13" x14ac:dyDescent="0.4">
      <c r="A247" s="149" t="s">
        <v>908</v>
      </c>
      <c r="B247" s="150" t="str">
        <f>VLOOKUP(A247,URS確認!$E:$G,3,FALSE)</f>
        <v>AML姓名檢核查詢</v>
      </c>
      <c r="C247" s="149">
        <v>1</v>
      </c>
      <c r="D247" s="159" t="s">
        <v>2010</v>
      </c>
      <c r="E247" s="154">
        <v>44438</v>
      </c>
      <c r="F247" s="153">
        <v>44447</v>
      </c>
      <c r="I247" s="149" t="s">
        <v>2029</v>
      </c>
      <c r="L247" s="152" t="s">
        <v>2030</v>
      </c>
    </row>
    <row r="248" spans="1:13" ht="51" x14ac:dyDescent="0.4">
      <c r="A248" s="149" t="s">
        <v>2036</v>
      </c>
      <c r="B248" s="150" t="str">
        <f>VLOOKUP(A248,URS確認!$E:$G,3,FALSE)</f>
        <v xml:space="preserve">預約撥款                 </v>
      </c>
      <c r="C248" s="149">
        <v>1</v>
      </c>
      <c r="D248" s="159" t="s">
        <v>2037</v>
      </c>
      <c r="E248" s="154">
        <v>44439</v>
      </c>
      <c r="F248" s="153">
        <v>44446</v>
      </c>
      <c r="G248" s="153">
        <v>44446</v>
      </c>
      <c r="I248" s="149" t="str">
        <f>VLOOKUP(A248,URS確認!E:I,5,FALSE)</f>
        <v>余家興</v>
      </c>
    </row>
    <row r="249" spans="1:13" x14ac:dyDescent="0.4">
      <c r="A249" s="149" t="s">
        <v>2036</v>
      </c>
      <c r="B249" s="150" t="str">
        <f>VLOOKUP(A249,URS確認!$E:$G,3,FALSE)</f>
        <v xml:space="preserve">預約撥款                 </v>
      </c>
      <c r="C249" s="149">
        <v>2</v>
      </c>
      <c r="D249" s="159" t="s">
        <v>1999</v>
      </c>
      <c r="E249" s="154">
        <v>44439</v>
      </c>
      <c r="F249" s="153">
        <v>44446</v>
      </c>
      <c r="G249" s="153">
        <v>44446</v>
      </c>
      <c r="I249" s="149" t="str">
        <f>VLOOKUP(A249,URS確認!E:I,5,FALSE)</f>
        <v>余家興</v>
      </c>
    </row>
    <row r="250" spans="1:13" x14ac:dyDescent="0.4">
      <c r="A250" s="149" t="s">
        <v>2039</v>
      </c>
      <c r="B250" s="150" t="str">
        <f>VLOOKUP(A250,URS確認!$E:$G,3,FALSE)</f>
        <v>預約撥款到期作業</v>
      </c>
      <c r="C250" s="149">
        <v>1</v>
      </c>
      <c r="D250" s="159" t="s">
        <v>2038</v>
      </c>
      <c r="E250" s="154">
        <v>44439</v>
      </c>
      <c r="F250" s="153">
        <v>44446</v>
      </c>
      <c r="I250" s="149" t="str">
        <f>VLOOKUP(A250,URS確認!E:I,5,FALSE)</f>
        <v>余家興</v>
      </c>
    </row>
    <row r="251" spans="1:13" x14ac:dyDescent="0.4">
      <c r="A251" s="149" t="s">
        <v>2040</v>
      </c>
      <c r="B251" s="150" t="str">
        <f>VLOOKUP(A251,URS確認!$E:$G,3,FALSE)</f>
        <v xml:space="preserve">交易內容查詢             </v>
      </c>
      <c r="C251" s="149">
        <v>1</v>
      </c>
      <c r="D251" s="159" t="s">
        <v>2041</v>
      </c>
      <c r="E251" s="154">
        <v>44439</v>
      </c>
      <c r="F251" s="153">
        <v>44446</v>
      </c>
      <c r="G251" s="153">
        <v>44446</v>
      </c>
      <c r="I251" s="149" t="str">
        <f>VLOOKUP(A251,URS確認!E:I,5,FALSE)</f>
        <v>余家興</v>
      </c>
    </row>
    <row r="252" spans="1:13" x14ac:dyDescent="0.4">
      <c r="A252" s="149" t="s">
        <v>2042</v>
      </c>
      <c r="B252" s="150" t="str">
        <f>VLOOKUP(A252,URS確認!$E:$G,3,FALSE)</f>
        <v xml:space="preserve">交易明細資料查詢         </v>
      </c>
      <c r="C252" s="149">
        <v>1</v>
      </c>
      <c r="D252" s="159" t="s">
        <v>2043</v>
      </c>
      <c r="E252" s="154">
        <v>44439</v>
      </c>
      <c r="F252" s="153">
        <v>44446</v>
      </c>
      <c r="G252" s="153">
        <v>44446</v>
      </c>
      <c r="I252" s="149" t="str">
        <f>VLOOKUP(A252,URS確認!E:I,5,FALSE)</f>
        <v>余家興</v>
      </c>
    </row>
    <row r="253" spans="1:13" x14ac:dyDescent="0.4">
      <c r="A253" s="149" t="s">
        <v>2045</v>
      </c>
      <c r="B253" s="150" t="str">
        <f>VLOOKUP(A253,URS確認!$E:$G,3,FALSE)</f>
        <v xml:space="preserve">借戶利率變更             </v>
      </c>
      <c r="C253" s="149">
        <v>1</v>
      </c>
      <c r="D253" s="159" t="s">
        <v>2044</v>
      </c>
      <c r="E253" s="154">
        <v>44439</v>
      </c>
      <c r="F253" s="153">
        <v>44446</v>
      </c>
      <c r="G253" s="153">
        <v>44446</v>
      </c>
      <c r="I253" s="149" t="str">
        <f>VLOOKUP(A253,URS確認!E:I,5,FALSE)</f>
        <v>余家興</v>
      </c>
    </row>
    <row r="254" spans="1:13" x14ac:dyDescent="0.4">
      <c r="A254" s="149" t="s">
        <v>2271</v>
      </c>
      <c r="B254" s="150" t="s">
        <v>2288</v>
      </c>
      <c r="C254" s="149">
        <v>1</v>
      </c>
      <c r="D254" s="159" t="s">
        <v>2284</v>
      </c>
      <c r="E254" s="154">
        <v>44439</v>
      </c>
      <c r="F254" s="153">
        <v>44446</v>
      </c>
      <c r="G254" s="153">
        <v>44446</v>
      </c>
      <c r="I254" s="149" t="str">
        <f>VLOOKUP(A254,URS確認!E:I,5,FALSE)</f>
        <v>余家興</v>
      </c>
    </row>
    <row r="255" spans="1:13" x14ac:dyDescent="0.4">
      <c r="A255" s="149" t="s">
        <v>2273</v>
      </c>
      <c r="B255" s="150" t="s">
        <v>2289</v>
      </c>
      <c r="C255" s="149">
        <v>1</v>
      </c>
      <c r="D255" s="159" t="s">
        <v>2285</v>
      </c>
      <c r="E255" s="154">
        <v>44439</v>
      </c>
      <c r="F255" s="153">
        <v>44446</v>
      </c>
      <c r="G255" s="153">
        <v>44446</v>
      </c>
      <c r="I255" s="149" t="str">
        <f>VLOOKUP(A255,URS確認!E:I,5,FALSE)</f>
        <v>余家興</v>
      </c>
    </row>
    <row r="256" spans="1:13" x14ac:dyDescent="0.4">
      <c r="A256" s="149" t="s">
        <v>2273</v>
      </c>
      <c r="B256" s="150" t="s">
        <v>2289</v>
      </c>
      <c r="C256" s="149">
        <v>2</v>
      </c>
      <c r="D256" s="159" t="s">
        <v>2286</v>
      </c>
      <c r="E256" s="154">
        <v>44439</v>
      </c>
      <c r="F256" s="153">
        <v>44446</v>
      </c>
      <c r="G256" s="153">
        <v>44446</v>
      </c>
      <c r="I256" s="149" t="str">
        <f>VLOOKUP(A256,URS確認!E:I,5,FALSE)</f>
        <v>余家興</v>
      </c>
    </row>
    <row r="257" spans="1:9" x14ac:dyDescent="0.4">
      <c r="A257" s="149" t="s">
        <v>2273</v>
      </c>
      <c r="B257" s="150" t="s">
        <v>2289</v>
      </c>
      <c r="C257" s="149">
        <v>3</v>
      </c>
      <c r="D257" s="159" t="s">
        <v>2287</v>
      </c>
      <c r="E257" s="154">
        <v>44439</v>
      </c>
      <c r="F257" s="153">
        <v>44446</v>
      </c>
      <c r="G257" s="153">
        <v>44446</v>
      </c>
      <c r="I257" s="149" t="str">
        <f>VLOOKUP(A257,URS確認!E:I,5,FALSE)</f>
        <v>余家興</v>
      </c>
    </row>
    <row r="258" spans="1:9" ht="51" x14ac:dyDescent="0.4">
      <c r="A258" s="149" t="s">
        <v>2273</v>
      </c>
      <c r="B258" s="150" t="s">
        <v>2289</v>
      </c>
      <c r="C258" s="149">
        <v>4</v>
      </c>
      <c r="D258" s="159" t="s">
        <v>2339</v>
      </c>
      <c r="E258" s="154">
        <v>44439</v>
      </c>
      <c r="F258" s="153">
        <v>44446</v>
      </c>
      <c r="G258" s="153">
        <v>44446</v>
      </c>
      <c r="I258" s="149" t="str">
        <f>VLOOKUP(A258,URS確認!E:I,5,FALSE)</f>
        <v>余家興</v>
      </c>
    </row>
    <row r="259" spans="1:9" x14ac:dyDescent="0.4">
      <c r="A259" s="149" t="s">
        <v>363</v>
      </c>
      <c r="B259" s="150" t="str">
        <f>VLOOKUP(A259,URS確認!$E:$G,3,FALSE)</f>
        <v xml:space="preserve">ACH授權資料查詢                      </v>
      </c>
      <c r="C259" s="149">
        <v>1</v>
      </c>
      <c r="D259" s="159" t="s">
        <v>2307</v>
      </c>
      <c r="E259" s="154">
        <v>44447</v>
      </c>
      <c r="I259" s="149" t="str">
        <f>VLOOKUP(A259,URS確認!E:I,5,FALSE)</f>
        <v>余家興</v>
      </c>
    </row>
    <row r="260" spans="1:9" ht="34" x14ac:dyDescent="0.4">
      <c r="A260" s="149" t="s">
        <v>363</v>
      </c>
      <c r="B260" s="150" t="str">
        <f>VLOOKUP(A260,URS確認!$E:$G,3,FALSE)</f>
        <v xml:space="preserve">ACH授權資料查詢                      </v>
      </c>
      <c r="C260" s="149">
        <v>2</v>
      </c>
      <c r="D260" s="159" t="s">
        <v>2317</v>
      </c>
      <c r="E260" s="154">
        <v>44448</v>
      </c>
      <c r="I260" s="149" t="str">
        <f>VLOOKUP(A260,URS確認!E:I,5,FALSE)</f>
        <v>余家興</v>
      </c>
    </row>
    <row r="261" spans="1:9" x14ac:dyDescent="0.4">
      <c r="A261" s="149" t="s">
        <v>2308</v>
      </c>
      <c r="B261" s="150" t="str">
        <f>VLOOKUP(A261,URS確認!$E:$G,3,FALSE)</f>
        <v xml:space="preserve">ACH授權資料建檔                      </v>
      </c>
      <c r="C261" s="149">
        <v>1</v>
      </c>
      <c r="D261" s="159" t="s">
        <v>2309</v>
      </c>
      <c r="E261" s="154">
        <v>44447</v>
      </c>
      <c r="I261" s="149" t="str">
        <f>VLOOKUP(A261,URS確認!E:I,5,FALSE)</f>
        <v>余家興</v>
      </c>
    </row>
    <row r="262" spans="1:9" ht="34" x14ac:dyDescent="0.4">
      <c r="A262" s="149" t="s">
        <v>2308</v>
      </c>
      <c r="B262" s="150" t="str">
        <f>VLOOKUP(A262,URS確認!$E:$G,3,FALSE)</f>
        <v xml:space="preserve">ACH授權資料建檔                      </v>
      </c>
      <c r="C262" s="149">
        <v>2</v>
      </c>
      <c r="D262" s="159" t="s">
        <v>2310</v>
      </c>
      <c r="E262" s="154">
        <v>44447</v>
      </c>
      <c r="I262" s="149" t="str">
        <f>VLOOKUP(A262,URS確認!E:I,5,FALSE)</f>
        <v>余家興</v>
      </c>
    </row>
    <row r="263" spans="1:9" x14ac:dyDescent="0.4">
      <c r="A263" s="149" t="s">
        <v>384</v>
      </c>
      <c r="B263" s="150" t="str">
        <f>VLOOKUP(A263,URS確認!$E:$G,3,FALSE)</f>
        <v>帳號授權檔查詢</v>
      </c>
      <c r="C263" s="149">
        <v>1</v>
      </c>
      <c r="D263" s="159" t="s">
        <v>2311</v>
      </c>
      <c r="E263" s="154">
        <v>44447</v>
      </c>
      <c r="I263" s="149" t="str">
        <f>VLOOKUP(A263,URS確認!E:I,5,FALSE)</f>
        <v>余家興</v>
      </c>
    </row>
    <row r="264" spans="1:9" x14ac:dyDescent="0.4">
      <c r="A264" s="149" t="s">
        <v>2290</v>
      </c>
      <c r="B264" s="150" t="str">
        <f>VLOOKUP(A264,URS確認!$E:$G,3,FALSE)</f>
        <v>ACH授權資料歷史紀錄查詢</v>
      </c>
      <c r="C264" s="149">
        <v>1</v>
      </c>
      <c r="D264" s="159" t="s">
        <v>2312</v>
      </c>
      <c r="E264" s="154">
        <v>44447</v>
      </c>
      <c r="I264" s="149" t="str">
        <f>VLOOKUP(A264,URS確認!E:I,5,FALSE)</f>
        <v>余家興</v>
      </c>
    </row>
    <row r="265" spans="1:9" x14ac:dyDescent="0.4">
      <c r="A265" s="149" t="s">
        <v>2290</v>
      </c>
      <c r="B265" s="150" t="str">
        <f>VLOOKUP(A265,URS確認!$E:$G,3,FALSE)</f>
        <v>ACH授權資料歷史紀錄查詢</v>
      </c>
      <c r="C265" s="149">
        <v>2</v>
      </c>
      <c r="D265" s="159" t="s">
        <v>2313</v>
      </c>
      <c r="E265" s="154">
        <v>44447</v>
      </c>
      <c r="I265" s="149" t="str">
        <f>VLOOKUP(A265,URS確認!E:I,5,FALSE)</f>
        <v>余家興</v>
      </c>
    </row>
    <row r="266" spans="1:9" x14ac:dyDescent="0.4">
      <c r="A266" s="149" t="s">
        <v>2290</v>
      </c>
      <c r="B266" s="150" t="str">
        <f>VLOOKUP(A266,URS確認!$E:$G,3,FALSE)</f>
        <v>ACH授權資料歷史紀錄查詢</v>
      </c>
      <c r="C266" s="149">
        <v>3</v>
      </c>
      <c r="D266" s="159" t="s">
        <v>2314</v>
      </c>
      <c r="E266" s="154">
        <v>44447</v>
      </c>
      <c r="I266" s="149" t="str">
        <f>VLOOKUP(A266,URS確認!E:I,5,FALSE)</f>
        <v>余家興</v>
      </c>
    </row>
    <row r="267" spans="1:9" x14ac:dyDescent="0.4">
      <c r="B267" s="150" t="s">
        <v>2315</v>
      </c>
      <c r="C267" s="149">
        <v>1</v>
      </c>
      <c r="D267" s="146" t="s">
        <v>2316</v>
      </c>
      <c r="E267" s="154">
        <v>44447</v>
      </c>
      <c r="I267" s="149" t="s">
        <v>57</v>
      </c>
    </row>
    <row r="268" spans="1:9" ht="34" x14ac:dyDescent="0.4">
      <c r="A268" s="149" t="s">
        <v>1527</v>
      </c>
      <c r="B268" s="150" t="str">
        <f>VLOOKUP(A268,URS確認!$E:$G,3,FALSE)</f>
        <v xml:space="preserve">額度資料維護                            </v>
      </c>
      <c r="C268" s="149">
        <v>1</v>
      </c>
      <c r="D268" s="159" t="s">
        <v>2318</v>
      </c>
      <c r="E268" s="154">
        <v>44448</v>
      </c>
      <c r="I268" s="149" t="str">
        <f>VLOOKUP(A268,URS確認!E:I,5,FALSE)</f>
        <v>余家興</v>
      </c>
    </row>
    <row r="269" spans="1:9" x14ac:dyDescent="0.4">
      <c r="A269" s="149" t="s">
        <v>1527</v>
      </c>
      <c r="B269" s="150" t="str">
        <f>VLOOKUP(A269,URS確認!$E:$G,3,FALSE)</f>
        <v xml:space="preserve">額度資料維護                            </v>
      </c>
      <c r="C269" s="149">
        <v>2</v>
      </c>
      <c r="D269" s="159" t="s">
        <v>2319</v>
      </c>
      <c r="E269" s="154">
        <v>44448</v>
      </c>
      <c r="I269" s="149" t="str">
        <f>VLOOKUP(A269,URS確認!E:I,5,FALSE)</f>
        <v>余家興</v>
      </c>
    </row>
    <row r="270" spans="1:9" x14ac:dyDescent="0.4">
      <c r="A270" s="149" t="s">
        <v>372</v>
      </c>
      <c r="B270" s="150" t="str">
        <f>VLOOKUP(A270,URS確認!$E:$G,3,FALSE)</f>
        <v xml:space="preserve">郵局授權資料查詢                     </v>
      </c>
      <c r="C270" s="149">
        <v>1</v>
      </c>
      <c r="D270" s="159" t="s">
        <v>2320</v>
      </c>
      <c r="E270" s="154">
        <v>44452</v>
      </c>
      <c r="I270" s="149" t="str">
        <f>VLOOKUP(A270,URS確認!E:I,5,FALSE)</f>
        <v>余家興</v>
      </c>
    </row>
    <row r="271" spans="1:9" x14ac:dyDescent="0.4">
      <c r="A271" s="149" t="s">
        <v>2321</v>
      </c>
      <c r="B271" s="150" t="str">
        <f>VLOOKUP(A271,URS確認!$E:$G,3,FALSE)</f>
        <v xml:space="preserve">郵局授權資料建檔                     </v>
      </c>
      <c r="C271" s="149">
        <v>1</v>
      </c>
      <c r="D271" s="159" t="s">
        <v>2322</v>
      </c>
      <c r="E271" s="154">
        <v>44452</v>
      </c>
      <c r="I271" s="149" t="str">
        <f>VLOOKUP(A271,URS確認!E:I,5,FALSE)</f>
        <v>余家興</v>
      </c>
    </row>
    <row r="272" spans="1:9" ht="34" x14ac:dyDescent="0.4">
      <c r="A272" s="149" t="s">
        <v>384</v>
      </c>
      <c r="B272" s="150" t="str">
        <f>VLOOKUP(A272,URS確認!$E:$G,3,FALSE)</f>
        <v>帳號授權檔查詢</v>
      </c>
      <c r="C272" s="149">
        <v>1</v>
      </c>
      <c r="D272" s="159" t="s">
        <v>2323</v>
      </c>
      <c r="E272" s="154">
        <v>44452</v>
      </c>
      <c r="I272" s="149" t="str">
        <f>VLOOKUP(A272,URS確認!E:I,5,FALSE)</f>
        <v>余家興</v>
      </c>
    </row>
    <row r="273" spans="1:9" x14ac:dyDescent="0.4">
      <c r="A273" s="149" t="s">
        <v>256</v>
      </c>
      <c r="B273" s="150" t="str">
        <f>VLOOKUP(A273,URS確認!$E:$G,3,FALSE)</f>
        <v xml:space="preserve">暫收款退還               </v>
      </c>
      <c r="C273" s="149">
        <v>1</v>
      </c>
      <c r="D273" s="159" t="s">
        <v>2324</v>
      </c>
      <c r="E273" s="154">
        <v>44452</v>
      </c>
      <c r="I273" s="149" t="str">
        <f>VLOOKUP(A273,URS確認!E:I,5,FALSE)</f>
        <v>余家興</v>
      </c>
    </row>
    <row r="274" spans="1:9" x14ac:dyDescent="0.4">
      <c r="A274" s="149" t="s">
        <v>256</v>
      </c>
      <c r="B274" s="150" t="str">
        <f>VLOOKUP(A274,URS確認!$E:$G,3,FALSE)</f>
        <v xml:space="preserve">暫收款退還               </v>
      </c>
      <c r="C274" s="149">
        <v>2</v>
      </c>
      <c r="D274" s="159" t="s">
        <v>2325</v>
      </c>
      <c r="E274" s="154">
        <v>44452</v>
      </c>
      <c r="I274" s="149" t="str">
        <f>VLOOKUP(A274,URS確認!E:I,5,FALSE)</f>
        <v>余家興</v>
      </c>
    </row>
    <row r="275" spans="1:9" ht="34" x14ac:dyDescent="0.4">
      <c r="A275" s="149" t="s">
        <v>2326</v>
      </c>
      <c r="B275" s="150" t="str">
        <f>VLOOKUP(A275,URS確認!$E:$G,3,FALSE)</f>
        <v>業務關帳作業(撥款)</v>
      </c>
      <c r="C275" s="149">
        <v>1</v>
      </c>
      <c r="D275" s="159" t="s">
        <v>2327</v>
      </c>
      <c r="E275" s="154">
        <v>44452</v>
      </c>
      <c r="I275" s="149" t="str">
        <f>VLOOKUP(A275,URS確認!E:I,5,FALSE)</f>
        <v>楊智誠</v>
      </c>
    </row>
    <row r="276" spans="1:9" x14ac:dyDescent="0.4">
      <c r="A276" s="149" t="s">
        <v>2326</v>
      </c>
      <c r="B276" s="150" t="str">
        <f>VLOOKUP(A276,URS確認!$E:$G,3,FALSE)</f>
        <v>業務關帳作業(撥款)</v>
      </c>
      <c r="C276" s="149">
        <v>2</v>
      </c>
      <c r="D276" s="159" t="s">
        <v>2328</v>
      </c>
      <c r="E276" s="154">
        <v>44452</v>
      </c>
      <c r="I276" s="149" t="str">
        <f>VLOOKUP(A276,URS確認!E:I,5,FALSE)</f>
        <v>楊智誠</v>
      </c>
    </row>
    <row r="277" spans="1:9" x14ac:dyDescent="0.4">
      <c r="A277" s="149" t="s">
        <v>2329</v>
      </c>
      <c r="B277" s="150" t="str">
        <f>VLOOKUP(A277,URS確認!$E:$G,3,FALSE)</f>
        <v xml:space="preserve">暫收支票明細資料查詢     </v>
      </c>
      <c r="C277" s="149">
        <v>1</v>
      </c>
      <c r="D277" s="159" t="s">
        <v>2330</v>
      </c>
      <c r="E277" s="154">
        <v>44452</v>
      </c>
      <c r="I277" s="149" t="str">
        <f>VLOOKUP(A277,URS確認!E:I,5,FALSE)</f>
        <v>余家興</v>
      </c>
    </row>
    <row r="278" spans="1:9" ht="34" x14ac:dyDescent="0.4">
      <c r="A278" s="149" t="s">
        <v>2329</v>
      </c>
      <c r="B278" s="150" t="str">
        <f>VLOOKUP(A278,URS確認!$E:$G,3,FALSE)</f>
        <v xml:space="preserve">暫收支票明細資料查詢     </v>
      </c>
      <c r="C278" s="149">
        <v>2</v>
      </c>
      <c r="D278" s="159" t="s">
        <v>2331</v>
      </c>
      <c r="E278" s="154">
        <v>44452</v>
      </c>
      <c r="I278" s="149" t="str">
        <f>VLOOKUP(A278,URS確認!E:I,5,FALSE)</f>
        <v>余家興</v>
      </c>
    </row>
    <row r="279" spans="1:9" x14ac:dyDescent="0.4">
      <c r="A279" s="149" t="s">
        <v>250</v>
      </c>
      <c r="B279" s="150" t="str">
        <f>VLOOKUP(A279,URS確認!$E:$G,3,FALSE)</f>
        <v>支票明細資料查詢-依客戶</v>
      </c>
      <c r="C279" s="149">
        <v>1</v>
      </c>
      <c r="D279" s="159" t="s">
        <v>2332</v>
      </c>
      <c r="E279" s="154">
        <v>44452</v>
      </c>
      <c r="I279" s="149" t="str">
        <f>VLOOKUP(A279,URS確認!E:I,5,FALSE)</f>
        <v>余家興</v>
      </c>
    </row>
    <row r="280" spans="1:9" ht="34" x14ac:dyDescent="0.4">
      <c r="A280" s="149" t="s">
        <v>2086</v>
      </c>
      <c r="B280" s="150" t="str">
        <f>VLOOKUP(A280,URS確認!$E:$G,3,FALSE)</f>
        <v>支票明細資料查詢-全部</v>
      </c>
      <c r="C280" s="149">
        <v>1</v>
      </c>
      <c r="D280" s="159" t="s">
        <v>2331</v>
      </c>
      <c r="E280" s="154">
        <v>44452</v>
      </c>
      <c r="I280" s="149" t="str">
        <f>VLOOKUP(A280,URS確認!E:I,5,FALSE)</f>
        <v>余家興</v>
      </c>
    </row>
    <row r="281" spans="1:9" x14ac:dyDescent="0.4">
      <c r="A281" s="149" t="s">
        <v>288</v>
      </c>
      <c r="B281" s="150" t="str">
        <f>VLOOKUP(A281,URS確認!$E:$G,3,FALSE)</f>
        <v xml:space="preserve">支票內容查詢             </v>
      </c>
      <c r="C281" s="149">
        <v>1</v>
      </c>
      <c r="D281" s="159" t="s">
        <v>2333</v>
      </c>
      <c r="E281" s="154">
        <v>44452</v>
      </c>
      <c r="I281" s="149" t="str">
        <f>VLOOKUP(A281,URS確認!E:I,5,FALSE)</f>
        <v>余家興</v>
      </c>
    </row>
    <row r="282" spans="1:9" ht="34" x14ac:dyDescent="0.4">
      <c r="A282" s="149" t="s">
        <v>259</v>
      </c>
      <c r="B282" s="150" t="str">
        <f>VLOOKUP(A282,URS確認!$E:$G,3,FALSE)</f>
        <v>暫收款銷帳</v>
      </c>
      <c r="C282" s="149">
        <v>1</v>
      </c>
      <c r="D282" s="159" t="s">
        <v>2341</v>
      </c>
      <c r="E282" s="154">
        <v>44453</v>
      </c>
      <c r="F282" s="154">
        <v>44455</v>
      </c>
      <c r="G282" s="154">
        <v>44455</v>
      </c>
      <c r="I282" s="149" t="str">
        <f>VLOOKUP(A282,URS確認!E:I,5,FALSE)</f>
        <v>余家興</v>
      </c>
    </row>
    <row r="283" spans="1:9" ht="85" x14ac:dyDescent="0.4">
      <c r="A283" s="149" t="s">
        <v>84</v>
      </c>
      <c r="B283" s="150" t="str">
        <f>VLOOKUP(A283,URS確認!$E:$G,3,FALSE)</f>
        <v>貸後契變手續費明細資料查詢(未入帳)</v>
      </c>
      <c r="C283" s="149">
        <v>1</v>
      </c>
      <c r="D283" s="159" t="s">
        <v>2342</v>
      </c>
      <c r="E283" s="154">
        <v>44453</v>
      </c>
      <c r="F283" s="154">
        <v>44455</v>
      </c>
      <c r="G283" s="154">
        <v>44455</v>
      </c>
      <c r="I283" s="149" t="str">
        <f>VLOOKUP(A283,URS確認!E:I,5,FALSE)</f>
        <v>陳昱衡</v>
      </c>
    </row>
    <row r="284" spans="1:9" x14ac:dyDescent="0.4">
      <c r="A284" s="149" t="s">
        <v>87</v>
      </c>
      <c r="B284" s="150" t="str">
        <f>VLOOKUP(A284,URS確認!$E:$G,3,FALSE)</f>
        <v xml:space="preserve">貸後契變手續費維護                      </v>
      </c>
      <c r="C284" s="149">
        <v>1</v>
      </c>
      <c r="D284" s="159" t="s">
        <v>2343</v>
      </c>
      <c r="E284" s="154">
        <v>44453</v>
      </c>
      <c r="F284" s="153">
        <v>44455</v>
      </c>
      <c r="G284" s="153">
        <v>44455</v>
      </c>
      <c r="I284" s="149" t="str">
        <f>VLOOKUP(A284,URS確認!E:I,5,FALSE)</f>
        <v>陳昱衡</v>
      </c>
    </row>
    <row r="285" spans="1:9" x14ac:dyDescent="0.4">
      <c r="A285" s="149" t="s">
        <v>87</v>
      </c>
      <c r="B285" s="150" t="str">
        <f>VLOOKUP(A285,URS確認!$E:$G,3,FALSE)</f>
        <v xml:space="preserve">貸後契變手續費維護                      </v>
      </c>
      <c r="C285" s="149">
        <v>2</v>
      </c>
      <c r="D285" s="159" t="s">
        <v>2344</v>
      </c>
      <c r="E285" s="154">
        <v>44453</v>
      </c>
      <c r="F285" s="153">
        <v>44455</v>
      </c>
      <c r="G285" s="153">
        <v>44455</v>
      </c>
      <c r="I285" s="149" t="str">
        <f>VLOOKUP(A285,URS確認!E:I,5,FALSE)</f>
        <v>陳昱衡</v>
      </c>
    </row>
    <row r="286" spans="1:9" x14ac:dyDescent="0.4">
      <c r="A286" s="149" t="s">
        <v>87</v>
      </c>
      <c r="B286" s="150" t="str">
        <f>VLOOKUP(A286,URS確認!$E:$G,3,FALSE)</f>
        <v xml:space="preserve">貸後契變手續費維護                      </v>
      </c>
      <c r="C286" s="149">
        <v>3</v>
      </c>
      <c r="D286" s="159" t="s">
        <v>2345</v>
      </c>
      <c r="E286" s="154">
        <v>44453</v>
      </c>
      <c r="F286" s="153">
        <v>44455</v>
      </c>
      <c r="G286" s="153">
        <v>44455</v>
      </c>
      <c r="I286" s="149" t="str">
        <f>VLOOKUP(A286,URS確認!E:I,5,FALSE)</f>
        <v>陳昱衡</v>
      </c>
    </row>
    <row r="287" spans="1:9" x14ac:dyDescent="0.4">
      <c r="A287" s="149" t="s">
        <v>87</v>
      </c>
      <c r="B287" s="150" t="str">
        <f>VLOOKUP(A287,URS確認!$E:$G,3,FALSE)</f>
        <v xml:space="preserve">貸後契變手續費維護                      </v>
      </c>
      <c r="C287" s="149">
        <v>4</v>
      </c>
      <c r="D287" s="159" t="s">
        <v>2346</v>
      </c>
      <c r="E287" s="154">
        <v>44453</v>
      </c>
      <c r="I287" s="149" t="str">
        <f>VLOOKUP(A287,URS確認!E:I,5,FALSE)</f>
        <v>陳昱衡</v>
      </c>
    </row>
    <row r="288" spans="1:9" x14ac:dyDescent="0.4">
      <c r="A288" s="149" t="s">
        <v>90</v>
      </c>
      <c r="B288" s="150" t="str">
        <f>VLOOKUP(A288,URS確認!$E:$G,3,FALSE)</f>
        <v>貸後契變手續費明細資料查詢</v>
      </c>
      <c r="C288" s="149">
        <v>1</v>
      </c>
      <c r="D288" s="159" t="s">
        <v>2347</v>
      </c>
      <c r="E288" s="154">
        <v>44453</v>
      </c>
      <c r="F288" s="153">
        <v>44455</v>
      </c>
      <c r="G288" s="153">
        <v>44455</v>
      </c>
      <c r="I288" s="149" t="str">
        <f>VLOOKUP(A288,URS確認!E:I,5,FALSE)</f>
        <v>陳昱衡</v>
      </c>
    </row>
    <row r="289" spans="1:9" x14ac:dyDescent="0.4">
      <c r="A289" s="149" t="s">
        <v>2349</v>
      </c>
      <c r="B289" s="150" t="str">
        <f>VLOOKUP(A289,URS確認!$E:$G,3,FALSE)</f>
        <v>銷帳歷史明細查詢</v>
      </c>
      <c r="C289" s="149">
        <v>1</v>
      </c>
      <c r="D289" s="159" t="s">
        <v>2348</v>
      </c>
      <c r="E289" s="154">
        <v>44453</v>
      </c>
      <c r="I289" s="149" t="str">
        <f>VLOOKUP(A289,URS確認!E:I,5,FALSE)</f>
        <v>楊智誠</v>
      </c>
    </row>
  </sheetData>
  <autoFilter ref="A1:P281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24" sqref="B24"/>
    </sheetView>
  </sheetViews>
  <sheetFormatPr defaultColWidth="9" defaultRowHeight="14.5" x14ac:dyDescent="0.35"/>
  <cols>
    <col min="1" max="1" width="9" style="40"/>
    <col min="2" max="2" width="91.69921875" style="38" customWidth="1"/>
    <col min="3" max="3" width="23.3984375" style="38" customWidth="1"/>
    <col min="4" max="16384" width="9" style="38"/>
  </cols>
  <sheetData>
    <row r="1" spans="1:3" x14ac:dyDescent="0.35">
      <c r="A1" s="39" t="s">
        <v>1493</v>
      </c>
      <c r="B1" s="39" t="s">
        <v>1305</v>
      </c>
      <c r="C1" s="39" t="s">
        <v>1494</v>
      </c>
    </row>
    <row r="2" spans="1:3" x14ac:dyDescent="0.35">
      <c r="A2" s="40">
        <v>1</v>
      </c>
      <c r="B2" s="101" t="s">
        <v>1496</v>
      </c>
      <c r="C2" s="38" t="s">
        <v>1495</v>
      </c>
    </row>
    <row r="3" spans="1:3" x14ac:dyDescent="0.35">
      <c r="A3" s="40">
        <v>2</v>
      </c>
      <c r="B3" s="38" t="s">
        <v>1544</v>
      </c>
      <c r="C3" s="38" t="s">
        <v>1545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3"/>
  <sheetViews>
    <sheetView zoomScale="85" zoomScaleNormal="85" workbookViewId="0">
      <pane ySplit="1" topLeftCell="A2" activePane="bottomLeft" state="frozen"/>
      <selection pane="bottomLeft"/>
    </sheetView>
  </sheetViews>
  <sheetFormatPr defaultColWidth="9" defaultRowHeight="17" x14ac:dyDescent="0.3"/>
  <cols>
    <col min="1" max="1" width="14.59765625" style="175" bestFit="1" customWidth="1"/>
    <col min="2" max="2" width="5.59765625" style="167" bestFit="1" customWidth="1"/>
    <col min="3" max="3" width="62.3984375" style="163" bestFit="1" customWidth="1"/>
    <col min="4" max="4" width="14.59765625" style="175" bestFit="1" customWidth="1"/>
    <col min="5" max="5" width="21" style="166" customWidth="1"/>
    <col min="6" max="6" width="63.69921875" style="167" bestFit="1" customWidth="1"/>
    <col min="7" max="7" width="13.8984375" style="166" bestFit="1" customWidth="1"/>
    <col min="8" max="8" width="27.5" style="167" customWidth="1"/>
    <col min="9" max="16384" width="9" style="167"/>
  </cols>
  <sheetData>
    <row r="1" spans="1:8" s="246" customFormat="1" x14ac:dyDescent="0.3">
      <c r="A1" s="243" t="s">
        <v>1088</v>
      </c>
      <c r="B1" s="244" t="s">
        <v>1371</v>
      </c>
      <c r="C1" s="243" t="s">
        <v>1331</v>
      </c>
      <c r="D1" s="243" t="s">
        <v>1332</v>
      </c>
      <c r="E1" s="245" t="s">
        <v>1334</v>
      </c>
      <c r="F1" s="243" t="s">
        <v>1333</v>
      </c>
      <c r="G1" s="245" t="s">
        <v>1369</v>
      </c>
      <c r="H1" s="245" t="s">
        <v>1718</v>
      </c>
    </row>
    <row r="2" spans="1:8" s="185" customFormat="1" ht="34" x14ac:dyDescent="0.3">
      <c r="A2" s="166">
        <v>44399</v>
      </c>
      <c r="B2" s="175">
        <v>1</v>
      </c>
      <c r="C2" s="163" t="s">
        <v>1345</v>
      </c>
      <c r="D2" s="175" t="s">
        <v>640</v>
      </c>
      <c r="E2" s="166">
        <v>44403</v>
      </c>
      <c r="F2" s="165" t="s">
        <v>1636</v>
      </c>
      <c r="G2" s="166">
        <v>44403</v>
      </c>
      <c r="H2" s="167"/>
    </row>
    <row r="3" spans="1:8" x14ac:dyDescent="0.3">
      <c r="A3" s="166">
        <v>44397</v>
      </c>
      <c r="B3" s="175">
        <v>1</v>
      </c>
      <c r="C3" s="163" t="s">
        <v>1336</v>
      </c>
      <c r="D3" s="175" t="s">
        <v>1337</v>
      </c>
      <c r="E3" s="166">
        <v>44407</v>
      </c>
    </row>
    <row r="4" spans="1:8" x14ac:dyDescent="0.3">
      <c r="A4" s="166">
        <v>44397</v>
      </c>
      <c r="B4" s="175">
        <v>2</v>
      </c>
      <c r="C4" s="163" t="s">
        <v>1338</v>
      </c>
      <c r="D4" s="175" t="s">
        <v>1337</v>
      </c>
      <c r="E4" s="166">
        <v>44407</v>
      </c>
    </row>
    <row r="5" spans="1:8" s="185" customFormat="1" ht="34" x14ac:dyDescent="0.3">
      <c r="A5" s="166">
        <v>44398</v>
      </c>
      <c r="B5" s="175">
        <v>3</v>
      </c>
      <c r="C5" s="186" t="s">
        <v>1341</v>
      </c>
      <c r="D5" s="175" t="s">
        <v>999</v>
      </c>
      <c r="E5" s="166">
        <v>44407</v>
      </c>
      <c r="F5" s="165" t="s">
        <v>1702</v>
      </c>
      <c r="G5" s="166">
        <v>44407</v>
      </c>
      <c r="H5" s="167" t="s">
        <v>1719</v>
      </c>
    </row>
    <row r="6" spans="1:8" s="185" customFormat="1" ht="34" x14ac:dyDescent="0.3">
      <c r="A6" s="166">
        <v>44399</v>
      </c>
      <c r="B6" s="175">
        <v>2</v>
      </c>
      <c r="C6" s="163" t="s">
        <v>1346</v>
      </c>
      <c r="D6" s="175" t="s">
        <v>1347</v>
      </c>
      <c r="E6" s="166">
        <v>44407</v>
      </c>
      <c r="F6" s="165" t="s">
        <v>1634</v>
      </c>
      <c r="G6" s="166">
        <v>44400</v>
      </c>
      <c r="H6" s="167" t="s">
        <v>1721</v>
      </c>
    </row>
    <row r="7" spans="1:8" s="185" customFormat="1" ht="34" x14ac:dyDescent="0.3">
      <c r="A7" s="166">
        <v>44399</v>
      </c>
      <c r="B7" s="175">
        <v>3</v>
      </c>
      <c r="C7" s="163" t="s">
        <v>1348</v>
      </c>
      <c r="D7" s="175" t="s">
        <v>1347</v>
      </c>
      <c r="E7" s="166">
        <v>44407</v>
      </c>
      <c r="F7" s="163" t="s">
        <v>1633</v>
      </c>
      <c r="G7" s="166">
        <v>44400</v>
      </c>
      <c r="H7" s="167"/>
    </row>
    <row r="8" spans="1:8" s="185" customFormat="1" x14ac:dyDescent="0.3">
      <c r="A8" s="166">
        <v>44400</v>
      </c>
      <c r="B8" s="175">
        <v>1</v>
      </c>
      <c r="C8" s="163" t="s">
        <v>1361</v>
      </c>
      <c r="D8" s="175" t="s">
        <v>1370</v>
      </c>
      <c r="E8" s="166">
        <v>44407</v>
      </c>
      <c r="F8" s="167" t="s">
        <v>1876</v>
      </c>
      <c r="G8" s="166">
        <v>44407</v>
      </c>
      <c r="H8" s="167"/>
    </row>
    <row r="9" spans="1:8" s="185" customFormat="1" x14ac:dyDescent="0.3">
      <c r="A9" s="166">
        <v>44403</v>
      </c>
      <c r="B9" s="175">
        <v>6</v>
      </c>
      <c r="C9" s="163" t="s">
        <v>1642</v>
      </c>
      <c r="D9" s="175" t="s">
        <v>1647</v>
      </c>
      <c r="E9" s="166">
        <v>44414</v>
      </c>
      <c r="F9" s="167"/>
      <c r="G9" s="166"/>
      <c r="H9" s="167" t="s">
        <v>1719</v>
      </c>
    </row>
    <row r="10" spans="1:8" s="185" customFormat="1" ht="34" x14ac:dyDescent="0.3">
      <c r="A10" s="166">
        <v>44398</v>
      </c>
      <c r="B10" s="175">
        <v>1</v>
      </c>
      <c r="C10" s="186" t="s">
        <v>1339</v>
      </c>
      <c r="D10" s="175" t="s">
        <v>640</v>
      </c>
      <c r="E10" s="166">
        <v>44414</v>
      </c>
      <c r="F10" s="163" t="s">
        <v>1717</v>
      </c>
      <c r="G10" s="166">
        <v>44413</v>
      </c>
      <c r="H10" s="167" t="s">
        <v>1719</v>
      </c>
    </row>
    <row r="11" spans="1:8" s="185" customFormat="1" ht="34" x14ac:dyDescent="0.3">
      <c r="A11" s="166">
        <v>44398</v>
      </c>
      <c r="B11" s="175">
        <v>2</v>
      </c>
      <c r="C11" s="186" t="s">
        <v>1340</v>
      </c>
      <c r="D11" s="175" t="s">
        <v>706</v>
      </c>
      <c r="E11" s="166">
        <v>44414</v>
      </c>
      <c r="F11" s="167" t="s">
        <v>1720</v>
      </c>
      <c r="G11" s="166">
        <v>44413</v>
      </c>
      <c r="H11" s="167"/>
    </row>
    <row r="12" spans="1:8" s="185" customFormat="1" x14ac:dyDescent="0.3">
      <c r="A12" s="166">
        <v>44403</v>
      </c>
      <c r="B12" s="175">
        <v>7</v>
      </c>
      <c r="C12" s="163" t="s">
        <v>1643</v>
      </c>
      <c r="D12" s="175" t="s">
        <v>1647</v>
      </c>
      <c r="E12" s="166">
        <v>44414</v>
      </c>
      <c r="F12" s="167"/>
      <c r="G12" s="166"/>
      <c r="H12" s="167"/>
    </row>
    <row r="13" spans="1:8" s="185" customFormat="1" ht="34" x14ac:dyDescent="0.3">
      <c r="A13" s="166">
        <v>44398</v>
      </c>
      <c r="B13" s="175">
        <v>5</v>
      </c>
      <c r="C13" s="186" t="s">
        <v>1343</v>
      </c>
      <c r="D13" s="175" t="s">
        <v>640</v>
      </c>
      <c r="E13" s="166">
        <v>44414</v>
      </c>
      <c r="F13" s="167" t="s">
        <v>1716</v>
      </c>
      <c r="G13" s="166">
        <v>44413</v>
      </c>
      <c r="H13" s="167"/>
    </row>
    <row r="14" spans="1:8" s="185" customFormat="1" ht="34" x14ac:dyDescent="0.3">
      <c r="A14" s="166">
        <v>44398</v>
      </c>
      <c r="B14" s="175">
        <v>6</v>
      </c>
      <c r="C14" s="186" t="s">
        <v>1344</v>
      </c>
      <c r="D14" s="175" t="s">
        <v>640</v>
      </c>
      <c r="E14" s="166">
        <v>44414</v>
      </c>
      <c r="F14" s="167" t="s">
        <v>1716</v>
      </c>
      <c r="G14" s="166">
        <v>44413</v>
      </c>
      <c r="H14" s="167"/>
    </row>
    <row r="15" spans="1:8" s="185" customFormat="1" ht="22" x14ac:dyDescent="0.3">
      <c r="A15" s="166">
        <v>44403</v>
      </c>
      <c r="B15" s="175">
        <v>1</v>
      </c>
      <c r="C15" s="163" t="s">
        <v>1639</v>
      </c>
      <c r="D15" s="175" t="s">
        <v>958</v>
      </c>
      <c r="E15" s="166">
        <v>44414</v>
      </c>
      <c r="F15" s="165" t="s">
        <v>1637</v>
      </c>
      <c r="G15" s="166">
        <v>44406</v>
      </c>
      <c r="H15" s="167"/>
    </row>
    <row r="16" spans="1:8" s="185" customFormat="1" ht="22" x14ac:dyDescent="0.3">
      <c r="A16" s="166">
        <v>44403</v>
      </c>
      <c r="B16" s="175">
        <v>2</v>
      </c>
      <c r="C16" s="163" t="s">
        <v>1638</v>
      </c>
      <c r="D16" s="175" t="s">
        <v>958</v>
      </c>
      <c r="E16" s="166">
        <v>44414</v>
      </c>
      <c r="F16" s="183" t="s">
        <v>1753</v>
      </c>
      <c r="G16" s="166">
        <v>44417</v>
      </c>
      <c r="H16" s="167"/>
    </row>
    <row r="17" spans="1:8" s="185" customFormat="1" x14ac:dyDescent="0.3">
      <c r="A17" s="166">
        <v>44403</v>
      </c>
      <c r="B17" s="175">
        <v>3</v>
      </c>
      <c r="C17" s="163" t="s">
        <v>1768</v>
      </c>
      <c r="D17" s="175" t="s">
        <v>958</v>
      </c>
      <c r="E17" s="166">
        <v>44414</v>
      </c>
      <c r="F17" s="184" t="s">
        <v>1769</v>
      </c>
      <c r="G17" s="166">
        <v>44404</v>
      </c>
      <c r="H17" s="167"/>
    </row>
    <row r="18" spans="1:8" x14ac:dyDescent="0.3">
      <c r="A18" s="166">
        <v>44403</v>
      </c>
      <c r="B18" s="175">
        <v>5</v>
      </c>
      <c r="C18" s="163" t="s">
        <v>1641</v>
      </c>
      <c r="D18" s="175" t="s">
        <v>956</v>
      </c>
      <c r="E18" s="166">
        <v>44414</v>
      </c>
      <c r="F18" s="167" t="s">
        <v>1743</v>
      </c>
      <c r="G18" s="166">
        <v>44412</v>
      </c>
    </row>
    <row r="19" spans="1:8" x14ac:dyDescent="0.3">
      <c r="A19" s="166">
        <v>44405</v>
      </c>
      <c r="B19" s="175">
        <v>3</v>
      </c>
      <c r="C19" s="163" t="s">
        <v>1653</v>
      </c>
      <c r="D19" s="175" t="s">
        <v>1647</v>
      </c>
      <c r="E19" s="166">
        <v>44419</v>
      </c>
    </row>
    <row r="20" spans="1:8" s="185" customFormat="1" ht="34" x14ac:dyDescent="0.3">
      <c r="A20" s="166">
        <v>44405</v>
      </c>
      <c r="B20" s="175">
        <v>4</v>
      </c>
      <c r="C20" s="163" t="s">
        <v>1654</v>
      </c>
      <c r="D20" s="175" t="s">
        <v>1647</v>
      </c>
      <c r="E20" s="166">
        <v>44419</v>
      </c>
      <c r="F20" s="167"/>
      <c r="G20" s="166"/>
      <c r="H20" s="167"/>
    </row>
    <row r="21" spans="1:8" s="185" customFormat="1" ht="34" x14ac:dyDescent="0.3">
      <c r="A21" s="166">
        <v>44405</v>
      </c>
      <c r="B21" s="175">
        <v>5</v>
      </c>
      <c r="C21" s="163" t="s">
        <v>1655</v>
      </c>
      <c r="D21" s="175" t="s">
        <v>1647</v>
      </c>
      <c r="E21" s="166">
        <v>44419</v>
      </c>
      <c r="F21" s="167"/>
      <c r="G21" s="166"/>
      <c r="H21" s="167"/>
    </row>
    <row r="22" spans="1:8" x14ac:dyDescent="0.3">
      <c r="A22" s="166">
        <v>44405</v>
      </c>
      <c r="B22" s="175">
        <v>1</v>
      </c>
      <c r="C22" s="163" t="s">
        <v>1567</v>
      </c>
      <c r="D22" s="175" t="s">
        <v>1370</v>
      </c>
      <c r="E22" s="166">
        <v>44419</v>
      </c>
      <c r="F22" s="167" t="s">
        <v>1651</v>
      </c>
      <c r="G22" s="166">
        <v>44405</v>
      </c>
    </row>
    <row r="23" spans="1:8" ht="66" x14ac:dyDescent="0.3">
      <c r="A23" s="166">
        <v>44405</v>
      </c>
      <c r="B23" s="175">
        <v>2</v>
      </c>
      <c r="C23" s="163" t="s">
        <v>1652</v>
      </c>
      <c r="D23" s="175" t="s">
        <v>1502</v>
      </c>
      <c r="E23" s="166">
        <v>44419</v>
      </c>
      <c r="F23" s="183" t="s">
        <v>1767</v>
      </c>
      <c r="G23" s="166">
        <v>44419</v>
      </c>
    </row>
    <row r="24" spans="1:8" s="185" customFormat="1" ht="34" x14ac:dyDescent="0.3">
      <c r="A24" s="166">
        <v>44405</v>
      </c>
      <c r="B24" s="175">
        <v>6</v>
      </c>
      <c r="C24" s="163" t="s">
        <v>1878</v>
      </c>
      <c r="D24" s="175" t="s">
        <v>1635</v>
      </c>
      <c r="E24" s="166">
        <v>44419</v>
      </c>
      <c r="F24" s="163" t="s">
        <v>1877</v>
      </c>
      <c r="G24" s="166">
        <v>44407</v>
      </c>
      <c r="H24" s="167"/>
    </row>
    <row r="25" spans="1:8" s="185" customFormat="1" ht="33" x14ac:dyDescent="0.3">
      <c r="A25" s="166">
        <v>44399</v>
      </c>
      <c r="B25" s="175">
        <v>4</v>
      </c>
      <c r="C25" s="163" t="s">
        <v>1349</v>
      </c>
      <c r="D25" s="175" t="s">
        <v>1370</v>
      </c>
      <c r="E25" s="164">
        <v>44421</v>
      </c>
      <c r="F25" s="183" t="s">
        <v>1850</v>
      </c>
      <c r="G25" s="164">
        <v>44420</v>
      </c>
      <c r="H25" s="167" t="s">
        <v>1851</v>
      </c>
    </row>
    <row r="26" spans="1:8" s="185" customFormat="1" x14ac:dyDescent="0.3">
      <c r="A26" s="166">
        <v>44404</v>
      </c>
      <c r="B26" s="175">
        <v>3</v>
      </c>
      <c r="C26" s="163" t="s">
        <v>1754</v>
      </c>
      <c r="D26" s="175" t="s">
        <v>958</v>
      </c>
      <c r="E26" s="166">
        <v>44421</v>
      </c>
      <c r="F26" s="184" t="s">
        <v>1650</v>
      </c>
      <c r="G26" s="166">
        <v>44406</v>
      </c>
      <c r="H26" s="167"/>
    </row>
    <row r="27" spans="1:8" s="185" customFormat="1" ht="187" x14ac:dyDescent="0.3">
      <c r="A27" s="164">
        <v>44404</v>
      </c>
      <c r="B27" s="187">
        <v>4</v>
      </c>
      <c r="C27" s="188" t="s">
        <v>1525</v>
      </c>
      <c r="D27" s="187" t="s">
        <v>1745</v>
      </c>
      <c r="E27" s="164">
        <v>44421</v>
      </c>
      <c r="F27" s="183" t="s">
        <v>1766</v>
      </c>
      <c r="G27" s="164">
        <v>44419</v>
      </c>
      <c r="H27" s="167"/>
    </row>
    <row r="28" spans="1:8" s="185" customFormat="1" x14ac:dyDescent="0.3">
      <c r="A28" s="166">
        <v>44400</v>
      </c>
      <c r="B28" s="175">
        <v>2</v>
      </c>
      <c r="C28" s="163" t="s">
        <v>1362</v>
      </c>
      <c r="D28" s="175" t="s">
        <v>640</v>
      </c>
      <c r="E28" s="166">
        <v>44428</v>
      </c>
      <c r="F28" s="167"/>
      <c r="G28" s="166"/>
      <c r="H28" s="167"/>
    </row>
    <row r="29" spans="1:8" s="190" customFormat="1" ht="22" x14ac:dyDescent="0.3">
      <c r="A29" s="166">
        <v>44403</v>
      </c>
      <c r="B29" s="175">
        <v>9</v>
      </c>
      <c r="C29" s="163" t="s">
        <v>1645</v>
      </c>
      <c r="D29" s="175" t="s">
        <v>1646</v>
      </c>
      <c r="E29" s="164">
        <v>44428</v>
      </c>
      <c r="F29" s="183" t="s">
        <v>2026</v>
      </c>
      <c r="G29" s="166"/>
      <c r="H29" s="189" t="s">
        <v>2027</v>
      </c>
    </row>
    <row r="30" spans="1:8" s="185" customFormat="1" x14ac:dyDescent="0.3">
      <c r="A30" s="166">
        <v>44396</v>
      </c>
      <c r="B30" s="175">
        <v>1</v>
      </c>
      <c r="C30" s="163" t="s">
        <v>1335</v>
      </c>
      <c r="D30" s="175" t="s">
        <v>640</v>
      </c>
      <c r="E30" s="166">
        <v>44438</v>
      </c>
      <c r="F30" s="167"/>
      <c r="G30" s="166"/>
      <c r="H30" s="167"/>
    </row>
    <row r="31" spans="1:8" s="185" customFormat="1" ht="34" x14ac:dyDescent="0.3">
      <c r="A31" s="166">
        <v>44398</v>
      </c>
      <c r="B31" s="175">
        <v>4</v>
      </c>
      <c r="C31" s="186" t="s">
        <v>1342</v>
      </c>
      <c r="D31" s="175" t="s">
        <v>1337</v>
      </c>
      <c r="E31" s="166">
        <v>44439</v>
      </c>
      <c r="F31" s="167"/>
      <c r="G31" s="166"/>
      <c r="H31" s="167"/>
    </row>
    <row r="32" spans="1:8" s="185" customFormat="1" x14ac:dyDescent="0.3">
      <c r="A32" s="166">
        <v>44403</v>
      </c>
      <c r="B32" s="175">
        <v>4</v>
      </c>
      <c r="C32" s="163" t="s">
        <v>1640</v>
      </c>
      <c r="D32" s="175" t="s">
        <v>1646</v>
      </c>
      <c r="E32" s="166">
        <v>44439</v>
      </c>
      <c r="F32" s="167"/>
      <c r="G32" s="166"/>
      <c r="H32" s="167"/>
    </row>
    <row r="33" spans="1:8" s="185" customFormat="1" ht="34" x14ac:dyDescent="0.3">
      <c r="A33" s="166">
        <v>44403</v>
      </c>
      <c r="B33" s="175">
        <v>8</v>
      </c>
      <c r="C33" s="163" t="s">
        <v>1644</v>
      </c>
      <c r="D33" s="175" t="s">
        <v>958</v>
      </c>
      <c r="E33" s="166">
        <v>44439</v>
      </c>
      <c r="F33" s="183" t="s">
        <v>1752</v>
      </c>
      <c r="G33" s="166"/>
      <c r="H33" s="167"/>
    </row>
    <row r="34" spans="1:8" s="185" customFormat="1" ht="34" x14ac:dyDescent="0.3">
      <c r="A34" s="166">
        <v>44404</v>
      </c>
      <c r="B34" s="175">
        <v>2</v>
      </c>
      <c r="C34" s="163" t="s">
        <v>1649</v>
      </c>
      <c r="D34" s="175" t="s">
        <v>1646</v>
      </c>
      <c r="E34" s="166">
        <v>44439</v>
      </c>
      <c r="F34" s="167"/>
      <c r="G34" s="166"/>
      <c r="H34" s="167"/>
    </row>
    <row r="35" spans="1:8" s="185" customFormat="1" ht="34" x14ac:dyDescent="0.3">
      <c r="A35" s="166">
        <v>44404</v>
      </c>
      <c r="B35" s="175">
        <v>1</v>
      </c>
      <c r="C35" s="163" t="s">
        <v>1648</v>
      </c>
      <c r="D35" s="175" t="s">
        <v>1647</v>
      </c>
      <c r="E35" s="166" t="s">
        <v>1585</v>
      </c>
      <c r="F35" s="167"/>
      <c r="G35" s="166"/>
      <c r="H35" s="167"/>
    </row>
    <row r="36" spans="1:8" x14ac:dyDescent="0.3">
      <c r="A36" s="166">
        <v>44431</v>
      </c>
      <c r="B36" s="149">
        <v>1</v>
      </c>
      <c r="C36" s="163" t="s">
        <v>1869</v>
      </c>
      <c r="D36" s="175" t="s">
        <v>1647</v>
      </c>
      <c r="E36" s="154">
        <v>44454</v>
      </c>
    </row>
    <row r="37" spans="1:8" x14ac:dyDescent="0.4">
      <c r="A37" s="166">
        <v>44431</v>
      </c>
      <c r="B37" s="149">
        <v>2</v>
      </c>
      <c r="C37" s="146" t="s">
        <v>1870</v>
      </c>
      <c r="D37" s="175" t="s">
        <v>1647</v>
      </c>
      <c r="E37" s="154">
        <v>44454</v>
      </c>
    </row>
    <row r="38" spans="1:8" x14ac:dyDescent="0.3">
      <c r="A38" s="154">
        <v>44432</v>
      </c>
      <c r="B38" s="149">
        <v>1</v>
      </c>
      <c r="C38" s="163" t="s">
        <v>1882</v>
      </c>
      <c r="D38" s="149" t="s">
        <v>1370</v>
      </c>
      <c r="E38" s="154">
        <v>44442</v>
      </c>
    </row>
    <row r="39" spans="1:8" ht="34" x14ac:dyDescent="0.3">
      <c r="A39" s="154">
        <v>44432</v>
      </c>
      <c r="B39" s="149">
        <v>2</v>
      </c>
      <c r="C39" s="163" t="s">
        <v>1883</v>
      </c>
      <c r="D39" s="149" t="s">
        <v>952</v>
      </c>
      <c r="E39" s="154">
        <v>44454</v>
      </c>
    </row>
    <row r="40" spans="1:8" x14ac:dyDescent="0.3">
      <c r="A40" s="154">
        <v>44432</v>
      </c>
      <c r="B40" s="149">
        <v>3</v>
      </c>
      <c r="C40" s="163" t="s">
        <v>1884</v>
      </c>
      <c r="D40" s="149" t="s">
        <v>1647</v>
      </c>
      <c r="E40" s="154">
        <v>44439</v>
      </c>
    </row>
    <row r="41" spans="1:8" x14ac:dyDescent="0.3">
      <c r="A41" s="154">
        <v>44432</v>
      </c>
      <c r="B41" s="149">
        <v>4</v>
      </c>
      <c r="C41" s="163" t="s">
        <v>1885</v>
      </c>
      <c r="D41" s="149" t="s">
        <v>1647</v>
      </c>
      <c r="E41" s="154">
        <v>44435</v>
      </c>
    </row>
    <row r="42" spans="1:8" ht="34" x14ac:dyDescent="0.3">
      <c r="A42" s="154">
        <v>44432</v>
      </c>
      <c r="B42" s="149">
        <v>5</v>
      </c>
      <c r="C42" s="163" t="s">
        <v>1886</v>
      </c>
      <c r="D42" s="149" t="s">
        <v>1647</v>
      </c>
      <c r="E42" s="154">
        <v>44435</v>
      </c>
    </row>
    <row r="43" spans="1:8" x14ac:dyDescent="0.3">
      <c r="A43" s="154">
        <v>44432</v>
      </c>
      <c r="B43" s="149">
        <v>6</v>
      </c>
      <c r="C43" s="163" t="s">
        <v>1887</v>
      </c>
      <c r="D43" s="149" t="s">
        <v>1647</v>
      </c>
      <c r="E43" s="154">
        <v>44435</v>
      </c>
    </row>
    <row r="44" spans="1:8" ht="34" x14ac:dyDescent="0.3">
      <c r="A44" s="154">
        <v>44433</v>
      </c>
      <c r="B44" s="149">
        <v>1</v>
      </c>
      <c r="C44" s="163" t="s">
        <v>1920</v>
      </c>
      <c r="D44" s="149" t="s">
        <v>1647</v>
      </c>
      <c r="E44" s="154">
        <v>44449</v>
      </c>
    </row>
    <row r="45" spans="1:8" x14ac:dyDescent="0.3">
      <c r="A45" s="154">
        <v>44433</v>
      </c>
      <c r="B45" s="149">
        <v>2</v>
      </c>
      <c r="C45" s="163" t="s">
        <v>1921</v>
      </c>
      <c r="D45" s="149" t="s">
        <v>1647</v>
      </c>
      <c r="E45" s="154">
        <v>44469</v>
      </c>
    </row>
    <row r="46" spans="1:8" ht="34" x14ac:dyDescent="0.3">
      <c r="A46" s="154">
        <v>44438</v>
      </c>
      <c r="B46" s="149">
        <v>1</v>
      </c>
      <c r="C46" s="159" t="s">
        <v>1993</v>
      </c>
      <c r="D46" s="250" t="s">
        <v>1997</v>
      </c>
      <c r="E46" s="154">
        <v>44449</v>
      </c>
    </row>
    <row r="47" spans="1:8" ht="36.65" customHeight="1" x14ac:dyDescent="0.3">
      <c r="A47" s="154">
        <v>44438</v>
      </c>
      <c r="B47" s="149">
        <v>2</v>
      </c>
      <c r="C47" s="159" t="s">
        <v>1994</v>
      </c>
      <c r="D47" s="250" t="s">
        <v>1997</v>
      </c>
      <c r="E47" s="154">
        <v>44449</v>
      </c>
    </row>
    <row r="48" spans="1:8" ht="34" x14ac:dyDescent="0.3">
      <c r="A48" s="154">
        <v>44438</v>
      </c>
      <c r="B48" s="149">
        <v>3</v>
      </c>
      <c r="C48" s="163" t="s">
        <v>1995</v>
      </c>
      <c r="D48" s="149" t="s">
        <v>1337</v>
      </c>
      <c r="E48" s="154">
        <v>44469</v>
      </c>
    </row>
    <row r="49" spans="1:5" x14ac:dyDescent="0.3">
      <c r="A49" s="154">
        <v>44438</v>
      </c>
      <c r="B49" s="149">
        <v>4</v>
      </c>
      <c r="C49" s="159" t="s">
        <v>1996</v>
      </c>
      <c r="D49" s="149" t="s">
        <v>1370</v>
      </c>
      <c r="E49" s="154">
        <v>44449</v>
      </c>
    </row>
    <row r="50" spans="1:5" x14ac:dyDescent="0.3">
      <c r="A50" s="154">
        <v>44439</v>
      </c>
      <c r="B50" s="149">
        <v>1</v>
      </c>
      <c r="C50" s="163" t="s">
        <v>2046</v>
      </c>
      <c r="D50" s="175" t="s">
        <v>1646</v>
      </c>
      <c r="E50" s="154">
        <v>44469</v>
      </c>
    </row>
    <row r="51" spans="1:5" ht="51" x14ac:dyDescent="0.3">
      <c r="A51" s="154">
        <v>44439</v>
      </c>
      <c r="B51" s="149">
        <v>2</v>
      </c>
      <c r="C51" s="248" t="s">
        <v>2047</v>
      </c>
      <c r="D51" s="250" t="s">
        <v>2048</v>
      </c>
      <c r="E51" s="154">
        <v>44449</v>
      </c>
    </row>
    <row r="52" spans="1:5" ht="34" x14ac:dyDescent="0.3">
      <c r="A52" s="166">
        <v>44452</v>
      </c>
      <c r="B52" s="175">
        <v>1</v>
      </c>
      <c r="C52" s="163" t="s">
        <v>2334</v>
      </c>
      <c r="D52" s="175" t="s">
        <v>952</v>
      </c>
      <c r="E52" s="154">
        <v>44469</v>
      </c>
    </row>
    <row r="53" spans="1:5" ht="51" x14ac:dyDescent="0.3">
      <c r="A53" s="166">
        <v>44452</v>
      </c>
      <c r="B53" s="175">
        <v>2</v>
      </c>
      <c r="C53" s="163" t="s">
        <v>2335</v>
      </c>
      <c r="D53" s="175" t="s">
        <v>952</v>
      </c>
      <c r="E53" s="154">
        <v>44469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42"/>
    <col min="2" max="2" width="26.5" style="41" customWidth="1"/>
    <col min="3" max="3" width="106.19921875" style="41" customWidth="1"/>
    <col min="4" max="16384" width="9" style="41"/>
  </cols>
  <sheetData>
    <row r="1" spans="1:3" s="42" customFormat="1" x14ac:dyDescent="0.35">
      <c r="A1" s="85" t="s">
        <v>1304</v>
      </c>
      <c r="B1" s="85" t="s">
        <v>1305</v>
      </c>
      <c r="C1" s="85" t="s">
        <v>1306</v>
      </c>
    </row>
    <row r="2" spans="1:3" ht="124" x14ac:dyDescent="0.35">
      <c r="A2" s="44">
        <v>1</v>
      </c>
      <c r="B2" s="43" t="s">
        <v>1307</v>
      </c>
      <c r="C2" s="83" t="s">
        <v>1701</v>
      </c>
    </row>
    <row r="3" spans="1:3" x14ac:dyDescent="0.35">
      <c r="A3" s="42">
        <v>2</v>
      </c>
      <c r="B3" s="41" t="s">
        <v>1308</v>
      </c>
      <c r="C3" s="41" t="s">
        <v>1309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37" t="s">
        <v>1060</v>
      </c>
    </row>
    <row r="3" spans="1:1" x14ac:dyDescent="0.3">
      <c r="A3" s="45" t="s">
        <v>1115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52" t="s">
        <v>1150</v>
      </c>
      <c r="B1" s="53"/>
      <c r="C1" s="174">
        <v>44393</v>
      </c>
      <c r="D1" s="53"/>
      <c r="E1" s="53"/>
      <c r="G1" s="52"/>
      <c r="H1" s="53"/>
    </row>
    <row r="2" spans="1:8" ht="24" customHeight="1" x14ac:dyDescent="0.3">
      <c r="A2" s="56" t="s">
        <v>1152</v>
      </c>
      <c r="B2" s="56" t="s">
        <v>1153</v>
      </c>
      <c r="C2" s="56" t="s">
        <v>1505</v>
      </c>
      <c r="D2" s="56">
        <v>7001</v>
      </c>
      <c r="E2" s="56" t="s">
        <v>1154</v>
      </c>
      <c r="F2" s="54" t="s">
        <v>1151</v>
      </c>
      <c r="G2" s="55"/>
      <c r="H2" s="57"/>
    </row>
    <row r="3" spans="1:8" ht="24" customHeight="1" x14ac:dyDescent="0.3">
      <c r="A3" s="59" t="s">
        <v>1155</v>
      </c>
      <c r="B3" s="59" t="s">
        <v>1156</v>
      </c>
      <c r="C3" s="59" t="s">
        <v>1506</v>
      </c>
      <c r="D3" s="59">
        <v>7180</v>
      </c>
      <c r="E3" s="59" t="s">
        <v>1154</v>
      </c>
      <c r="F3" s="58" t="s">
        <v>1151</v>
      </c>
      <c r="G3" s="77" t="s">
        <v>1273</v>
      </c>
      <c r="H3" s="60"/>
    </row>
    <row r="4" spans="1:8" ht="24" customHeight="1" x14ac:dyDescent="0.3">
      <c r="A4" s="63" t="s">
        <v>1158</v>
      </c>
      <c r="B4" s="63" t="s">
        <v>1159</v>
      </c>
      <c r="C4" s="63" t="s">
        <v>1507</v>
      </c>
      <c r="D4" s="63">
        <v>7083</v>
      </c>
      <c r="E4" s="63" t="s">
        <v>1154</v>
      </c>
      <c r="F4" s="61" t="s">
        <v>1151</v>
      </c>
      <c r="G4" s="62" t="s">
        <v>1157</v>
      </c>
      <c r="H4" s="64"/>
    </row>
    <row r="5" spans="1:8" ht="24" customHeight="1" x14ac:dyDescent="0.3">
      <c r="A5" s="63" t="s">
        <v>1161</v>
      </c>
      <c r="B5" s="63" t="s">
        <v>1159</v>
      </c>
      <c r="C5" s="63" t="s">
        <v>1508</v>
      </c>
      <c r="D5" s="63">
        <v>7084</v>
      </c>
      <c r="E5" s="63" t="s">
        <v>1154</v>
      </c>
      <c r="F5" s="61" t="s">
        <v>1151</v>
      </c>
      <c r="G5" s="62" t="s">
        <v>1160</v>
      </c>
      <c r="H5" s="64"/>
    </row>
    <row r="6" spans="1:8" ht="24" customHeight="1" x14ac:dyDescent="0.3">
      <c r="A6" s="63" t="s">
        <v>1162</v>
      </c>
      <c r="B6" s="63" t="s">
        <v>1159</v>
      </c>
      <c r="C6" s="63" t="s">
        <v>1509</v>
      </c>
      <c r="D6" s="63">
        <v>7085</v>
      </c>
      <c r="E6" s="63" t="s">
        <v>1154</v>
      </c>
      <c r="F6" s="61" t="s">
        <v>1151</v>
      </c>
      <c r="G6" s="62" t="s">
        <v>1160</v>
      </c>
      <c r="H6" s="64"/>
    </row>
    <row r="7" spans="1:8" ht="24" customHeight="1" x14ac:dyDescent="0.3">
      <c r="A7" s="63" t="s">
        <v>1163</v>
      </c>
      <c r="B7" s="63" t="s">
        <v>1159</v>
      </c>
      <c r="C7" s="63" t="s">
        <v>1510</v>
      </c>
      <c r="D7" s="63">
        <v>7086</v>
      </c>
      <c r="E7" s="63" t="s">
        <v>1154</v>
      </c>
      <c r="F7" s="61" t="s">
        <v>1151</v>
      </c>
      <c r="G7" s="62" t="s">
        <v>1160</v>
      </c>
      <c r="H7" s="64"/>
    </row>
    <row r="8" spans="1:8" ht="24" customHeight="1" x14ac:dyDescent="0.3">
      <c r="A8" s="63" t="s">
        <v>1164</v>
      </c>
      <c r="B8" s="63" t="s">
        <v>1159</v>
      </c>
      <c r="C8" s="63" t="s">
        <v>1511</v>
      </c>
      <c r="D8" s="63">
        <v>7088</v>
      </c>
      <c r="E8" s="63" t="s">
        <v>1154</v>
      </c>
      <c r="F8" s="61" t="s">
        <v>1151</v>
      </c>
      <c r="G8" s="62" t="s">
        <v>1160</v>
      </c>
      <c r="H8" s="64"/>
    </row>
    <row r="9" spans="1:8" ht="24" customHeight="1" x14ac:dyDescent="0.3">
      <c r="A9" s="135" t="s">
        <v>998</v>
      </c>
      <c r="B9" s="63" t="s">
        <v>1165</v>
      </c>
      <c r="C9" s="63" t="s">
        <v>1512</v>
      </c>
      <c r="D9" s="63">
        <v>7090</v>
      </c>
      <c r="E9" s="63" t="s">
        <v>1154</v>
      </c>
      <c r="F9" s="61" t="s">
        <v>1151</v>
      </c>
      <c r="G9" s="62" t="s">
        <v>1160</v>
      </c>
      <c r="H9" s="64"/>
    </row>
    <row r="10" spans="1:8" ht="24" customHeight="1" x14ac:dyDescent="0.3">
      <c r="A10" s="67" t="s">
        <v>1167</v>
      </c>
      <c r="B10" s="67" t="s">
        <v>1168</v>
      </c>
      <c r="C10" s="67" t="s">
        <v>1513</v>
      </c>
      <c r="D10" s="67">
        <v>7051</v>
      </c>
      <c r="E10" s="67" t="s">
        <v>1154</v>
      </c>
      <c r="F10" s="65" t="s">
        <v>1151</v>
      </c>
      <c r="G10" s="66" t="s">
        <v>1166</v>
      </c>
      <c r="H10" s="68"/>
    </row>
    <row r="11" spans="1:8" ht="24" customHeight="1" x14ac:dyDescent="0.3">
      <c r="A11" s="67" t="s">
        <v>1169</v>
      </c>
      <c r="B11" s="67" t="s">
        <v>1170</v>
      </c>
      <c r="C11" s="67" t="s">
        <v>1514</v>
      </c>
      <c r="D11" s="67">
        <v>7052</v>
      </c>
      <c r="E11" s="67" t="s">
        <v>1154</v>
      </c>
      <c r="F11" s="65" t="s">
        <v>1151</v>
      </c>
      <c r="G11" s="66" t="s">
        <v>1166</v>
      </c>
      <c r="H11" s="68"/>
    </row>
    <row r="12" spans="1:8" ht="24" customHeight="1" x14ac:dyDescent="0.3">
      <c r="A12" s="67" t="s">
        <v>1171</v>
      </c>
      <c r="B12" s="67" t="s">
        <v>1172</v>
      </c>
      <c r="C12" s="67" t="s">
        <v>1515</v>
      </c>
      <c r="D12" s="67">
        <v>7181</v>
      </c>
      <c r="E12" s="67" t="s">
        <v>1154</v>
      </c>
      <c r="F12" s="65" t="s">
        <v>1151</v>
      </c>
      <c r="G12" s="66" t="s">
        <v>1166</v>
      </c>
      <c r="H12" s="68"/>
    </row>
    <row r="13" spans="1:8" ht="24" customHeight="1" x14ac:dyDescent="0.3">
      <c r="A13" s="67" t="s">
        <v>1173</v>
      </c>
      <c r="B13" s="67" t="s">
        <v>1172</v>
      </c>
      <c r="C13" s="67" t="s">
        <v>1516</v>
      </c>
      <c r="D13" s="67">
        <v>7182</v>
      </c>
      <c r="E13" s="67" t="s">
        <v>1154</v>
      </c>
      <c r="F13" s="65" t="s">
        <v>1151</v>
      </c>
      <c r="G13" s="66" t="s">
        <v>1166</v>
      </c>
      <c r="H13" s="68"/>
    </row>
    <row r="14" spans="1:8" ht="24" customHeight="1" x14ac:dyDescent="0.3">
      <c r="A14" s="67" t="s">
        <v>1174</v>
      </c>
      <c r="B14" s="67" t="s">
        <v>1175</v>
      </c>
      <c r="C14" s="67" t="s">
        <v>1517</v>
      </c>
      <c r="D14" s="67">
        <v>7183</v>
      </c>
      <c r="E14" s="67" t="s">
        <v>1154</v>
      </c>
      <c r="F14" s="65" t="s">
        <v>1151</v>
      </c>
      <c r="G14" s="66" t="s">
        <v>1166</v>
      </c>
      <c r="H14" s="68"/>
    </row>
    <row r="15" spans="1:8" ht="24" hidden="1" customHeight="1" x14ac:dyDescent="0.3">
      <c r="A15" s="67" t="s">
        <v>1176</v>
      </c>
      <c r="B15" s="67" t="s">
        <v>1177</v>
      </c>
      <c r="C15" s="67" t="e">
        <v>#N/A</v>
      </c>
      <c r="D15" s="67">
        <v>7301</v>
      </c>
      <c r="E15" s="67" t="s">
        <v>1154</v>
      </c>
      <c r="F15" s="65" t="s">
        <v>1151</v>
      </c>
      <c r="G15" s="66" t="s">
        <v>1166</v>
      </c>
      <c r="H15" s="68" t="s">
        <v>1178</v>
      </c>
    </row>
    <row r="16" spans="1:8" ht="24" hidden="1" customHeight="1" x14ac:dyDescent="0.3">
      <c r="A16" s="67" t="s">
        <v>1179</v>
      </c>
      <c r="B16" s="67" t="s">
        <v>1180</v>
      </c>
      <c r="C16" s="67" t="e">
        <v>#N/A</v>
      </c>
      <c r="D16" s="67">
        <v>7305</v>
      </c>
      <c r="E16" s="67" t="s">
        <v>1154</v>
      </c>
      <c r="F16" s="65" t="s">
        <v>1151</v>
      </c>
      <c r="G16" s="66" t="s">
        <v>1166</v>
      </c>
      <c r="H16" s="68" t="s">
        <v>1181</v>
      </c>
    </row>
    <row r="17" spans="1:8" ht="24" hidden="1" customHeight="1" x14ac:dyDescent="0.3">
      <c r="A17" s="67" t="s">
        <v>1182</v>
      </c>
      <c r="B17" s="67" t="s">
        <v>1180</v>
      </c>
      <c r="C17" s="67" t="e">
        <v>#N/A</v>
      </c>
      <c r="D17" s="67">
        <v>7306</v>
      </c>
      <c r="E17" s="67" t="s">
        <v>1154</v>
      </c>
      <c r="F17" s="65" t="s">
        <v>1151</v>
      </c>
      <c r="G17" s="66" t="s">
        <v>1166</v>
      </c>
      <c r="H17" s="68" t="s">
        <v>1183</v>
      </c>
    </row>
    <row r="18" spans="1:8" ht="24" hidden="1" customHeight="1" x14ac:dyDescent="0.3">
      <c r="A18" s="67" t="s">
        <v>1184</v>
      </c>
      <c r="B18" s="67" t="s">
        <v>1177</v>
      </c>
      <c r="C18" s="67" t="e">
        <v>#N/A</v>
      </c>
      <c r="D18" s="67">
        <v>7311</v>
      </c>
      <c r="E18" s="67" t="s">
        <v>1154</v>
      </c>
      <c r="F18" s="65" t="s">
        <v>1151</v>
      </c>
      <c r="G18" s="66" t="s">
        <v>1166</v>
      </c>
      <c r="H18" s="68" t="s">
        <v>1185</v>
      </c>
    </row>
    <row r="19" spans="1:8" ht="24" hidden="1" customHeight="1" x14ac:dyDescent="0.3">
      <c r="A19" s="67" t="s">
        <v>1186</v>
      </c>
      <c r="B19" s="67" t="s">
        <v>1180</v>
      </c>
      <c r="C19" s="67" t="e">
        <v>#N/A</v>
      </c>
      <c r="D19" s="67">
        <v>7312</v>
      </c>
      <c r="E19" s="67" t="s">
        <v>1154</v>
      </c>
      <c r="F19" s="65" t="s">
        <v>1151</v>
      </c>
      <c r="G19" s="66" t="s">
        <v>1166</v>
      </c>
      <c r="H19" s="68" t="s">
        <v>1187</v>
      </c>
    </row>
    <row r="20" spans="1:8" ht="24" hidden="1" customHeight="1" x14ac:dyDescent="0.3">
      <c r="A20" s="67" t="s">
        <v>1188</v>
      </c>
      <c r="B20" s="67" t="s">
        <v>1189</v>
      </c>
      <c r="C20" s="67" t="e">
        <v>#N/A</v>
      </c>
      <c r="D20" s="67" t="s">
        <v>1190</v>
      </c>
      <c r="E20" s="67"/>
      <c r="F20" s="65" t="s">
        <v>1151</v>
      </c>
      <c r="G20" s="66" t="s">
        <v>1166</v>
      </c>
      <c r="H20" s="68" t="s">
        <v>1191</v>
      </c>
    </row>
    <row r="21" spans="1:8" ht="24" hidden="1" customHeight="1" x14ac:dyDescent="0.3">
      <c r="A21" s="67" t="s">
        <v>1192</v>
      </c>
      <c r="B21" s="67" t="s">
        <v>1193</v>
      </c>
      <c r="C21" s="67" t="e">
        <v>#N/A</v>
      </c>
      <c r="D21" s="67" t="s">
        <v>1194</v>
      </c>
      <c r="E21" s="67"/>
      <c r="F21" s="65" t="s">
        <v>1151</v>
      </c>
      <c r="G21" s="66" t="s">
        <v>1166</v>
      </c>
      <c r="H21" s="68" t="s">
        <v>1195</v>
      </c>
    </row>
    <row r="22" spans="1:8" ht="24" hidden="1" customHeight="1" x14ac:dyDescent="0.3">
      <c r="A22" s="67" t="s">
        <v>1196</v>
      </c>
      <c r="B22" s="67" t="s">
        <v>1193</v>
      </c>
      <c r="C22" s="67" t="e">
        <v>#N/A</v>
      </c>
      <c r="D22" s="67" t="s">
        <v>1197</v>
      </c>
      <c r="E22" s="67"/>
      <c r="F22" s="65" t="s">
        <v>1151</v>
      </c>
      <c r="G22" s="66" t="s">
        <v>1166</v>
      </c>
      <c r="H22" s="68" t="s">
        <v>1198</v>
      </c>
    </row>
    <row r="23" spans="1:8" ht="24" hidden="1" customHeight="1" x14ac:dyDescent="0.3">
      <c r="A23" s="67" t="s">
        <v>1199</v>
      </c>
      <c r="B23" s="67" t="s">
        <v>1189</v>
      </c>
      <c r="C23" s="67" t="e">
        <v>#N/A</v>
      </c>
      <c r="D23" s="67" t="s">
        <v>1200</v>
      </c>
      <c r="E23" s="67"/>
      <c r="F23" s="65" t="s">
        <v>1151</v>
      </c>
      <c r="G23" s="66" t="s">
        <v>1166</v>
      </c>
      <c r="H23" s="68" t="s">
        <v>1201</v>
      </c>
    </row>
    <row r="24" spans="1:8" ht="24" hidden="1" customHeight="1" x14ac:dyDescent="0.3">
      <c r="A24" s="67" t="s">
        <v>1202</v>
      </c>
      <c r="B24" s="67" t="s">
        <v>1177</v>
      </c>
      <c r="C24" s="67" t="e">
        <v>#N/A</v>
      </c>
      <c r="D24" s="67" t="s">
        <v>1200</v>
      </c>
      <c r="E24" s="67"/>
      <c r="F24" s="65" t="s">
        <v>1151</v>
      </c>
      <c r="G24" s="66" t="s">
        <v>1166</v>
      </c>
      <c r="H24" s="68" t="s">
        <v>1203</v>
      </c>
    </row>
    <row r="25" spans="1:8" ht="24" hidden="1" customHeight="1" x14ac:dyDescent="0.3">
      <c r="A25" s="67" t="s">
        <v>1204</v>
      </c>
      <c r="B25" s="67" t="s">
        <v>1189</v>
      </c>
      <c r="C25" s="67" t="e">
        <v>#N/A</v>
      </c>
      <c r="D25" s="67" t="s">
        <v>1205</v>
      </c>
      <c r="E25" s="67"/>
      <c r="F25" s="65" t="s">
        <v>1151</v>
      </c>
      <c r="G25" s="66" t="s">
        <v>1166</v>
      </c>
      <c r="H25" s="68" t="s">
        <v>1206</v>
      </c>
    </row>
    <row r="26" spans="1:8" ht="24" hidden="1" customHeight="1" x14ac:dyDescent="0.3">
      <c r="A26" s="67" t="s">
        <v>1207</v>
      </c>
      <c r="B26" s="67" t="s">
        <v>1189</v>
      </c>
      <c r="C26" s="67" t="e">
        <v>#N/A</v>
      </c>
      <c r="D26" s="67" t="s">
        <v>1208</v>
      </c>
      <c r="E26" s="67"/>
      <c r="F26" s="65" t="s">
        <v>1151</v>
      </c>
      <c r="G26" s="66" t="s">
        <v>1166</v>
      </c>
      <c r="H26" s="68" t="s">
        <v>1209</v>
      </c>
    </row>
    <row r="27" spans="1:8" ht="24" hidden="1" customHeight="1" x14ac:dyDescent="0.3">
      <c r="A27" s="67" t="s">
        <v>1210</v>
      </c>
      <c r="B27" s="67" t="s">
        <v>1189</v>
      </c>
      <c r="C27" s="67" t="e">
        <v>#N/A</v>
      </c>
      <c r="D27" s="67" t="s">
        <v>1211</v>
      </c>
      <c r="E27" s="67"/>
      <c r="F27" s="65" t="s">
        <v>1151</v>
      </c>
      <c r="G27" s="66" t="s">
        <v>1166</v>
      </c>
      <c r="H27" s="68" t="s">
        <v>1212</v>
      </c>
    </row>
    <row r="28" spans="1:8" ht="24" hidden="1" customHeight="1" x14ac:dyDescent="0.3">
      <c r="A28" s="67" t="s">
        <v>1213</v>
      </c>
      <c r="B28" s="67" t="s">
        <v>1177</v>
      </c>
      <c r="C28" s="67" t="e">
        <v>#N/A</v>
      </c>
      <c r="D28" s="67" t="s">
        <v>1211</v>
      </c>
      <c r="E28" s="67"/>
      <c r="F28" s="65" t="s">
        <v>1151</v>
      </c>
      <c r="G28" s="66" t="s">
        <v>1166</v>
      </c>
      <c r="H28" s="68" t="s">
        <v>1214</v>
      </c>
    </row>
    <row r="29" spans="1:8" ht="24" hidden="1" customHeight="1" x14ac:dyDescent="0.3">
      <c r="A29" s="67" t="s">
        <v>1215</v>
      </c>
      <c r="B29" s="67" t="s">
        <v>1189</v>
      </c>
      <c r="C29" s="67" t="e">
        <v>#N/A</v>
      </c>
      <c r="D29" s="67" t="s">
        <v>1216</v>
      </c>
      <c r="E29" s="67"/>
      <c r="F29" s="65" t="s">
        <v>1151</v>
      </c>
      <c r="G29" s="66" t="s">
        <v>1166</v>
      </c>
      <c r="H29" s="68" t="s">
        <v>1217</v>
      </c>
    </row>
    <row r="30" spans="1:8" ht="24" hidden="1" customHeight="1" x14ac:dyDescent="0.3">
      <c r="A30" s="67" t="s">
        <v>1218</v>
      </c>
      <c r="B30" s="67" t="s">
        <v>1180</v>
      </c>
      <c r="C30" s="67" t="e">
        <v>#N/A</v>
      </c>
      <c r="D30" s="67" t="s">
        <v>1211</v>
      </c>
      <c r="E30" s="67"/>
      <c r="F30" s="65" t="s">
        <v>1151</v>
      </c>
      <c r="G30" s="66" t="s">
        <v>1166</v>
      </c>
      <c r="H30" s="68" t="s">
        <v>1219</v>
      </c>
    </row>
    <row r="31" spans="1:8" ht="24" customHeight="1" x14ac:dyDescent="0.3">
      <c r="A31" s="63" t="s">
        <v>1221</v>
      </c>
      <c r="B31" s="63" t="s">
        <v>1222</v>
      </c>
      <c r="C31" s="63" t="s">
        <v>1518</v>
      </c>
      <c r="D31" s="63">
        <v>7070</v>
      </c>
      <c r="E31" s="63" t="s">
        <v>1154</v>
      </c>
      <c r="F31" s="61" t="s">
        <v>1151</v>
      </c>
      <c r="G31" s="62" t="s">
        <v>1220</v>
      </c>
      <c r="H31" s="64"/>
    </row>
    <row r="32" spans="1:8" ht="24" customHeight="1" x14ac:dyDescent="0.3">
      <c r="A32" s="63" t="s">
        <v>1223</v>
      </c>
      <c r="B32" s="63" t="s">
        <v>1224</v>
      </c>
      <c r="C32" s="63" t="s">
        <v>1590</v>
      </c>
      <c r="D32" s="63">
        <v>7075</v>
      </c>
      <c r="E32" s="63" t="s">
        <v>1154</v>
      </c>
      <c r="F32" s="61" t="s">
        <v>1151</v>
      </c>
      <c r="G32" s="62" t="s">
        <v>1220</v>
      </c>
      <c r="H32" s="64"/>
    </row>
    <row r="33" spans="1:8" ht="24" customHeight="1" x14ac:dyDescent="0.3">
      <c r="A33" s="63" t="s">
        <v>1225</v>
      </c>
      <c r="B33" s="63" t="s">
        <v>1226</v>
      </c>
      <c r="C33" s="63" t="s">
        <v>1519</v>
      </c>
      <c r="D33" s="63">
        <v>7076</v>
      </c>
      <c r="E33" s="63" t="s">
        <v>1154</v>
      </c>
      <c r="F33" s="61" t="s">
        <v>1151</v>
      </c>
      <c r="G33" s="62" t="s">
        <v>1220</v>
      </c>
      <c r="H33" s="64"/>
    </row>
    <row r="34" spans="1:8" ht="24" customHeight="1" x14ac:dyDescent="0.3">
      <c r="A34" s="63" t="s">
        <v>1227</v>
      </c>
      <c r="B34" s="63" t="s">
        <v>1228</v>
      </c>
      <c r="C34" s="63" t="s">
        <v>1520</v>
      </c>
      <c r="D34" s="63">
        <v>7077</v>
      </c>
      <c r="E34" s="63" t="s">
        <v>1154</v>
      </c>
      <c r="F34" s="61" t="s">
        <v>1151</v>
      </c>
      <c r="G34" s="62" t="s">
        <v>1220</v>
      </c>
      <c r="H34" s="64"/>
    </row>
    <row r="35" spans="1:8" ht="24" hidden="1" customHeight="1" x14ac:dyDescent="0.3">
      <c r="A35" s="63" t="s">
        <v>1229</v>
      </c>
      <c r="B35" s="63" t="s">
        <v>1226</v>
      </c>
      <c r="C35" s="63" t="e">
        <v>#N/A</v>
      </c>
      <c r="D35" s="63" t="s">
        <v>1230</v>
      </c>
      <c r="E35" s="63"/>
      <c r="F35" s="61" t="s">
        <v>1151</v>
      </c>
      <c r="G35" s="62" t="s">
        <v>1220</v>
      </c>
      <c r="H35" s="64" t="s">
        <v>1198</v>
      </c>
    </row>
    <row r="36" spans="1:8" ht="24" hidden="1" customHeight="1" x14ac:dyDescent="0.3">
      <c r="A36" s="63" t="s">
        <v>1231</v>
      </c>
      <c r="B36" s="63" t="s">
        <v>1226</v>
      </c>
      <c r="C36" s="63" t="e">
        <v>#N/A</v>
      </c>
      <c r="D36" s="63" t="s">
        <v>1232</v>
      </c>
      <c r="E36" s="63"/>
      <c r="F36" s="61" t="s">
        <v>1151</v>
      </c>
      <c r="G36" s="62" t="s">
        <v>1220</v>
      </c>
      <c r="H36" s="64" t="s">
        <v>1233</v>
      </c>
    </row>
    <row r="37" spans="1:8" ht="24" customHeight="1" x14ac:dyDescent="0.3">
      <c r="A37" s="71" t="s">
        <v>1235</v>
      </c>
      <c r="B37" s="71" t="s">
        <v>1236</v>
      </c>
      <c r="C37" s="71" t="s">
        <v>1521</v>
      </c>
      <c r="D37" s="71">
        <v>7060</v>
      </c>
      <c r="E37" s="71" t="s">
        <v>1154</v>
      </c>
      <c r="F37" s="69" t="s">
        <v>1151</v>
      </c>
      <c r="G37" s="70" t="s">
        <v>1234</v>
      </c>
      <c r="H37" s="72"/>
    </row>
    <row r="38" spans="1:8" ht="24" customHeight="1" x14ac:dyDescent="0.3">
      <c r="A38" s="71" t="s">
        <v>1237</v>
      </c>
      <c r="B38" s="71" t="s">
        <v>1238</v>
      </c>
      <c r="C38" s="71" t="s">
        <v>1522</v>
      </c>
      <c r="D38" s="71">
        <v>7062</v>
      </c>
      <c r="E38" s="71" t="s">
        <v>1154</v>
      </c>
      <c r="F38" s="69" t="s">
        <v>1151</v>
      </c>
      <c r="G38" s="70" t="s">
        <v>1234</v>
      </c>
      <c r="H38" s="72"/>
    </row>
    <row r="39" spans="1:8" ht="24" hidden="1" customHeight="1" x14ac:dyDescent="0.3">
      <c r="A39" s="71" t="s">
        <v>1239</v>
      </c>
      <c r="B39" s="71" t="s">
        <v>1240</v>
      </c>
      <c r="C39" s="71" t="e">
        <v>#N/A</v>
      </c>
      <c r="D39" s="71">
        <v>7065</v>
      </c>
      <c r="E39" s="71" t="s">
        <v>1154</v>
      </c>
      <c r="F39" s="69" t="s">
        <v>1151</v>
      </c>
      <c r="G39" s="70" t="s">
        <v>1234</v>
      </c>
      <c r="H39" s="72"/>
    </row>
    <row r="40" spans="1:8" ht="24" customHeight="1" x14ac:dyDescent="0.3">
      <c r="A40" s="71" t="s">
        <v>1241</v>
      </c>
      <c r="B40" s="71" t="s">
        <v>1240</v>
      </c>
      <c r="C40" s="71" t="s">
        <v>1523</v>
      </c>
      <c r="D40" s="71">
        <v>7066</v>
      </c>
      <c r="E40" s="71" t="s">
        <v>1154</v>
      </c>
      <c r="F40" s="69" t="s">
        <v>1151</v>
      </c>
      <c r="G40" s="70" t="s">
        <v>1234</v>
      </c>
      <c r="H40" s="72"/>
    </row>
    <row r="41" spans="1:8" ht="24" customHeight="1" x14ac:dyDescent="0.3">
      <c r="A41" s="71" t="s">
        <v>1242</v>
      </c>
      <c r="B41" s="71" t="s">
        <v>1243</v>
      </c>
      <c r="C41" s="71" t="s">
        <v>1524</v>
      </c>
      <c r="D41" s="71">
        <v>7067</v>
      </c>
      <c r="E41" s="71" t="s">
        <v>1154</v>
      </c>
      <c r="F41" s="69" t="s">
        <v>1151</v>
      </c>
      <c r="G41" s="70" t="s">
        <v>1234</v>
      </c>
      <c r="H41" s="72"/>
    </row>
    <row r="42" spans="1:8" ht="24" hidden="1" customHeight="1" x14ac:dyDescent="0.3">
      <c r="A42" s="71" t="s">
        <v>1244</v>
      </c>
      <c r="B42" s="71" t="s">
        <v>1172</v>
      </c>
      <c r="C42" s="71" t="e">
        <v>#N/A</v>
      </c>
      <c r="D42" s="71">
        <v>7270</v>
      </c>
      <c r="E42" s="71" t="s">
        <v>1154</v>
      </c>
      <c r="F42" s="69" t="s">
        <v>1151</v>
      </c>
      <c r="G42" s="70" t="s">
        <v>1234</v>
      </c>
      <c r="H42" s="72"/>
    </row>
    <row r="43" spans="1:8" ht="24" hidden="1" customHeight="1" x14ac:dyDescent="0.3">
      <c r="A43" s="71" t="s">
        <v>1245</v>
      </c>
      <c r="B43" s="71" t="s">
        <v>1246</v>
      </c>
      <c r="C43" s="71" t="e">
        <v>#N/A</v>
      </c>
      <c r="D43" s="71">
        <v>7271</v>
      </c>
      <c r="E43" s="71" t="s">
        <v>1154</v>
      </c>
      <c r="F43" s="69" t="s">
        <v>1151</v>
      </c>
      <c r="G43" s="70" t="s">
        <v>1234</v>
      </c>
      <c r="H43" s="72"/>
    </row>
    <row r="44" spans="1:8" ht="24" hidden="1" customHeight="1" x14ac:dyDescent="0.3">
      <c r="A44" s="71" t="s">
        <v>1247</v>
      </c>
      <c r="B44" s="71" t="s">
        <v>1248</v>
      </c>
      <c r="C44" s="71" t="e">
        <v>#N/A</v>
      </c>
      <c r="D44" s="71">
        <v>7273</v>
      </c>
      <c r="E44" s="71" t="s">
        <v>1154</v>
      </c>
      <c r="F44" s="69" t="s">
        <v>1151</v>
      </c>
      <c r="G44" s="70" t="s">
        <v>1234</v>
      </c>
      <c r="H44" s="72"/>
    </row>
    <row r="45" spans="1:8" ht="24" hidden="1" customHeight="1" x14ac:dyDescent="0.3">
      <c r="A45" s="71" t="s">
        <v>1249</v>
      </c>
      <c r="B45" s="71" t="s">
        <v>1250</v>
      </c>
      <c r="C45" s="71" t="e">
        <v>#N/A</v>
      </c>
      <c r="D45" s="71">
        <v>7275</v>
      </c>
      <c r="E45" s="71" t="s">
        <v>1154</v>
      </c>
      <c r="F45" s="69" t="s">
        <v>1151</v>
      </c>
      <c r="G45" s="70" t="s">
        <v>1234</v>
      </c>
      <c r="H45" s="72"/>
    </row>
    <row r="46" spans="1:8" ht="24" hidden="1" customHeight="1" x14ac:dyDescent="0.3">
      <c r="A46" s="71" t="s">
        <v>1251</v>
      </c>
      <c r="B46" s="71" t="s">
        <v>1243</v>
      </c>
      <c r="C46" s="71" t="e">
        <v>#N/A</v>
      </c>
      <c r="D46" s="71">
        <v>7276</v>
      </c>
      <c r="E46" s="71" t="s">
        <v>1154</v>
      </c>
      <c r="F46" s="69" t="s">
        <v>1151</v>
      </c>
      <c r="G46" s="70" t="s">
        <v>1234</v>
      </c>
      <c r="H46" s="72"/>
    </row>
    <row r="47" spans="1:8" ht="24" hidden="1" customHeight="1" x14ac:dyDescent="0.3">
      <c r="A47" s="71" t="s">
        <v>1252</v>
      </c>
      <c r="B47" s="71" t="s">
        <v>1253</v>
      </c>
      <c r="C47" s="71" t="e">
        <v>#N/A</v>
      </c>
      <c r="D47" s="71">
        <v>7277</v>
      </c>
      <c r="E47" s="71" t="s">
        <v>1154</v>
      </c>
      <c r="F47" s="69" t="s">
        <v>1151</v>
      </c>
      <c r="G47" s="70" t="s">
        <v>1234</v>
      </c>
      <c r="H47" s="72"/>
    </row>
    <row r="48" spans="1:8" ht="24" hidden="1" customHeight="1" x14ac:dyDescent="0.3">
      <c r="A48" s="71" t="s">
        <v>1254</v>
      </c>
      <c r="B48" s="71" t="s">
        <v>1255</v>
      </c>
      <c r="C48" s="71" t="e">
        <v>#N/A</v>
      </c>
      <c r="D48" s="71">
        <v>7279</v>
      </c>
      <c r="E48" s="71" t="s">
        <v>1154</v>
      </c>
      <c r="F48" s="69" t="s">
        <v>1151</v>
      </c>
      <c r="G48" s="70" t="s">
        <v>1234</v>
      </c>
      <c r="H48" s="72"/>
    </row>
    <row r="49" spans="1:8" ht="24" hidden="1" customHeight="1" x14ac:dyDescent="0.3">
      <c r="A49" s="71" t="s">
        <v>1256</v>
      </c>
      <c r="B49" s="71" t="s">
        <v>1253</v>
      </c>
      <c r="C49" s="71" t="e">
        <v>#N/A</v>
      </c>
      <c r="D49" s="71" t="s">
        <v>1257</v>
      </c>
      <c r="E49" s="71"/>
      <c r="F49" s="69" t="s">
        <v>1151</v>
      </c>
      <c r="G49" s="70" t="s">
        <v>1234</v>
      </c>
      <c r="H49" s="72" t="s">
        <v>1258</v>
      </c>
    </row>
    <row r="50" spans="1:8" ht="24" hidden="1" customHeight="1" x14ac:dyDescent="0.3">
      <c r="A50" s="71" t="s">
        <v>1259</v>
      </c>
      <c r="B50" s="71" t="s">
        <v>1260</v>
      </c>
      <c r="C50" s="71" t="e">
        <v>#N/A</v>
      </c>
      <c r="D50" s="71" t="s">
        <v>1261</v>
      </c>
      <c r="E50" s="71"/>
      <c r="F50" s="69" t="s">
        <v>1151</v>
      </c>
      <c r="G50" s="70" t="s">
        <v>1234</v>
      </c>
      <c r="H50" s="72" t="s">
        <v>1195</v>
      </c>
    </row>
    <row r="51" spans="1:8" ht="24" hidden="1" customHeight="1" x14ac:dyDescent="0.3">
      <c r="A51" s="71" t="s">
        <v>1262</v>
      </c>
      <c r="B51" s="71" t="s">
        <v>1246</v>
      </c>
      <c r="C51" s="71" t="e">
        <v>#N/A</v>
      </c>
      <c r="D51" s="71" t="s">
        <v>1263</v>
      </c>
      <c r="E51" s="71"/>
      <c r="F51" s="69" t="s">
        <v>1151</v>
      </c>
      <c r="G51" s="70" t="s">
        <v>1234</v>
      </c>
      <c r="H51" s="72" t="s">
        <v>1198</v>
      </c>
    </row>
    <row r="52" spans="1:8" ht="24" hidden="1" customHeight="1" x14ac:dyDescent="0.3">
      <c r="A52" s="71" t="s">
        <v>1264</v>
      </c>
      <c r="B52" s="71" t="s">
        <v>1248</v>
      </c>
      <c r="C52" s="71" t="e">
        <v>#N/A</v>
      </c>
      <c r="D52" s="71" t="s">
        <v>1261</v>
      </c>
      <c r="E52" s="71"/>
      <c r="F52" s="69" t="s">
        <v>1151</v>
      </c>
      <c r="G52" s="70" t="s">
        <v>1234</v>
      </c>
      <c r="H52" s="72" t="s">
        <v>1195</v>
      </c>
    </row>
    <row r="53" spans="1:8" ht="24" hidden="1" customHeight="1" x14ac:dyDescent="0.3">
      <c r="A53" s="71" t="s">
        <v>1265</v>
      </c>
      <c r="B53" s="71" t="s">
        <v>1250</v>
      </c>
      <c r="C53" s="71" t="e">
        <v>#N/A</v>
      </c>
      <c r="D53" s="71" t="s">
        <v>1266</v>
      </c>
      <c r="E53" s="71"/>
      <c r="F53" s="69" t="s">
        <v>1151</v>
      </c>
      <c r="G53" s="70" t="s">
        <v>1234</v>
      </c>
      <c r="H53" s="72" t="s">
        <v>1267</v>
      </c>
    </row>
    <row r="54" spans="1:8" ht="24" hidden="1" customHeight="1" x14ac:dyDescent="0.3">
      <c r="A54" s="71" t="s">
        <v>1268</v>
      </c>
      <c r="B54" s="71" t="s">
        <v>1250</v>
      </c>
      <c r="C54" s="71" t="e">
        <v>#N/A</v>
      </c>
      <c r="D54" s="71" t="s">
        <v>1263</v>
      </c>
      <c r="E54" s="71"/>
      <c r="F54" s="69" t="s">
        <v>1151</v>
      </c>
      <c r="G54" s="70" t="s">
        <v>1234</v>
      </c>
      <c r="H54" s="72" t="s">
        <v>1198</v>
      </c>
    </row>
    <row r="55" spans="1:8" ht="24" hidden="1" customHeight="1" x14ac:dyDescent="0.3">
      <c r="A55" s="71" t="s">
        <v>1269</v>
      </c>
      <c r="B55" s="71" t="s">
        <v>1250</v>
      </c>
      <c r="C55" s="71" t="e">
        <v>#N/A</v>
      </c>
      <c r="D55" s="71" t="s">
        <v>1261</v>
      </c>
      <c r="E55" s="71"/>
      <c r="F55" s="69" t="s">
        <v>1151</v>
      </c>
      <c r="G55" s="70" t="s">
        <v>1234</v>
      </c>
      <c r="H55" s="72" t="s">
        <v>1195</v>
      </c>
    </row>
    <row r="56" spans="1:8" ht="24" hidden="1" customHeight="1" x14ac:dyDescent="0.3">
      <c r="A56" s="71" t="s">
        <v>1270</v>
      </c>
      <c r="B56" s="71" t="s">
        <v>1172</v>
      </c>
      <c r="C56" s="71" t="e">
        <v>#N/A</v>
      </c>
      <c r="D56" s="71" t="s">
        <v>1261</v>
      </c>
      <c r="E56" s="71"/>
      <c r="F56" s="69" t="s">
        <v>1151</v>
      </c>
      <c r="G56" s="70" t="s">
        <v>1234</v>
      </c>
      <c r="H56" s="72" t="s">
        <v>1195</v>
      </c>
    </row>
    <row r="57" spans="1:8" ht="24" hidden="1" customHeight="1" thickBot="1" x14ac:dyDescent="0.35">
      <c r="A57" s="75" t="s">
        <v>1271</v>
      </c>
      <c r="B57" s="75" t="s">
        <v>1250</v>
      </c>
      <c r="C57" s="75" t="e">
        <v>#N/A</v>
      </c>
      <c r="D57" s="75" t="s">
        <v>1272</v>
      </c>
      <c r="E57" s="75"/>
      <c r="F57" s="73" t="s">
        <v>1151</v>
      </c>
      <c r="G57" s="74" t="s">
        <v>1234</v>
      </c>
      <c r="H57" s="76" t="s">
        <v>1233</v>
      </c>
    </row>
    <row r="58" spans="1:8" ht="15.5" x14ac:dyDescent="0.3">
      <c r="A58" s="53"/>
      <c r="B58" s="53"/>
      <c r="C58" s="53"/>
      <c r="D58" s="53"/>
      <c r="E58" s="53"/>
      <c r="F58" s="53"/>
      <c r="G58" s="53"/>
      <c r="H58" s="53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12" t="s">
        <v>1587</v>
      </c>
      <c r="B1" s="78"/>
      <c r="C1" s="78"/>
      <c r="D1" s="78"/>
      <c r="E1" s="78"/>
      <c r="F1" s="80" t="str">
        <f>B39</f>
        <v>展示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</row>
    <row r="2" spans="1:61" s="100" customFormat="1" x14ac:dyDescent="0.35">
      <c r="A2" s="96" t="s">
        <v>1276</v>
      </c>
      <c r="B2" s="97" t="s">
        <v>1277</v>
      </c>
      <c r="C2" s="115"/>
      <c r="D2" s="98"/>
      <c r="E2" s="98"/>
      <c r="F2" s="99">
        <v>44396</v>
      </c>
      <c r="G2" s="99"/>
      <c r="H2" s="99" t="str">
        <f>D40</f>
        <v>7月20日</v>
      </c>
      <c r="I2" s="99"/>
      <c r="J2" s="99" t="str">
        <f>F40</f>
        <v>7月21日</v>
      </c>
      <c r="K2" s="99"/>
      <c r="L2" s="99" t="str">
        <f>H40</f>
        <v>7月22日</v>
      </c>
      <c r="M2" s="99"/>
      <c r="N2" s="99" t="str">
        <f>J40</f>
        <v>7月26日</v>
      </c>
      <c r="O2" s="99"/>
      <c r="P2" s="99" t="str">
        <f>L40</f>
        <v>7月27日</v>
      </c>
      <c r="Q2" s="99"/>
      <c r="R2" s="99" t="str">
        <f>N40</f>
        <v>7月28日</v>
      </c>
      <c r="S2" s="99"/>
      <c r="T2" s="99" t="str">
        <f>P40</f>
        <v>7月29日</v>
      </c>
      <c r="U2" s="99"/>
      <c r="V2" s="99" t="str">
        <f>R40</f>
        <v>7月30日</v>
      </c>
      <c r="W2" s="99"/>
      <c r="X2" s="99" t="str">
        <f t="shared" ref="X2:AG3" si="0">T40</f>
        <v>8月3日</v>
      </c>
      <c r="Y2" s="99"/>
      <c r="Z2" s="99" t="str">
        <f t="shared" si="0"/>
        <v>8月4日</v>
      </c>
      <c r="AA2" s="99"/>
      <c r="AB2" s="99" t="str">
        <f t="shared" si="0"/>
        <v>8月5日</v>
      </c>
      <c r="AC2" s="99"/>
      <c r="AD2" s="99" t="str">
        <f t="shared" si="0"/>
        <v>8月6日</v>
      </c>
      <c r="AE2" s="99"/>
      <c r="AF2" s="99" t="str">
        <f t="shared" si="0"/>
        <v>8月9日</v>
      </c>
      <c r="AG2" s="99"/>
      <c r="AH2" s="99" t="str">
        <f t="shared" ref="AH2:AQ3" si="1">AD40</f>
        <v>8月10日</v>
      </c>
      <c r="AI2" s="99"/>
      <c r="AJ2" s="99" t="str">
        <f t="shared" si="1"/>
        <v>8月11日</v>
      </c>
      <c r="AK2" s="99"/>
      <c r="AL2" s="99" t="str">
        <f t="shared" si="1"/>
        <v>8月12日</v>
      </c>
      <c r="AM2" s="99"/>
      <c r="AN2" s="99" t="str">
        <f t="shared" si="1"/>
        <v>8月13日</v>
      </c>
      <c r="AO2" s="99"/>
      <c r="AP2" s="99" t="str">
        <f t="shared" si="1"/>
        <v>8月16日</v>
      </c>
      <c r="AQ2" s="99"/>
      <c r="AR2" s="99" t="str">
        <f t="shared" ref="AR2:BA3" si="2">AN40</f>
        <v>8月17日</v>
      </c>
      <c r="AS2" s="99"/>
      <c r="AT2" s="99" t="str">
        <f t="shared" si="2"/>
        <v>8月18日</v>
      </c>
      <c r="AU2" s="99"/>
      <c r="AV2" s="99" t="str">
        <f t="shared" si="2"/>
        <v>8月19日</v>
      </c>
      <c r="AW2" s="99"/>
      <c r="AX2" s="99" t="str">
        <f t="shared" si="2"/>
        <v>8月20日</v>
      </c>
      <c r="AY2" s="99"/>
      <c r="AZ2" s="99" t="str">
        <f t="shared" si="2"/>
        <v>8月23日</v>
      </c>
      <c r="BA2" s="99"/>
      <c r="BB2" s="99" t="str">
        <f t="shared" ref="BB2:BI3" si="3">AX40</f>
        <v>8月24日</v>
      </c>
      <c r="BC2" s="99"/>
      <c r="BD2" s="99" t="str">
        <f t="shared" si="3"/>
        <v>8月25日</v>
      </c>
      <c r="BE2" s="99"/>
      <c r="BF2" s="99" t="str">
        <f t="shared" si="3"/>
        <v>8月26日</v>
      </c>
      <c r="BG2" s="99"/>
      <c r="BH2" s="99" t="str">
        <f t="shared" si="3"/>
        <v>8月27日</v>
      </c>
      <c r="BI2" s="99"/>
    </row>
    <row r="3" spans="1:61" x14ac:dyDescent="0.35">
      <c r="A3" s="81" t="str">
        <f t="shared" ref="A3" si="4">A41</f>
        <v>業務大類</v>
      </c>
      <c r="B3" s="81" t="s">
        <v>1278</v>
      </c>
      <c r="C3" s="81" t="s">
        <v>1279</v>
      </c>
      <c r="D3" s="81" t="s">
        <v>1280</v>
      </c>
      <c r="E3" s="81" t="s">
        <v>1281</v>
      </c>
      <c r="F3" s="80" t="str">
        <f>B41</f>
        <v>預計</v>
      </c>
      <c r="G3" s="80" t="str">
        <f>C41</f>
        <v>實際</v>
      </c>
      <c r="H3" s="80" t="str">
        <f>D41</f>
        <v>預計</v>
      </c>
      <c r="I3" s="80" t="str">
        <f>E41</f>
        <v>實際</v>
      </c>
      <c r="J3" s="80" t="str">
        <f>F41</f>
        <v>預計</v>
      </c>
      <c r="K3" s="80" t="str">
        <f>G41</f>
        <v>實際</v>
      </c>
      <c r="L3" s="80" t="str">
        <f>H41</f>
        <v>預計</v>
      </c>
      <c r="M3" s="80" t="str">
        <f>I41</f>
        <v>實際</v>
      </c>
      <c r="N3" s="80" t="str">
        <f>J41</f>
        <v>預計</v>
      </c>
      <c r="O3" s="80" t="str">
        <f>K41</f>
        <v>實際</v>
      </c>
      <c r="P3" s="80" t="str">
        <f>L41</f>
        <v>預計</v>
      </c>
      <c r="Q3" s="80" t="str">
        <f>M41</f>
        <v>實際</v>
      </c>
      <c r="R3" s="80" t="str">
        <f>N41</f>
        <v>預計</v>
      </c>
      <c r="S3" s="80" t="str">
        <f>O41</f>
        <v>實際</v>
      </c>
      <c r="T3" s="80" t="str">
        <f>P41</f>
        <v>預計</v>
      </c>
      <c r="U3" s="80" t="str">
        <f>Q41</f>
        <v>實際</v>
      </c>
      <c r="V3" s="80" t="str">
        <f>R41</f>
        <v>預計</v>
      </c>
      <c r="W3" s="80" t="str">
        <f>S41</f>
        <v>實際</v>
      </c>
      <c r="X3" s="80" t="str">
        <f t="shared" si="0"/>
        <v>預計</v>
      </c>
      <c r="Y3" s="80" t="str">
        <f t="shared" si="0"/>
        <v>實際</v>
      </c>
      <c r="Z3" s="80" t="str">
        <f t="shared" si="0"/>
        <v>預計</v>
      </c>
      <c r="AA3" s="80" t="str">
        <f t="shared" si="0"/>
        <v>實際</v>
      </c>
      <c r="AB3" s="80" t="str">
        <f t="shared" si="0"/>
        <v>預計</v>
      </c>
      <c r="AC3" s="80" t="str">
        <f t="shared" si="0"/>
        <v>實際</v>
      </c>
      <c r="AD3" s="80" t="str">
        <f t="shared" si="0"/>
        <v>預計</v>
      </c>
      <c r="AE3" s="80" t="str">
        <f t="shared" si="0"/>
        <v>實際</v>
      </c>
      <c r="AF3" s="80" t="str">
        <f t="shared" si="0"/>
        <v>預計</v>
      </c>
      <c r="AG3" s="80" t="str">
        <f t="shared" si="0"/>
        <v>實際</v>
      </c>
      <c r="AH3" s="80" t="str">
        <f t="shared" si="1"/>
        <v>預計</v>
      </c>
      <c r="AI3" s="80" t="str">
        <f t="shared" si="1"/>
        <v>實際</v>
      </c>
      <c r="AJ3" s="80" t="str">
        <f t="shared" si="1"/>
        <v>預計</v>
      </c>
      <c r="AK3" s="80" t="str">
        <f t="shared" si="1"/>
        <v>實際</v>
      </c>
      <c r="AL3" s="80" t="str">
        <f t="shared" si="1"/>
        <v>預計</v>
      </c>
      <c r="AM3" s="80" t="str">
        <f t="shared" si="1"/>
        <v>實際</v>
      </c>
      <c r="AN3" s="80" t="str">
        <f t="shared" si="1"/>
        <v>預計</v>
      </c>
      <c r="AO3" s="80" t="str">
        <f t="shared" si="1"/>
        <v>實際</v>
      </c>
      <c r="AP3" s="80" t="str">
        <f t="shared" si="1"/>
        <v>預計</v>
      </c>
      <c r="AQ3" s="80" t="str">
        <f t="shared" si="1"/>
        <v>實際</v>
      </c>
      <c r="AR3" s="80" t="str">
        <f t="shared" si="2"/>
        <v>預計</v>
      </c>
      <c r="AS3" s="80" t="str">
        <f t="shared" si="2"/>
        <v>實際</v>
      </c>
      <c r="AT3" s="80" t="str">
        <f t="shared" si="2"/>
        <v>預計</v>
      </c>
      <c r="AU3" s="80" t="str">
        <f t="shared" si="2"/>
        <v>實際</v>
      </c>
      <c r="AV3" s="80" t="str">
        <f t="shared" si="2"/>
        <v>預計</v>
      </c>
      <c r="AW3" s="80" t="str">
        <f t="shared" si="2"/>
        <v>實際</v>
      </c>
      <c r="AX3" s="80" t="str">
        <f t="shared" si="2"/>
        <v>預計</v>
      </c>
      <c r="AY3" s="80" t="str">
        <f t="shared" si="2"/>
        <v>實際</v>
      </c>
      <c r="AZ3" s="80" t="str">
        <f t="shared" si="2"/>
        <v>預計</v>
      </c>
      <c r="BA3" s="80" t="str">
        <f t="shared" si="2"/>
        <v>實際</v>
      </c>
      <c r="BB3" s="80" t="str">
        <f t="shared" si="3"/>
        <v>預計</v>
      </c>
      <c r="BC3" s="80" t="str">
        <f t="shared" si="3"/>
        <v>實際</v>
      </c>
      <c r="BD3" s="80" t="str">
        <f t="shared" si="3"/>
        <v>預計</v>
      </c>
      <c r="BE3" s="80" t="str">
        <f t="shared" si="3"/>
        <v>實際</v>
      </c>
      <c r="BF3" s="80" t="str">
        <f t="shared" si="3"/>
        <v>預計</v>
      </c>
      <c r="BG3" s="80" t="str">
        <f t="shared" si="3"/>
        <v>實際</v>
      </c>
      <c r="BH3" s="80" t="str">
        <f t="shared" si="3"/>
        <v>預計</v>
      </c>
      <c r="BI3" s="80" t="str">
        <f t="shared" si="3"/>
        <v>實際</v>
      </c>
    </row>
    <row r="4" spans="1:61" x14ac:dyDescent="0.35">
      <c r="A4" s="78" t="str">
        <f t="shared" ref="A4" si="5">A42</f>
        <v>1.顧客管理作業</v>
      </c>
      <c r="B4" s="78">
        <f t="shared" ref="B4:B12" si="6">BF42</f>
        <v>15</v>
      </c>
      <c r="C4" s="78">
        <f>SUM(F4,H4,J4,L4,N4,P4,R4,T4,V4,X4,Z4,AB4,AD4,AF4,AH4,AJ4,AL4,AN4,AP4,AR4,AT4,AV4,AX4,AZ4,BB4)</f>
        <v>15</v>
      </c>
      <c r="D4" s="78">
        <f>SUM(G4,I4,K4,M4,O4,Q4,S4,U4,W4,Y4,AA4,AC4,AE4,AG4,AI4,AK4,AM4,AO4,AQ4,AS4,AU4,AW4,AY4,BA4,BC4)</f>
        <v>12</v>
      </c>
      <c r="E4" s="79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78" t="str">
        <f t="shared" ref="A5" si="63">A43</f>
        <v>2.業務作業</v>
      </c>
      <c r="B5" s="78">
        <f t="shared" si="6"/>
        <v>77</v>
      </c>
      <c r="C5" s="78">
        <f t="shared" ref="C5:C12" si="64">SUM(F5,H5,J5,L5,N5,P5,R5,T5,V5,X5,Z5,AB5,AD5,AF5,AH5,AJ5,AL5,AN5,AP5,AR5,AT5,AV5,AX5,AZ5,BB5)</f>
        <v>77</v>
      </c>
      <c r="D5" s="78">
        <f t="shared" ref="D5:D12" si="65">SUM(G5,I5,K5,M5,O5,Q5,S5,U5,W5,Y5,AA5,AC5,AE5,AG5,AI5,AK5,AM5,AO5,AQ5,AS5,AU5,AW5,AY5,BA5,BC5)</f>
        <v>27</v>
      </c>
      <c r="E5" s="79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78" t="str">
        <f t="shared" ref="A6" si="67">A44</f>
        <v>3.帳務作業</v>
      </c>
      <c r="B6" s="78">
        <f t="shared" si="6"/>
        <v>39</v>
      </c>
      <c r="C6" s="78">
        <f t="shared" si="64"/>
        <v>39</v>
      </c>
      <c r="D6" s="78">
        <f t="shared" si="65"/>
        <v>0</v>
      </c>
      <c r="E6" s="79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78" t="str">
        <f t="shared" ref="A7" si="68">A45</f>
        <v>4.批次作業</v>
      </c>
      <c r="B7" s="78">
        <f t="shared" si="6"/>
        <v>65</v>
      </c>
      <c r="C7" s="78">
        <f t="shared" si="64"/>
        <v>65</v>
      </c>
      <c r="D7" s="78">
        <f t="shared" si="65"/>
        <v>0</v>
      </c>
      <c r="E7" s="79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78" t="str">
        <f t="shared" ref="A8" si="69">A46</f>
        <v xml:space="preserve">5.管理性作業 </v>
      </c>
      <c r="B8" s="78">
        <f t="shared" si="6"/>
        <v>82</v>
      </c>
      <c r="C8" s="78">
        <f t="shared" si="64"/>
        <v>82</v>
      </c>
      <c r="D8" s="78">
        <f t="shared" si="65"/>
        <v>10</v>
      </c>
      <c r="E8" s="79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78" t="str">
        <f t="shared" ref="A9" si="70">A47</f>
        <v>6.共同作業</v>
      </c>
      <c r="B9" s="78">
        <f t="shared" si="6"/>
        <v>82</v>
      </c>
      <c r="C9" s="78">
        <f t="shared" si="64"/>
        <v>50</v>
      </c>
      <c r="D9" s="78">
        <f t="shared" si="65"/>
        <v>12</v>
      </c>
      <c r="E9" s="79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78" t="str">
        <f t="shared" ref="A10" si="71">A48</f>
        <v>8.遵循法令作業</v>
      </c>
      <c r="B10" s="78">
        <f t="shared" si="6"/>
        <v>15</v>
      </c>
      <c r="C10" s="78">
        <f t="shared" si="64"/>
        <v>0</v>
      </c>
      <c r="D10" s="78">
        <f t="shared" si="65"/>
        <v>0</v>
      </c>
      <c r="E10" s="79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78" t="str">
        <f t="shared" ref="A11" si="72">A49</f>
        <v xml:space="preserve">9.報表作業 </v>
      </c>
      <c r="B11" s="78">
        <f t="shared" si="6"/>
        <v>1</v>
      </c>
      <c r="C11" s="78">
        <f t="shared" si="64"/>
        <v>0</v>
      </c>
      <c r="D11" s="78">
        <f t="shared" si="65"/>
        <v>0</v>
      </c>
      <c r="E11" s="79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81" t="str">
        <f t="shared" ref="A12" si="73">A50</f>
        <v>總計</v>
      </c>
      <c r="B12" s="78">
        <f t="shared" si="6"/>
        <v>376</v>
      </c>
      <c r="C12" s="78">
        <f t="shared" si="64"/>
        <v>328</v>
      </c>
      <c r="D12" s="78">
        <f t="shared" si="65"/>
        <v>61</v>
      </c>
      <c r="E12" s="79">
        <f t="shared" si="66"/>
        <v>0.16223404255319149</v>
      </c>
      <c r="F12" s="80">
        <f t="shared" si="7"/>
        <v>13</v>
      </c>
      <c r="G12" s="80">
        <f t="shared" si="8"/>
        <v>11</v>
      </c>
      <c r="H12" s="80">
        <f t="shared" si="9"/>
        <v>17</v>
      </c>
      <c r="I12" s="80">
        <f t="shared" si="10"/>
        <v>11</v>
      </c>
      <c r="J12" s="80">
        <f t="shared" si="11"/>
        <v>14</v>
      </c>
      <c r="K12" s="80">
        <f t="shared" si="12"/>
        <v>0</v>
      </c>
      <c r="L12" s="80">
        <f t="shared" si="13"/>
        <v>9</v>
      </c>
      <c r="M12" s="80">
        <f t="shared" si="14"/>
        <v>8</v>
      </c>
      <c r="N12" s="80">
        <f t="shared" si="15"/>
        <v>11</v>
      </c>
      <c r="O12" s="80">
        <f t="shared" si="16"/>
        <v>9</v>
      </c>
      <c r="P12" s="80">
        <f t="shared" si="17"/>
        <v>14</v>
      </c>
      <c r="Q12" s="80">
        <f t="shared" si="18"/>
        <v>14</v>
      </c>
      <c r="R12" s="80">
        <f t="shared" si="19"/>
        <v>12</v>
      </c>
      <c r="S12" s="80">
        <f t="shared" si="20"/>
        <v>0</v>
      </c>
      <c r="T12" s="80">
        <f t="shared" si="21"/>
        <v>5</v>
      </c>
      <c r="U12" s="80">
        <f t="shared" si="22"/>
        <v>0</v>
      </c>
      <c r="V12" s="80">
        <f t="shared" si="23"/>
        <v>7</v>
      </c>
      <c r="W12" s="80">
        <f t="shared" si="24"/>
        <v>0</v>
      </c>
      <c r="X12" s="80">
        <f t="shared" si="25"/>
        <v>38</v>
      </c>
      <c r="Y12" s="80">
        <f t="shared" si="26"/>
        <v>0</v>
      </c>
      <c r="Z12" s="80">
        <f t="shared" si="27"/>
        <v>11</v>
      </c>
      <c r="AA12" s="80">
        <f t="shared" si="28"/>
        <v>0</v>
      </c>
      <c r="AB12" s="80">
        <f t="shared" si="29"/>
        <v>11</v>
      </c>
      <c r="AC12" s="80">
        <f t="shared" si="30"/>
        <v>0</v>
      </c>
      <c r="AD12" s="80">
        <f t="shared" si="31"/>
        <v>12</v>
      </c>
      <c r="AE12" s="80">
        <f t="shared" si="32"/>
        <v>0</v>
      </c>
      <c r="AF12" s="80">
        <f t="shared" si="33"/>
        <v>9</v>
      </c>
      <c r="AG12" s="80">
        <f t="shared" si="34"/>
        <v>0</v>
      </c>
      <c r="AH12" s="80">
        <f t="shared" si="35"/>
        <v>14</v>
      </c>
      <c r="AI12" s="80">
        <f t="shared" si="36"/>
        <v>0</v>
      </c>
      <c r="AJ12" s="80">
        <f t="shared" si="37"/>
        <v>13</v>
      </c>
      <c r="AK12" s="80">
        <f t="shared" si="38"/>
        <v>0</v>
      </c>
      <c r="AL12" s="80">
        <f t="shared" si="39"/>
        <v>12</v>
      </c>
      <c r="AM12" s="80">
        <f t="shared" si="40"/>
        <v>0</v>
      </c>
      <c r="AN12" s="80">
        <f t="shared" si="41"/>
        <v>11</v>
      </c>
      <c r="AO12" s="80">
        <f t="shared" si="42"/>
        <v>0</v>
      </c>
      <c r="AP12" s="80">
        <f t="shared" si="43"/>
        <v>13</v>
      </c>
      <c r="AQ12" s="80">
        <f t="shared" si="44"/>
        <v>0</v>
      </c>
      <c r="AR12" s="80">
        <f t="shared" si="45"/>
        <v>11</v>
      </c>
      <c r="AS12" s="80">
        <f t="shared" si="46"/>
        <v>0</v>
      </c>
      <c r="AT12" s="80">
        <f t="shared" si="47"/>
        <v>11</v>
      </c>
      <c r="AU12" s="80">
        <f t="shared" si="48"/>
        <v>0</v>
      </c>
      <c r="AV12" s="80">
        <f t="shared" si="49"/>
        <v>17</v>
      </c>
      <c r="AW12" s="80">
        <f t="shared" si="50"/>
        <v>0</v>
      </c>
      <c r="AX12" s="80">
        <f t="shared" si="51"/>
        <v>14</v>
      </c>
      <c r="AY12" s="80">
        <f t="shared" si="52"/>
        <v>0</v>
      </c>
      <c r="AZ12" s="80">
        <f t="shared" si="53"/>
        <v>19</v>
      </c>
      <c r="BA12" s="80">
        <f t="shared" si="54"/>
        <v>8</v>
      </c>
      <c r="BB12" s="80">
        <f t="shared" si="55"/>
        <v>10</v>
      </c>
      <c r="BC12" s="80">
        <f t="shared" si="56"/>
        <v>0</v>
      </c>
      <c r="BD12" s="80">
        <f t="shared" si="57"/>
        <v>17</v>
      </c>
      <c r="BE12" s="80">
        <f t="shared" si="58"/>
        <v>0</v>
      </c>
      <c r="BF12" s="80">
        <f t="shared" si="59"/>
        <v>15</v>
      </c>
      <c r="BG12" s="80">
        <f t="shared" si="60"/>
        <v>0</v>
      </c>
      <c r="BH12" s="80">
        <f t="shared" si="61"/>
        <v>16</v>
      </c>
      <c r="BI12" s="80">
        <f t="shared" si="62"/>
        <v>0</v>
      </c>
    </row>
    <row r="16" spans="1:61" x14ac:dyDescent="0.35">
      <c r="A16" s="96" t="s">
        <v>1586</v>
      </c>
      <c r="B16" s="113" t="s">
        <v>1374</v>
      </c>
      <c r="C16" s="113"/>
      <c r="D16" s="95"/>
      <c r="E16" s="95"/>
      <c r="F16" s="80" t="s">
        <v>1275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1:17" s="87" customFormat="1" x14ac:dyDescent="0.35">
      <c r="A17" s="96" t="s">
        <v>1276</v>
      </c>
      <c r="B17" s="114" t="s">
        <v>1415</v>
      </c>
      <c r="C17" s="114" t="s">
        <v>1588</v>
      </c>
      <c r="D17" s="114" t="s">
        <v>1416</v>
      </c>
      <c r="E17" s="114" t="s">
        <v>1375</v>
      </c>
      <c r="F17" s="89">
        <v>44400</v>
      </c>
      <c r="G17" s="89"/>
      <c r="H17" s="89">
        <v>44407</v>
      </c>
      <c r="I17" s="89"/>
      <c r="J17" s="89">
        <v>44414</v>
      </c>
      <c r="K17" s="89"/>
      <c r="L17" s="89">
        <v>44421</v>
      </c>
      <c r="M17" s="89"/>
      <c r="N17" s="89">
        <v>44428</v>
      </c>
      <c r="O17" s="89"/>
      <c r="P17" s="89">
        <v>44435</v>
      </c>
      <c r="Q17" s="89"/>
    </row>
    <row r="18" spans="1:17" x14ac:dyDescent="0.35">
      <c r="A18" s="95" t="s">
        <v>1274</v>
      </c>
      <c r="B18" s="95"/>
      <c r="C18" s="95"/>
      <c r="D18" s="95"/>
      <c r="E18" s="95"/>
      <c r="F18" s="80" t="s">
        <v>1076</v>
      </c>
      <c r="G18" s="80" t="s">
        <v>1078</v>
      </c>
      <c r="H18" s="80" t="s">
        <v>1076</v>
      </c>
      <c r="I18" s="80" t="s">
        <v>1078</v>
      </c>
      <c r="J18" s="80" t="s">
        <v>1076</v>
      </c>
      <c r="K18" s="80" t="s">
        <v>1078</v>
      </c>
      <c r="L18" s="80" t="s">
        <v>1076</v>
      </c>
      <c r="M18" s="80" t="s">
        <v>1078</v>
      </c>
      <c r="N18" s="80" t="s">
        <v>1076</v>
      </c>
      <c r="O18" s="80" t="s">
        <v>1078</v>
      </c>
      <c r="P18" s="80" t="s">
        <v>1076</v>
      </c>
      <c r="Q18" s="80" t="s">
        <v>1078</v>
      </c>
    </row>
    <row r="19" spans="1:17" x14ac:dyDescent="0.35">
      <c r="A19" s="78" t="s">
        <v>1067</v>
      </c>
      <c r="B19" s="78">
        <f>SUM(F19,H19,J19,L19,N19,P19)</f>
        <v>15</v>
      </c>
      <c r="C19" s="78">
        <f>SUM(F19,H19)</f>
        <v>15</v>
      </c>
      <c r="D19" s="78">
        <f>SUM(G19,I19)</f>
        <v>12</v>
      </c>
      <c r="E19" s="79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78" t="s">
        <v>1068</v>
      </c>
      <c r="B20" s="78">
        <f t="shared" ref="B20:B27" si="75">SUM(F20,H20,J20,L20,N20,P20)</f>
        <v>69</v>
      </c>
      <c r="C20" s="78">
        <f t="shared" ref="C20:C27" si="76">SUM(F20,H20)</f>
        <v>43</v>
      </c>
      <c r="D20" s="78">
        <f t="shared" ref="D20:D27" si="77">SUM(G20,I20)</f>
        <v>17</v>
      </c>
      <c r="E20" s="79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78" t="s">
        <v>1069</v>
      </c>
      <c r="B21" s="78">
        <f t="shared" si="75"/>
        <v>39</v>
      </c>
      <c r="C21" s="78">
        <f t="shared" si="76"/>
        <v>0</v>
      </c>
      <c r="D21" s="78">
        <f t="shared" si="77"/>
        <v>0</v>
      </c>
      <c r="E21" s="79">
        <f t="shared" si="74"/>
        <v>0</v>
      </c>
      <c r="J21" s="23">
        <v>39</v>
      </c>
    </row>
    <row r="22" spans="1:17" x14ac:dyDescent="0.35">
      <c r="A22" s="78" t="s">
        <v>1070</v>
      </c>
      <c r="B22" s="78">
        <f t="shared" si="75"/>
        <v>65</v>
      </c>
      <c r="C22" s="78">
        <f t="shared" si="76"/>
        <v>0</v>
      </c>
      <c r="D22" s="78">
        <f t="shared" si="77"/>
        <v>0</v>
      </c>
      <c r="E22" s="79">
        <f t="shared" si="74"/>
        <v>0</v>
      </c>
      <c r="J22" s="23">
        <v>6</v>
      </c>
      <c r="L22" s="23">
        <v>59</v>
      </c>
    </row>
    <row r="23" spans="1:17" x14ac:dyDescent="0.35">
      <c r="A23" s="78" t="s">
        <v>1071</v>
      </c>
      <c r="B23" s="78">
        <f t="shared" si="75"/>
        <v>82</v>
      </c>
      <c r="C23" s="78">
        <f t="shared" si="76"/>
        <v>30</v>
      </c>
      <c r="D23" s="78">
        <f t="shared" si="77"/>
        <v>10</v>
      </c>
      <c r="E23" s="79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78" t="s">
        <v>994</v>
      </c>
      <c r="B24" s="78">
        <f t="shared" si="75"/>
        <v>82</v>
      </c>
      <c r="C24" s="78">
        <f t="shared" si="76"/>
        <v>14</v>
      </c>
      <c r="D24" s="78">
        <f t="shared" si="77"/>
        <v>12</v>
      </c>
      <c r="E24" s="79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78" t="s">
        <v>1072</v>
      </c>
      <c r="B25" s="78">
        <f t="shared" si="75"/>
        <v>15</v>
      </c>
      <c r="C25" s="78">
        <f t="shared" si="76"/>
        <v>0</v>
      </c>
      <c r="D25" s="78">
        <f t="shared" si="77"/>
        <v>0</v>
      </c>
      <c r="E25" s="79">
        <f t="shared" si="74"/>
        <v>0</v>
      </c>
      <c r="P25" s="23">
        <v>15</v>
      </c>
    </row>
    <row r="26" spans="1:17" x14ac:dyDescent="0.35">
      <c r="A26" s="78" t="s">
        <v>1073</v>
      </c>
      <c r="B26" s="78">
        <f t="shared" si="75"/>
        <v>1</v>
      </c>
      <c r="C26" s="78">
        <f t="shared" si="76"/>
        <v>0</v>
      </c>
      <c r="D26" s="78">
        <f t="shared" si="77"/>
        <v>0</v>
      </c>
      <c r="E26" s="79">
        <f t="shared" si="74"/>
        <v>0</v>
      </c>
      <c r="P26" s="23">
        <v>1</v>
      </c>
    </row>
    <row r="27" spans="1:17" x14ac:dyDescent="0.35">
      <c r="A27" s="78" t="s">
        <v>1074</v>
      </c>
      <c r="B27" s="78">
        <f t="shared" si="75"/>
        <v>368</v>
      </c>
      <c r="C27" s="78">
        <f t="shared" si="76"/>
        <v>102</v>
      </c>
      <c r="D27" s="78">
        <f t="shared" si="77"/>
        <v>51</v>
      </c>
      <c r="E27" s="79">
        <f t="shared" si="74"/>
        <v>0.13858695652173914</v>
      </c>
      <c r="F27" s="80">
        <v>53</v>
      </c>
      <c r="G27" s="80">
        <v>30</v>
      </c>
      <c r="H27" s="80">
        <v>49</v>
      </c>
      <c r="I27" s="80">
        <v>21</v>
      </c>
      <c r="J27" s="80">
        <v>72</v>
      </c>
      <c r="K27" s="80"/>
      <c r="L27" s="80">
        <v>59</v>
      </c>
      <c r="M27" s="80"/>
      <c r="N27" s="80">
        <v>66</v>
      </c>
      <c r="O27" s="80"/>
      <c r="P27" s="80">
        <v>69</v>
      </c>
      <c r="Q27" s="80"/>
    </row>
    <row r="39" spans="1:61" ht="15" x14ac:dyDescent="0.35">
      <c r="B39" s="242" t="s">
        <v>1275</v>
      </c>
      <c r="BH39"/>
      <c r="BI39"/>
    </row>
    <row r="40" spans="1:61" ht="15" x14ac:dyDescent="0.35">
      <c r="B40" s="23" t="s">
        <v>1591</v>
      </c>
      <c r="D40" s="23" t="s">
        <v>1592</v>
      </c>
      <c r="F40" s="23" t="s">
        <v>1593</v>
      </c>
      <c r="H40" s="23" t="s">
        <v>1594</v>
      </c>
      <c r="J40" s="23" t="s">
        <v>1595</v>
      </c>
      <c r="L40" s="23" t="s">
        <v>1596</v>
      </c>
      <c r="N40" s="23" t="s">
        <v>1597</v>
      </c>
      <c r="P40" s="23" t="s">
        <v>1598</v>
      </c>
      <c r="R40" s="23" t="s">
        <v>1599</v>
      </c>
      <c r="T40" s="23" t="s">
        <v>1600</v>
      </c>
      <c r="V40" s="23" t="s">
        <v>1601</v>
      </c>
      <c r="X40" s="23" t="s">
        <v>1602</v>
      </c>
      <c r="Z40" s="23" t="s">
        <v>1603</v>
      </c>
      <c r="AB40" s="23" t="s">
        <v>1604</v>
      </c>
      <c r="AD40" s="23" t="s">
        <v>1605</v>
      </c>
      <c r="AF40" s="23" t="s">
        <v>1606</v>
      </c>
      <c r="AH40" s="23" t="s">
        <v>1607</v>
      </c>
      <c r="AJ40" s="23" t="s">
        <v>1608</v>
      </c>
      <c r="AL40" s="23" t="s">
        <v>1609</v>
      </c>
      <c r="AN40" s="23" t="s">
        <v>1610</v>
      </c>
      <c r="AP40" s="23" t="s">
        <v>1611</v>
      </c>
      <c r="AR40" s="23" t="s">
        <v>1612</v>
      </c>
      <c r="AT40" s="23" t="s">
        <v>1613</v>
      </c>
      <c r="AV40" s="23" t="s">
        <v>1614</v>
      </c>
      <c r="AX40" s="23" t="s">
        <v>1615</v>
      </c>
      <c r="AZ40" s="23" t="s">
        <v>1616</v>
      </c>
      <c r="BB40" s="23" t="s">
        <v>1617</v>
      </c>
      <c r="BD40" s="23" t="s">
        <v>1618</v>
      </c>
      <c r="BF40" s="23" t="s">
        <v>1075</v>
      </c>
      <c r="BG40" s="23" t="s">
        <v>1077</v>
      </c>
      <c r="BH40"/>
      <c r="BI40"/>
    </row>
    <row r="41" spans="1:61" ht="15" x14ac:dyDescent="0.35">
      <c r="A41" s="238" t="s">
        <v>1274</v>
      </c>
      <c r="B41" s="23" t="s">
        <v>1076</v>
      </c>
      <c r="C41" s="23" t="s">
        <v>1078</v>
      </c>
      <c r="D41" s="23" t="s">
        <v>1076</v>
      </c>
      <c r="E41" s="23" t="s">
        <v>1078</v>
      </c>
      <c r="F41" s="23" t="s">
        <v>1076</v>
      </c>
      <c r="G41" s="23" t="s">
        <v>1078</v>
      </c>
      <c r="H41" s="23" t="s">
        <v>1076</v>
      </c>
      <c r="I41" s="23" t="s">
        <v>1078</v>
      </c>
      <c r="J41" s="23" t="s">
        <v>1076</v>
      </c>
      <c r="K41" s="23" t="s">
        <v>1078</v>
      </c>
      <c r="L41" s="23" t="s">
        <v>1076</v>
      </c>
      <c r="M41" s="23" t="s">
        <v>1078</v>
      </c>
      <c r="N41" s="23" t="s">
        <v>1076</v>
      </c>
      <c r="O41" s="23" t="s">
        <v>1078</v>
      </c>
      <c r="P41" s="23" t="s">
        <v>1076</v>
      </c>
      <c r="Q41" s="23" t="s">
        <v>1078</v>
      </c>
      <c r="R41" s="23" t="s">
        <v>1076</v>
      </c>
      <c r="S41" s="23" t="s">
        <v>1078</v>
      </c>
      <c r="T41" s="23" t="s">
        <v>1076</v>
      </c>
      <c r="U41" s="23" t="s">
        <v>1078</v>
      </c>
      <c r="V41" s="23" t="s">
        <v>1076</v>
      </c>
      <c r="W41" s="23" t="s">
        <v>1078</v>
      </c>
      <c r="X41" s="23" t="s">
        <v>1076</v>
      </c>
      <c r="Y41" s="23" t="s">
        <v>1078</v>
      </c>
      <c r="Z41" s="23" t="s">
        <v>1076</v>
      </c>
      <c r="AA41" s="23" t="s">
        <v>1078</v>
      </c>
      <c r="AB41" s="23" t="s">
        <v>1076</v>
      </c>
      <c r="AC41" s="23" t="s">
        <v>1078</v>
      </c>
      <c r="AD41" s="23" t="s">
        <v>1076</v>
      </c>
      <c r="AE41" s="23" t="s">
        <v>1078</v>
      </c>
      <c r="AF41" s="23" t="s">
        <v>1076</v>
      </c>
      <c r="AG41" s="23" t="s">
        <v>1078</v>
      </c>
      <c r="AH41" s="23" t="s">
        <v>1076</v>
      </c>
      <c r="AI41" s="23" t="s">
        <v>1078</v>
      </c>
      <c r="AJ41" s="23" t="s">
        <v>1076</v>
      </c>
      <c r="AK41" s="23" t="s">
        <v>1078</v>
      </c>
      <c r="AL41" s="23" t="s">
        <v>1076</v>
      </c>
      <c r="AM41" s="23" t="s">
        <v>1078</v>
      </c>
      <c r="AN41" s="23" t="s">
        <v>1076</v>
      </c>
      <c r="AO41" s="23" t="s">
        <v>1078</v>
      </c>
      <c r="AP41" s="23" t="s">
        <v>1076</v>
      </c>
      <c r="AQ41" s="23" t="s">
        <v>1078</v>
      </c>
      <c r="AR41" s="23" t="s">
        <v>1076</v>
      </c>
      <c r="AS41" s="23" t="s">
        <v>1078</v>
      </c>
      <c r="AT41" s="23" t="s">
        <v>1076</v>
      </c>
      <c r="AU41" s="23" t="s">
        <v>1078</v>
      </c>
      <c r="AV41" s="23" t="s">
        <v>1076</v>
      </c>
      <c r="AW41" s="23" t="s">
        <v>1078</v>
      </c>
      <c r="AX41" s="23" t="s">
        <v>1076</v>
      </c>
      <c r="AY41" s="23" t="s">
        <v>1078</v>
      </c>
      <c r="AZ41" s="23" t="s">
        <v>1076</v>
      </c>
      <c r="BA41" s="23" t="s">
        <v>1078</v>
      </c>
      <c r="BB41" s="23" t="s">
        <v>1076</v>
      </c>
      <c r="BC41" s="23" t="s">
        <v>1078</v>
      </c>
      <c r="BD41" s="23" t="s">
        <v>1076</v>
      </c>
      <c r="BE41" s="23" t="s">
        <v>1078</v>
      </c>
      <c r="BH41"/>
      <c r="BI41"/>
    </row>
    <row r="42" spans="1:61" ht="15" x14ac:dyDescent="0.35">
      <c r="A42" s="24" t="s">
        <v>1067</v>
      </c>
      <c r="B42" s="239"/>
      <c r="C42" s="239"/>
      <c r="D42" s="239"/>
      <c r="E42" s="239"/>
      <c r="F42" s="239"/>
      <c r="G42" s="239"/>
      <c r="H42" s="239">
        <v>9</v>
      </c>
      <c r="I42" s="239">
        <v>8</v>
      </c>
      <c r="J42" s="239">
        <v>6</v>
      </c>
      <c r="K42" s="239">
        <v>4</v>
      </c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>
        <v>15</v>
      </c>
      <c r="BG42" s="239">
        <v>12</v>
      </c>
      <c r="BH42"/>
      <c r="BI42"/>
    </row>
    <row r="43" spans="1:61" ht="15" x14ac:dyDescent="0.35">
      <c r="A43" s="24" t="s">
        <v>1068</v>
      </c>
      <c r="B43" s="239"/>
      <c r="C43" s="239"/>
      <c r="D43" s="239"/>
      <c r="E43" s="239"/>
      <c r="F43" s="239"/>
      <c r="G43" s="239"/>
      <c r="H43" s="239"/>
      <c r="I43" s="239"/>
      <c r="J43" s="239">
        <v>5</v>
      </c>
      <c r="K43" s="239">
        <v>5</v>
      </c>
      <c r="L43" s="239">
        <v>14</v>
      </c>
      <c r="M43" s="239">
        <v>14</v>
      </c>
      <c r="N43" s="239">
        <v>12</v>
      </c>
      <c r="O43" s="239"/>
      <c r="P43" s="239">
        <v>5</v>
      </c>
      <c r="Q43" s="239"/>
      <c r="R43" s="239">
        <v>7</v>
      </c>
      <c r="S43" s="239"/>
      <c r="T43" s="239">
        <v>26</v>
      </c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>
        <v>8</v>
      </c>
      <c r="AW43" s="239">
        <v>8</v>
      </c>
      <c r="AX43" s="239"/>
      <c r="AY43" s="239"/>
      <c r="AZ43" s="239"/>
      <c r="BA43" s="239"/>
      <c r="BB43" s="239"/>
      <c r="BC43" s="239"/>
      <c r="BD43" s="239"/>
      <c r="BE43" s="239"/>
      <c r="BF43" s="239">
        <v>77</v>
      </c>
      <c r="BG43" s="239">
        <v>27</v>
      </c>
      <c r="BH43"/>
      <c r="BI43"/>
    </row>
    <row r="44" spans="1:61" ht="15" x14ac:dyDescent="0.35">
      <c r="A44" s="24" t="s">
        <v>1069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>
        <v>11</v>
      </c>
      <c r="U44" s="239"/>
      <c r="V44" s="239">
        <v>11</v>
      </c>
      <c r="W44" s="239"/>
      <c r="X44" s="239">
        <v>11</v>
      </c>
      <c r="Y44" s="239"/>
      <c r="Z44" s="239">
        <v>6</v>
      </c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>
        <v>39</v>
      </c>
      <c r="BG44" s="239"/>
      <c r="BH44"/>
      <c r="BI44"/>
    </row>
    <row r="45" spans="1:61" ht="15" x14ac:dyDescent="0.35">
      <c r="A45" s="24" t="s">
        <v>1070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>
        <v>6</v>
      </c>
      <c r="AA45" s="239"/>
      <c r="AB45" s="239">
        <v>9</v>
      </c>
      <c r="AC45" s="239"/>
      <c r="AD45" s="239">
        <v>14</v>
      </c>
      <c r="AE45" s="239"/>
      <c r="AF45" s="239">
        <v>13</v>
      </c>
      <c r="AG45" s="239"/>
      <c r="AH45" s="239">
        <v>12</v>
      </c>
      <c r="AI45" s="239"/>
      <c r="AJ45" s="239">
        <v>11</v>
      </c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>
        <v>65</v>
      </c>
      <c r="BG45" s="239"/>
      <c r="BH45"/>
      <c r="BI45"/>
    </row>
    <row r="46" spans="1:61" ht="15" x14ac:dyDescent="0.35">
      <c r="A46" s="24" t="s">
        <v>1071</v>
      </c>
      <c r="B46" s="239">
        <v>9</v>
      </c>
      <c r="C46" s="239">
        <v>9</v>
      </c>
      <c r="D46" s="239">
        <v>7</v>
      </c>
      <c r="E46" s="239">
        <v>1</v>
      </c>
      <c r="F46" s="239">
        <v>14</v>
      </c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>
        <v>13</v>
      </c>
      <c r="AM46" s="239"/>
      <c r="AN46" s="239">
        <v>11</v>
      </c>
      <c r="AO46" s="239"/>
      <c r="AP46" s="239">
        <v>11</v>
      </c>
      <c r="AQ46" s="239"/>
      <c r="AR46" s="239">
        <v>17</v>
      </c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>
        <v>82</v>
      </c>
      <c r="BG46" s="239">
        <v>10</v>
      </c>
      <c r="BH46"/>
      <c r="BI46"/>
    </row>
    <row r="47" spans="1:61" ht="15" x14ac:dyDescent="0.35">
      <c r="A47" s="24" t="s">
        <v>994</v>
      </c>
      <c r="B47" s="239">
        <v>4</v>
      </c>
      <c r="C47" s="239">
        <v>2</v>
      </c>
      <c r="D47" s="239">
        <v>10</v>
      </c>
      <c r="E47" s="239">
        <v>10</v>
      </c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>
        <v>1</v>
      </c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>
        <v>14</v>
      </c>
      <c r="AU47" s="239"/>
      <c r="AV47" s="239">
        <v>11</v>
      </c>
      <c r="AW47" s="239"/>
      <c r="AX47" s="239">
        <v>10</v>
      </c>
      <c r="AY47" s="239"/>
      <c r="AZ47" s="239">
        <v>17</v>
      </c>
      <c r="BA47" s="239"/>
      <c r="BB47" s="239">
        <v>15</v>
      </c>
      <c r="BC47" s="239"/>
      <c r="BD47" s="239"/>
      <c r="BE47" s="239"/>
      <c r="BF47" s="239">
        <v>82</v>
      </c>
      <c r="BG47" s="239">
        <v>12</v>
      </c>
      <c r="BH47"/>
      <c r="BI47"/>
    </row>
    <row r="48" spans="1:61" ht="15" x14ac:dyDescent="0.35">
      <c r="A48" s="24" t="s">
        <v>1072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>
        <v>15</v>
      </c>
      <c r="BE48" s="239"/>
      <c r="BF48" s="239">
        <v>15</v>
      </c>
      <c r="BG48" s="239"/>
      <c r="BH48"/>
      <c r="BI48"/>
    </row>
    <row r="49" spans="1:61" ht="15" x14ac:dyDescent="0.35">
      <c r="A49" s="24" t="s">
        <v>1073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>
        <v>1</v>
      </c>
      <c r="BE49" s="239"/>
      <c r="BF49" s="239">
        <v>1</v>
      </c>
      <c r="BG49" s="239"/>
      <c r="BH49"/>
      <c r="BI49"/>
    </row>
    <row r="50" spans="1:61" ht="15" x14ac:dyDescent="0.35">
      <c r="A50" s="24" t="s">
        <v>1074</v>
      </c>
      <c r="B50" s="239">
        <v>13</v>
      </c>
      <c r="C50" s="239">
        <v>11</v>
      </c>
      <c r="D50" s="239">
        <v>17</v>
      </c>
      <c r="E50" s="239">
        <v>11</v>
      </c>
      <c r="F50" s="239">
        <v>14</v>
      </c>
      <c r="G50" s="239"/>
      <c r="H50" s="239">
        <v>9</v>
      </c>
      <c r="I50" s="239">
        <v>8</v>
      </c>
      <c r="J50" s="239">
        <v>11</v>
      </c>
      <c r="K50" s="239">
        <v>9</v>
      </c>
      <c r="L50" s="239">
        <v>14</v>
      </c>
      <c r="M50" s="239">
        <v>14</v>
      </c>
      <c r="N50" s="239">
        <v>12</v>
      </c>
      <c r="O50" s="239"/>
      <c r="P50" s="239">
        <v>5</v>
      </c>
      <c r="Q50" s="239"/>
      <c r="R50" s="239">
        <v>7</v>
      </c>
      <c r="S50" s="239"/>
      <c r="T50" s="239">
        <v>38</v>
      </c>
      <c r="U50" s="239"/>
      <c r="V50" s="239">
        <v>11</v>
      </c>
      <c r="W50" s="239"/>
      <c r="X50" s="239">
        <v>11</v>
      </c>
      <c r="Y50" s="239"/>
      <c r="Z50" s="239">
        <v>12</v>
      </c>
      <c r="AA50" s="239"/>
      <c r="AB50" s="239">
        <v>9</v>
      </c>
      <c r="AC50" s="239"/>
      <c r="AD50" s="239">
        <v>14</v>
      </c>
      <c r="AE50" s="239"/>
      <c r="AF50" s="239">
        <v>13</v>
      </c>
      <c r="AG50" s="239"/>
      <c r="AH50" s="239">
        <v>12</v>
      </c>
      <c r="AI50" s="239"/>
      <c r="AJ50" s="239">
        <v>11</v>
      </c>
      <c r="AK50" s="239"/>
      <c r="AL50" s="239">
        <v>13</v>
      </c>
      <c r="AM50" s="239"/>
      <c r="AN50" s="239">
        <v>11</v>
      </c>
      <c r="AO50" s="239"/>
      <c r="AP50" s="239">
        <v>11</v>
      </c>
      <c r="AQ50" s="239"/>
      <c r="AR50" s="239">
        <v>17</v>
      </c>
      <c r="AS50" s="239"/>
      <c r="AT50" s="239">
        <v>14</v>
      </c>
      <c r="AU50" s="239"/>
      <c r="AV50" s="239">
        <v>19</v>
      </c>
      <c r="AW50" s="239">
        <v>8</v>
      </c>
      <c r="AX50" s="239">
        <v>10</v>
      </c>
      <c r="AY50" s="239"/>
      <c r="AZ50" s="239">
        <v>17</v>
      </c>
      <c r="BA50" s="239"/>
      <c r="BB50" s="239">
        <v>15</v>
      </c>
      <c r="BC50" s="239"/>
      <c r="BD50" s="239">
        <v>16</v>
      </c>
      <c r="BE50" s="239"/>
      <c r="BF50" s="239">
        <v>376</v>
      </c>
      <c r="BG50" s="239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Menu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2021-09-16T07:36:27Z</dcterms:modified>
</cp:coreProperties>
</file>