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E89532C5-C7AB-4CFF-AA71-99A67CAA96C3}" xr6:coauthVersionLast="47" xr6:coauthVersionMax="47" xr10:uidLastSave="{00000000-0000-0000-0000-000000000000}"/>
  <bookViews>
    <workbookView xWindow="-110" yWindow="-110" windowWidth="19420" windowHeight="10560" tabRatio="665" firstSheet="3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7" i="5" l="1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4" i="5"/>
  <c r="BB565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U257" i="5" l="1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49" i="5"/>
  <c r="BG549" i="5" s="1"/>
  <c r="AX550" i="5"/>
  <c r="BG550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0" i="5"/>
  <c r="BF560" i="5"/>
  <c r="BE560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59" i="5"/>
  <c r="BF559" i="5"/>
  <c r="BE559" i="5"/>
  <c r="BD551" i="5"/>
  <c r="BF551" i="5"/>
  <c r="BE551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58" i="5"/>
  <c r="BF558" i="5"/>
  <c r="BE558" i="5"/>
  <c r="BD550" i="5"/>
  <c r="BF550" i="5"/>
  <c r="BE550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7" i="5"/>
  <c r="BF557" i="5"/>
  <c r="BE557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5" i="5"/>
  <c r="BF555" i="5"/>
  <c r="BE555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2" i="5"/>
  <c r="BF552" i="5"/>
  <c r="BE552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49" i="5"/>
  <c r="BF549" i="5"/>
  <c r="BE549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6" i="5"/>
  <c r="BF556" i="5"/>
  <c r="BE556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4" i="5"/>
  <c r="BF554" i="5"/>
  <c r="BE554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1" i="5"/>
  <c r="BF561" i="5"/>
  <c r="BE561" i="5"/>
  <c r="BD553" i="5"/>
  <c r="BF553" i="5"/>
  <c r="BE553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3" i="5" l="1"/>
  <c r="BG564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3" i="5"/>
  <c r="BF563" i="5"/>
  <c r="BF564" i="5" s="1"/>
  <c r="BD563" i="5"/>
  <c r="BD565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4" i="5"/>
  <c r="BE565" i="5"/>
  <c r="BH563" i="5"/>
  <c r="BD564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4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1" i="5"/>
  <c r="AA561" i="5"/>
  <c r="AJ561" i="5"/>
  <c r="AR561" i="5"/>
  <c r="AU560" i="5"/>
  <c r="AA560" i="5"/>
  <c r="AJ560" i="5"/>
  <c r="AR560" i="5"/>
  <c r="AT559" i="5"/>
  <c r="AA559" i="5"/>
  <c r="AJ559" i="5"/>
  <c r="AR559" i="5"/>
  <c r="AS558" i="5"/>
  <c r="AA558" i="5"/>
  <c r="AJ558" i="5"/>
  <c r="AR558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1" i="5"/>
  <c r="AS561" i="5"/>
  <c r="AW561" i="5"/>
  <c r="AV561" i="5"/>
  <c r="AT560" i="5"/>
  <c r="AS560" i="5"/>
  <c r="AW560" i="5"/>
  <c r="AV560" i="5"/>
  <c r="AS559" i="5"/>
  <c r="AW559" i="5"/>
  <c r="AV559" i="5"/>
  <c r="AU559" i="5"/>
  <c r="AW558" i="5"/>
  <c r="AV558" i="5"/>
  <c r="AU558" i="5"/>
  <c r="AT558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49" i="5"/>
  <c r="AT550" i="5"/>
  <c r="AT551" i="5"/>
  <c r="AT552" i="5"/>
  <c r="AT553" i="5"/>
  <c r="AT554" i="5"/>
  <c r="AT555" i="5"/>
  <c r="AT556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49" i="5"/>
  <c r="AW550" i="5"/>
  <c r="AW551" i="5"/>
  <c r="AW552" i="5"/>
  <c r="AW553" i="5"/>
  <c r="AW554" i="5"/>
  <c r="AW555" i="5"/>
  <c r="AW556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49" i="5"/>
  <c r="AV550" i="5"/>
  <c r="AV551" i="5"/>
  <c r="AV552" i="5"/>
  <c r="AV553" i="5"/>
  <c r="AV554" i="5"/>
  <c r="AV555" i="5"/>
  <c r="AV556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49" i="5"/>
  <c r="AU550" i="5"/>
  <c r="AU551" i="5"/>
  <c r="AU552" i="5"/>
  <c r="AU553" i="5"/>
  <c r="AU554" i="5"/>
  <c r="AU555" i="5"/>
  <c r="AU556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49" i="5"/>
  <c r="AR563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7" i="5"/>
  <c r="AA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7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7" i="5"/>
  <c r="AW557" i="5"/>
  <c r="AV557" i="5"/>
  <c r="AU557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3" i="5"/>
  <c r="AW563" i="5"/>
  <c r="AC20" i="35" s="1"/>
  <c r="AU563" i="5"/>
  <c r="AA41" i="35" s="1"/>
  <c r="AS563" i="5"/>
  <c r="AV563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<sst xmlns="http://schemas.openxmlformats.org/spreadsheetml/2006/main" count="14048" uniqueCount="3155">
  <si>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</si>
  <si>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</si>
  <si>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</si>
  <si>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</si>
  <si>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</si>
  <si>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</si>
  <si>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</si>
  <si>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</si>
  <si>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</si>
  <si>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</si>
  <si>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</si>
  <si>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</si>
  <si>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</si>
  <si>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</si>
  <si>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</si>
  <si>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</si>
  <si>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</si>
  <si>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</si>
  <si>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</si>
  <si>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</si>
  <si>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</si>
  <si>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</si>
  <si>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</si>
  <si>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</si>
  <si>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</si>
  <si>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</si>
  <si>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</si>
  <si>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</si>
  <si>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</si>
  <si>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</si>
  <si>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</si>
  <si>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</si>
  <si>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</si>
  <si>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</si>
  <si>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</si>
  <si>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</si>
  <si>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</si>
  <si>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</si>
  <si>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</si>
  <si>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</si>
  <si>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</si>
  <si>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</si>
  <si>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</si>
  <si>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</si>
  <si>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</si>
  <si>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</si>
  <si>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</si>
  <si>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</si>
  <si>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</si>
  <si>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</si>
  <si>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</si>
  <si>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</si>
  <si>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</si>
  <si>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</si>
  <si>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</si>
  <si>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</si>
  <si>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</si>
  <si>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</si>
  <si>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</si>
  <si>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</si>
  <si>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</si>
  <si>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</si>
  <si>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</si>
  <si>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</si>
  <si>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</si>
  <si>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</si>
  <si>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</si>
  <si>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</si>
  <si>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</si>
  <si>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</si>
  <si>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</si>
  <si>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</si>
  <si>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</si>
  <si>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</si>
  <si>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</si>
  <si>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</si>
  <si>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</si>
  <si>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</si>
  <si>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</si>
  <si>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</si>
  <si>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</si>
  <si>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</si>
  <si>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</si>
  <si>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</si>
  <si>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</si>
  <si>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</si>
  <si>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</si>
  <si>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</si>
  <si>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</si>
  <si>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</si>
  <si>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</si>
  <si>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</si>
  <si>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</si>
  <si>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</si>
  <si>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</si>
  <si>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</si>
  <si>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</si>
  <si>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</si>
  <si>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</si>
  <si>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</si>
  <si>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</si>
  <si>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</si>
  <si>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</si>
  <si>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</si>
  <si>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</si>
  <si>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</si>
  <si>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</si>
  <si>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</si>
  <si>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</si>
  <si>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</si>
  <si>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</si>
  <si>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</si>
  <si>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</si>
  <si>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</si>
  <si>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</si>
  <si>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</si>
  <si>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</si>
  <si>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</si>
  <si>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</si>
  <si>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</si>
  <si>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</si>
  <si>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</si>
  <si>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</si>
  <si>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</si>
  <si>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</si>
  <si>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</si>
  <si>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</si>
  <si>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</si>
  <si>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</si>
  <si>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</si>
  <si>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</si>
  <si>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</si>
  <si>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</si>
  <si>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</si>
  <si>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</si>
  <si>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</si>
  <si>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</si>
  <si>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</si>
  <si>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</si>
  <si>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</si>
  <si>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</si>
  <si>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</si>
  <si>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</si>
  <si>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</si>
  <si>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</si>
  <si>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</si>
  <si>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</si>
  <si>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</si>
  <si>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</si>
  <si>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</si>
  <si>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</si>
  <si>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</si>
  <si>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</si>
  <si>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</si>
  <si>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</si>
  <si>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</si>
  <si>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</si>
  <si>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</si>
  <si>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</si>
  <si>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</si>
  <si>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</si>
  <si>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</si>
  <si>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</si>
  <si>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</si>
  <si>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</si>
  <si>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</si>
  <si>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</si>
  <si>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</si>
  <si>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</si>
  <si>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</si>
  <si>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</si>
  <si>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</si>
  <si>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</si>
  <si>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</si>
  <si>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</si>
  <si>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</si>
  <si>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</si>
  <si>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</si>
  <si>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</si>
  <si>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</si>
  <si>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</si>
  <si>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</si>
  <si>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</si>
  <si>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</si>
  <si>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</si>
  <si>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</si>
  <si>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</si>
  <si>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</si>
  <si>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</si>
  <si>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</si>
  <si>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</si>
  <si>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</si>
  <si>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</si>
  <si>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</si>
  <si>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</si>
  <si>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</si>
  <si>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</si>
  <si>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</si>
  <si>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</si>
  <si>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</si>
  <si>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</si>
  <si>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</si>
  <si>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</si>
  <si>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</si>
  <si>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</si>
  <si>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</si>
  <si>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</si>
  <si>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</si>
  <si>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</si>
  <si>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</si>
  <si>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</si>
  <si>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</si>
  <si>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</si>
  <si>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</si>
  <si>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</si>
  <si>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</si>
  <si>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</si>
  <si>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</si>
  <si>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</si>
  <si>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</si>
  <si>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</si>
  <si>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</si>
  <si>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</si>
  <si>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</si>
  <si>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</si>
  <si>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</si>
  <si>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</si>
  <si>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</si>
  <si>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</si>
  <si>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</si>
  <si>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</si>
  <si>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</si>
  <si>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</si>
  <si>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</si>
  <si>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</si>
  <si>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</si>
  <si>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</si>
  <si>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</si>
  <si>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</si>
  <si>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</si>
  <si>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</si>
  <si>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</si>
  <si>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</si>
  <si>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</si>
  <si>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</si>
  <si>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</si>
  <si>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</si>
  <si>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</si>
  <si>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</si>
  <si>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</si>
  <si>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</si>
  <si>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</si>
  <si>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</si>
  <si>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</si>
  <si>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</si>
  <si>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</si>
  <si>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</si>
  <si>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</si>
  <si>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</si>
  <si>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</si>
  <si>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</si>
  <si>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</si>
  <si>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</si>
  <si>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</si>
  <si>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</si>
  <si>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</si>
  <si>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</si>
  <si>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</si>
  <si>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</si>
  <si>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</si>
  <si>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</si>
  <si>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</si>
  <si>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</si>
  <si>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</si>
  <si>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</si>
  <si>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</si>
  <si>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</si>
  <si>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</si>
  <si>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</si>
  <si>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</si>
  <si>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</si>
  <si>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</si>
  <si>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</si>
  <si>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</si>
  <si>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</si>
  <si>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</si>
  <si>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</si>
  <si>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</si>
  <si>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</si>
  <si>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</si>
  <si>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</si>
  <si>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</si>
  <si>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</si>
  <si>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</si>
  <si>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</si>
  <si>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</si>
  <si>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</si>
  <si>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</si>
  <si>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</si>
  <si>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</si>
  <si>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</si>
  <si>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</si>
  <si>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</si>
  <si>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</si>
  <si>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</si>
  <si>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</si>
  <si>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</si>
  <si>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</si>
  <si>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</si>
  <si>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</si>
  <si>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</si>
  <si>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</si>
  <si>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</si>
  <si>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</si>
  <si>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</si>
  <si>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</si>
  <si>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</si>
  <si>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</si>
  <si>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</si>
  <si>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</si>
  <si>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</si>
  <si>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</si>
  <si>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</si>
  <si>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</si>
  <si>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</si>
  <si>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</si>
  <si>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</si>
  <si>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</si>
  <si>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</si>
  <si>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</si>
  <si>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</si>
  <si>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</si>
  <si>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</si>
  <si>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</si>
  <si>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</si>
  <si>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</si>
  <si>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</si>
  <si>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</si>
  <si>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</si>
  <si>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</si>
  <si>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</si>
  <si>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</si>
  <si>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</si>
  <si>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</si>
  <si>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</si>
  <si>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</si>
  <si>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</si>
  <si>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</si>
  <si>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</si>
  <si>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</si>
  <si>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</si>
  <si>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</si>
  <si>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</si>
  <si>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</si>
  <si>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</si>
  <si>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</si>
  <si>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</si>
  <si>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</si>
  <si>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</si>
  <si>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</si>
  <si>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</si>
  <si>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</si>
  <si>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</si>
  <si>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</si>
  <si>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</si>
  <si>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</si>
  <si>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</si>
  <si>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</si>
  <si>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</si>
  <si>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</si>
  <si>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</si>
  <si>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</si>
  <si>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</si>
  <si>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</si>
  <si>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</si>
  <si>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</si>
  <si>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</si>
  <si>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</si>
  <si>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</si>
  <si>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</si>
  <si>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</si>
  <si>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</si>
  <si>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</si>
  <si>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</si>
  <si>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</si>
  <si>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</si>
  <si>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</si>
  <si>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</si>
  <si>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</si>
  <si>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</si>
  <si>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</si>
  <si>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</si>
  <si>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</si>
  <si>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</si>
  <si>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</si>
  <si>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</si>
  <si>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</si>
  <si>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</si>
  <si>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</si>
  <si>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</si>
  <si>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</si>
  <si>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</si>
  <si>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</si>
  <si>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</si>
  <si>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</si>
  <si>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</si>
  <si>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</si>
  <si>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</si>
  <si>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</si>
  <si>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</si>
  <si>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</si>
  <si>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</si>
  <si>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</si>
  <si>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</si>
  <si>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</si>
  <si>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</si>
  <si>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</si>
  <si>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</si>
  <si>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</si>
  <si>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</si>
  <si>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</si>
  <si>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</si>
  <si>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</si>
  <si>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</si>
  <si>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</si>
  <si>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</si>
  <si>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</si>
  <si>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</si>
  <si>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</si>
  <si>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</si>
  <si>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</si>
  <si>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</si>
  <si>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</si>
  <si>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</si>
  <si>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</si>
  <si>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</si>
  <si>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</si>
  <si>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</si>
  <si>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</si>
  <si>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</si>
  <si>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</si>
  <si>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</si>
  <si>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</si>
  <si>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</si>
  <si>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</si>
  <si>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</si>
  <si>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</si>
  <si>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</si>
  <si>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</si>
  <si>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</si>
  <si>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</si>
  <si>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</si>
  <si>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</si>
  <si>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</si>
  <si>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</si>
  <si>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</si>
  <si>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</si>
  <si>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</si>
  <si>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</si>
  <si>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</si>
  <si>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</si>
  <si>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</si>
  <si>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</si>
  <si>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</si>
  <si>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</si>
  <si>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</si>
  <si>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</si>
  <si>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</si>
  <si>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</si>
  <si>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</si>
  <si>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</si>
  <si>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</si>
  <si>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</si>
  <si>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</si>
  <si>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</si>
  <si>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</si>
  <si>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</si>
  <si>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</si>
  <si>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</si>
  <si>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</si>
  <si>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</si>
  <si>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</si>
  <si>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</si>
  <si>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</si>
  <si>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</si>
  <si>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</si>
  <si>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</si>
  <si>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</si>
  <si>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</si>
  <si>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</si>
  <si>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</si>
  <si>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</si>
  <si>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</si>
  <si>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</si>
  <si>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</si>
  <si>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</si>
  <si>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</si>
  <si>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</si>
  <si>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</si>
  <si>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</si>
  <si>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</si>
  <si>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</si>
  <si>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</si>
  <si>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</si>
  <si>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</si>
  <si>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</si>
  <si>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</si>
  <si>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</si>
  <si>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</si>
  <si>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</si>
  <si>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</si>
  <si>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</si>
  <si>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</si>
  <si>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</si>
  <si>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</si>
  <si>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</si>
  <si>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</si>
  <si>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</si>
  <si>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</si>
  <si>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</si>
  <si>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</si>
  <si>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</si>
  <si>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</si>
  <si>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</si>
  <si>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</si>
  <si>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</si>
  <si>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</si>
  <si>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</si>
  <si>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</si>
  <si>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</si>
  <si>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</si>
  <si>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</si>
  <si>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</si>
  <si>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</si>
  <si>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</si>
  <si>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</si>
  <si>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</si>
  <si>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</si>
  <si>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</si>
  <si>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</si>
  <si>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</si>
  <si>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</si>
  <si>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</si>
  <si>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</si>
  <si>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</si>
  <si>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</si>
  <si>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</si>
  <si>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</si>
  <si>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</si>
  <si>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</si>
  <si>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</si>
  <si>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</si>
  <si>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</si>
  <si>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</si>
  <si>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</si>
  <si>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</si>
  <si>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</si>
  <si>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</si>
  <si>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</si>
  <si>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</si>
  <si>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</si>
  <si>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</si>
  <si>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</si>
  <si>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</si>
  <si>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</si>
  <si>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</si>
  <si>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</si>
  <si>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</si>
  <si>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</si>
  <si>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</si>
  <si>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</si>
  <si>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</si>
  <si>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</si>
  <si>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</si>
  <si>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</si>
  <si>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</si>
  <si>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</si>
  <si>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</si>
  <si>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</si>
  <si>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</si>
  <si>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</si>
  <si>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</si>
  <si>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</si>
  <si>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</si>
  <si>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</si>
  <si>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</si>
  <si>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</si>
  <si>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</si>
  <si>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</si>
  <si>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</si>
  <si>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</si>
  <si>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</si>
  <si>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</si>
  <si>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</si>
  <si>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</si>
  <si>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</si>
  <si>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</si>
  <si>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</si>
  <si>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</si>
  <si>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</si>
  <si>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</si>
  <si>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</si>
  <si>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</si>
  <si>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</si>
  <si>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</si>
  <si>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</si>
  <si>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</si>
  <si>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</si>
  <si>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</si>
  <si>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</si>
  <si>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</si>
  <si>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</si>
  <si>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</si>
  <si>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</si>
  <si>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</si>
  <si>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</si>
  <si>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</si>
  <si>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</si>
  <si>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</si>
  <si>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</si>
  <si>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</si>
  <si>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</si>
  <si>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</si>
  <si>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</si>
  <si>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</si>
  <si>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</si>
  <si>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</si>
  <si>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</si>
  <si>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</si>
  <si>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</si>
  <si>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</si>
  <si>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</si>
  <si>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</si>
  <si>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</si>
  <si>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</si>
  <si>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</si>
  <si>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</si>
  <si>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</si>
  <si>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</si>
  <si>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</si>
  <si>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</si>
  <si>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</si>
  <si>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</si>
  <si>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</si>
  <si>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</si>
  <si>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</si>
  <si>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</si>
  <si>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</si>
  <si>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</si>
  <si>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</si>
  <si>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</si>
  <si>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</si>
  <si>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</si>
  <si>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</si>
  <si>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</si>
  <si>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</si>
  <si>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</si>
  <si>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</si>
  <si>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</si>
  <si>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</si>
  <si>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</si>
  <si>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</si>
  <si>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</si>
  <si>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</si>
  <si>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</si>
  <si>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</si>
  <si>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</si>
  <si>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</si>
  <si>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</si>
  <si>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</si>
  <si>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</si>
  <si>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</si>
  <si>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</si>
  <si>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</si>
  <si>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</si>
  <si>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</si>
  <si>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</si>
  <si>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</si>
  <si>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</si>
  <si>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</si>
  <si>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</si>
  <si>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</si>
  <si>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</si>
  <si>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</si>
  <si>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</si>
  <si>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</si>
  <si>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</si>
  <si>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</si>
  <si>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</si>
  <si>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</si>
  <si>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</si>
  <si>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</si>
  <si>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</si>
  <si>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</si>
  <si>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</si>
  <si>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</si>
  <si>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</si>
  <si>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</si>
  <si>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</si>
  <si>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</si>
  <si>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</si>
  <si>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</si>
  <si>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</si>
  <si>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</si>
  <si>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</si>
  <si>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</si>
  <si>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</si>
  <si>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</si>
  <si>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</si>
  <si>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</si>
  <si>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</si>
  <si>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</si>
  <si>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</si>
  <si>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</si>
  <si>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</si>
  <si>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</si>
  <si>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</si>
  <si>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</si>
  <si>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</si>
  <si>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</si>
  <si>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</si>
  <si>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</si>
  <si>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</si>
  <si>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</si>
  <si>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</si>
  <si>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</si>
  <si>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</si>
  <si>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</si>
  <si>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</si>
  <si>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</si>
  <si>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</si>
  <si>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</si>
  <si>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</si>
  <si>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</si>
  <si>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</si>
  <si>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</si>
  <si>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</si>
  <si>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</si>
  <si>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</si>
  <si>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</si>
  <si>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</si>
  <si>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</si>
  <si>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</si>
  <si>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</si>
  <si>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</si>
  <si>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</si>
  <si>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</si>
  <si>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</si>
  <si>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</si>
  <si>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</si>
  <si>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</si>
  <si>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</si>
  <si>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</si>
  <si>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</si>
  <si>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</si>
  <si>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</si>
  <si>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</si>
  <si>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</si>
  <si>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</si>
  <si>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</si>
  <si>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</si>
  <si>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</si>
  <si>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</si>
  <si>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</si>
  <si>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</si>
  <si>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</si>
  <si>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</si>
  <si>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</si>
  <si>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</si>
  <si>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</si>
  <si>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</si>
  <si>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</si>
  <si>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</si>
  <si>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</si>
  <si>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</si>
  <si>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</si>
  <si>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</si>
  <si>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</si>
  <si>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</si>
  <si>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</si>
  <si>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</si>
  <si>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</si>
  <si>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</si>
  <si>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</si>
  <si>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</si>
  <si>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</si>
  <si>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</si>
  <si>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</si>
  <si>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</si>
  <si>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</si>
  <si>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</si>
  <si>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</si>
  <si>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</si>
  <si>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</si>
  <si>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</si>
  <si>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</si>
  <si>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</si>
  <si>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</si>
  <si>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</si>
  <si>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</si>
  <si>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</si>
  <si>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</si>
  <si>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</si>
  <si>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</si>
  <si>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</si>
  <si>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</si>
  <si>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</si>
  <si>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</si>
  <si>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</si>
  <si>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</si>
  <si>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</si>
  <si>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</si>
  <si>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</si>
  <si>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</si>
  <si>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</si>
  <si>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</si>
  <si>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</si>
  <si>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</si>
  <si>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</si>
  <si>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</si>
  <si>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</si>
  <si>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</si>
  <si>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</si>
  <si>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</si>
  <si>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</si>
  <si>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</si>
  <si>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</si>
  <si>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</si>
  <si>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</si>
  <si>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</si>
  <si>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</si>
  <si>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</si>
  <si>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</si>
  <si>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</si>
  <si>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</si>
  <si>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</si>
  <si>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</si>
  <si>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</si>
  <si>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</si>
  <si>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</si>
  <si>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</si>
  <si>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</si>
  <si>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</si>
  <si>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</si>
  <si>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</si>
  <si>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</si>
  <si>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</si>
  <si>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</si>
  <si>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</si>
  <si>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</si>
  <si>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</si>
  <si>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</si>
  <si>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</si>
  <si>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</si>
  <si>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</si>
  <si>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</si>
  <si>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</si>
  <si>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</si>
  <si>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</si>
  <si>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</si>
  <si>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</si>
  <si>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</si>
  <si>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</si>
  <si>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</si>
  <si>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</si>
  <si>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</si>
  <si>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</si>
  <si>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</si>
  <si>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</si>
  <si>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</si>
  <si>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</si>
  <si>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</si>
  <si>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</si>
  <si>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</si>
  <si>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</si>
  <si>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</si>
  <si>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</si>
  <si>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</si>
  <si>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</si>
  <si>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</si>
  <si>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</si>
  <si>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</si>
  <si>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</si>
  <si>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</si>
  <si>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</si>
  <si>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</si>
  <si>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</si>
  <si>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</si>
  <si>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</si>
  <si>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</si>
  <si>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</si>
  <si>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</si>
  <si>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</si>
  <si>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</si>
  <si>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</si>
  <si>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</si>
  <si>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</si>
  <si>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</si>
  <si>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</si>
  <si>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</si>
  <si>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</si>
  <si>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</si>
  <si>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</si>
  <si>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</si>
  <si>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</si>
  <si>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</si>
  <si>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</si>
  <si>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</si>
  <si>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</si>
  <si>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</si>
  <si>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</si>
  <si>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</si>
  <si>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</si>
  <si>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</si>
  <si>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</si>
  <si>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</si>
  <si>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</si>
  <si>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</si>
  <si>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</si>
  <si>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</si>
  <si>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</si>
  <si>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</si>
  <si>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</si>
  <si>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</si>
  <si>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</si>
  <si>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</si>
  <si>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</si>
  <si>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</si>
  <si>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</si>
  <si>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</si>
  <si>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</si>
  <si>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</si>
  <si>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</si>
  <si>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</si>
  <si>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</si>
  <si>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</si>
  <si>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</si>
  <si>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</si>
  <si>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</si>
  <si>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</si>
  <si>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</si>
  <si>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</si>
  <si>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</si>
  <si>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</si>
  <si>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</si>
  <si>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</si>
  <si>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</si>
  <si>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</si>
  <si>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</si>
  <si>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</si>
  <si>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</si>
  <si>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</si>
  <si>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</si>
  <si>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</si>
  <si>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</si>
  <si>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</si>
  <si>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</si>
  <si>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</si>
  <si>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</si>
  <si>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</si>
  <si>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</si>
  <si>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</si>
  <si>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</si>
  <si>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</si>
  <si>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</si>
  <si>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</si>
  <si>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</si>
  <si>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</si>
  <si>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</si>
  <si>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</si>
  <si>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</si>
  <si>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</si>
  <si>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</si>
  <si>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</si>
  <si>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</si>
  <si>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</si>
  <si>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</si>
  <si>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</si>
  <si>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</si>
  <si>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</si>
  <si>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</si>
  <si>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</si>
  <si>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</si>
  <si>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</si>
  <si>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</si>
  <si>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</si>
  <si>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</si>
  <si>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</si>
  <si>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</si>
  <si>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</si>
  <si>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</si>
  <si>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</si>
  <si>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</si>
  <si>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</si>
  <si>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</si>
  <si>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</si>
  <si>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</si>
  <si>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</si>
  <si>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</si>
  <si>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</si>
  <si>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</si>
  <si>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</si>
  <si>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</si>
  <si>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</si>
  <si>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</si>
  <si>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</si>
  <si>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</si>
  <si>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</si>
  <si>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</si>
  <si>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</si>
  <si>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</si>
  <si>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</si>
  <si>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</si>
  <si>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</si>
  <si>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</si>
  <si>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</si>
  <si>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</si>
  <si>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</si>
  <si>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</si>
  <si>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</si>
  <si>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</si>
  <si>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</si>
  <si>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</si>
  <si>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</si>
  <si>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</si>
  <si>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</si>
  <si>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</si>
  <si>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</si>
  <si>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</si>
  <si>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</si>
  <si>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</si>
  <si>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</si>
  <si>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</si>
  <si>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</si>
  <si>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</si>
  <si>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</si>
  <si>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</si>
  <si>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</si>
  <si>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</si>
  <si>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</si>
  <si>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</si>
  <si>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</si>
  <si>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</si>
  <si>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</si>
  <si>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</si>
  <si>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</si>
  <si>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</si>
  <si>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</si>
  <si>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</si>
  <si>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</si>
  <si>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</si>
  <si>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</si>
  <si>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</si>
  <si>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</si>
  <si>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</si>
  <si>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</si>
  <si>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</si>
  <si>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</si>
  <si>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</si>
  <si>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</si>
  <si>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</si>
  <si>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</si>
  <si>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</si>
  <si>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</si>
  <si>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</si>
  <si>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</si>
  <si>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</si>
  <si>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</si>
  <si>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</si>
  <si>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</si>
  <si>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</si>
  <si>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</si>
  <si>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</si>
  <si>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</si>
  <si>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</si>
  <si>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</si>
  <si>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</si>
  <si>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</si>
  <si>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</si>
  <si>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</si>
  <si>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</si>
  <si>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</si>
  <si>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</si>
  <si>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</si>
  <si>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</si>
  <si>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</si>
  <si>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</si>
  <si>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</si>
  <si>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</si>
  <si>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</si>
  <si>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</si>
  <si>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</si>
  <si>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</si>
  <si>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</si>
  <si>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</si>
  <si>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</si>
  <si>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</si>
  <si>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</si>
  <si>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</si>
  <si>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</si>
  <si>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</si>
  <si>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</si>
  <si>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</si>
  <si>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</si>
  <si>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</si>
  <si>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</si>
  <si>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</si>
  <si>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</si>
  <si>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</si>
  <si>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</si>
  <si>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</si>
  <si>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</si>
  <si>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</si>
  <si>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</si>
  <si>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</si>
  <si>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</si>
  <si>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</si>
  <si>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</si>
  <si>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</si>
  <si>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</si>
  <si>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</si>
  <si>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</si>
  <si>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</si>
  <si>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</si>
  <si>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</si>
  <si>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</si>
  <si>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</si>
  <si>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</si>
  <si>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</si>
  <si>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</si>
  <si>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</si>
  <si>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</si>
  <si>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</si>
  <si>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</si>
  <si>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</si>
  <si>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</si>
  <si>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</si>
  <si>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</si>
  <si>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</si>
  <si>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</si>
  <si>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</si>
  <si>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</si>
  <si>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</si>
  <si>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</si>
  <si>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</si>
  <si>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</si>
  <si>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</si>
  <si>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</si>
  <si>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</si>
  <si>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</si>
  <si>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</si>
  <si>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</si>
  <si>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</si>
  <si>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</si>
  <si>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</si>
  <si>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</si>
  <si>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</si>
  <si>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</si>
  <si>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</si>
  <si>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</si>
  <si>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</si>
  <si>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</si>
  <si>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</si>
  <si>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</si>
  <si>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</si>
  <si>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</si>
  <si>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</si>
  <si>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</si>
  <si>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</si>
  <si>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</si>
  <si>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</si>
  <si>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</si>
  <si>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</si>
  <si>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</si>
  <si>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</si>
  <si>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</si>
  <si>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</si>
  <si>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</si>
  <si>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</si>
  <si>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</si>
  <si>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</si>
  <si>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</si>
  <si>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</si>
  <si>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</si>
  <si>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</si>
  <si>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</si>
  <si>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</si>
  <si>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</si>
  <si>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</si>
  <si>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</si>
  <si>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</si>
  <si>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</si>
  <si>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</si>
  <si>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</si>
  <si>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</si>
  <si>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</si>
  <si>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</si>
  <si>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</si>
  <si>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</si>
  <si>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</si>
  <si>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</si>
  <si>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</si>
  <si>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</si>
  <si>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</si>
  <si>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</si>
  <si>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</si>
  <si>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</si>
  <si>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</si>
  <si>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</si>
  <si>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</si>
  <si>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</si>
  <si>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</si>
  <si>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</si>
  <si>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</si>
  <si>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</si>
  <si>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</si>
  <si>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</si>
  <si>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</si>
  <si>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</si>
  <si>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</si>
  <si>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</si>
  <si>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</si>
  <si>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</si>
  <si>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</si>
  <si>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</si>
  <si>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</si>
  <si>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</si>
  <si>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</si>
  <si>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</si>
  <si>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</si>
  <si>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</si>
  <si>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</si>
  <si>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</si>
  <si>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</si>
  <si>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</si>
  <si>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</si>
  <si>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</si>
  <si>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</si>
  <si>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</si>
  <si>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</si>
  <si>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</si>
  <si>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</si>
  <si>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</si>
  <si>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</si>
  <si>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</si>
  <si>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</si>
  <si>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</si>
  <si>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</si>
  <si>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</si>
  <si>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</si>
  <si>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</si>
  <si>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</si>
  <si>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</si>
  <si>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</si>
  <si>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</si>
  <si>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</si>
  <si>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</si>
  <si>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</si>
  <si>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</si>
  <si>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</si>
  <si>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</si>
  <si>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</si>
  <si>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</si>
  <si>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</si>
  <si>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</si>
  <si>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</si>
  <si>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</si>
  <si>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</si>
  <si>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</si>
  <si>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</si>
  <si>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</si>
  <si>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</si>
  <si>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</si>
  <si>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</si>
  <si>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</si>
  <si>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</si>
  <si>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</si>
  <si>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</si>
  <si>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</si>
  <si>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</si>
  <si>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</si>
  <si>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</si>
  <si>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</si>
  <si>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</si>
  <si>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</si>
  <si>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</si>
  <si>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</si>
  <si>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</si>
  <si>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</si>
  <si>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</si>
  <si>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</si>
  <si>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</si>
  <si>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</si>
  <si>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</si>
  <si>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</si>
  <si>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</si>
  <si>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</si>
  <si>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</si>
  <si>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</si>
  <si>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</si>
  <si>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</si>
  <si>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</si>
  <si>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</si>
  <si>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</si>
  <si>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</si>
  <si>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</si>
  <si>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</si>
  <si>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</si>
  <si>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</si>
  <si>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</si>
  <si>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</si>
  <si>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</si>
  <si>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</si>
  <si>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</si>
  <si>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</si>
  <si>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</si>
  <si>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</si>
  <si>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</si>
  <si>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</si>
  <si>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</si>
  <si>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</si>
  <si>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</si>
  <si>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</si>
  <si>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</si>
  <si>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</si>
  <si>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</si>
  <si>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</si>
  <si>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</si>
  <si>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</si>
  <si>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</si>
  <si>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</si>
  <si>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</si>
  <si>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</si>
  <si>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</si>
  <si>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</si>
  <si>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</si>
  <si>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</si>
  <si>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</si>
  <si>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</si>
  <si>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</si>
  <si>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</si>
  <si>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</si>
  <si>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</si>
  <si>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</si>
  <si>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</si>
  <si>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</si>
  <si>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</si>
  <si>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</si>
  <si>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</si>
  <si>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</si>
  <si>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</si>
  <si>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</si>
  <si>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</si>
  <si>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</si>
  <si>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</si>
  <si>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</si>
  <si>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</si>
  <si>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</si>
  <si>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</si>
  <si>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</si>
  <si>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</si>
  <si>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</si>
  <si>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</si>
  <si>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</si>
  <si>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</si>
  <si>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</si>
  <si>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</si>
  <si>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</si>
  <si>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</si>
  <si>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</si>
  <si>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</si>
  <si>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</si>
  <si>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</si>
  <si>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</si>
  <si>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</si>
  <si>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</si>
  <si>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</si>
  <si>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</si>
  <si>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</si>
  <si>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</si>
  <si>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</si>
  <si>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</si>
  <si>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</si>
  <si>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</si>
  <si>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</si>
  <si>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</si>
  <si>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</si>
  <si>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</si>
  <si>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</si>
  <si>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</si>
  <si>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</si>
  <si>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</si>
  <si>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</si>
  <si>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</si>
  <si>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</si>
  <si>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</si>
  <si>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</si>
  <si>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</si>
  <si>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</si>
  <si>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</si>
  <si>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</si>
  <si>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</si>
  <si>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</si>
  <si>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</si>
  <si>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</si>
  <si>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</si>
  <si>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</si>
  <si>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</si>
  <si>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</si>
  <si>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</si>
  <si>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</si>
  <si>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</si>
  <si>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</si>
  <si>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</si>
  <si>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</si>
  <si>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</si>
  <si>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</si>
  <si>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</si>
  <si>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</si>
  <si>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</si>
  <si>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</si>
  <si>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</si>
  <si>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</si>
  <si>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</si>
  <si>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</si>
  <si>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</si>
  <si>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</si>
  <si>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</si>
  <si>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</si>
  <si>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</si>
  <si>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</si>
  <si>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</si>
  <si>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</si>
  <si>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</si>
  <si>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</si>
  <si>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</si>
  <si>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</si>
  <si>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</si>
  <si>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</si>
  <si>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</si>
  <si>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</si>
  <si>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</si>
  <si>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</si>
  <si>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</si>
  <si>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</si>
  <si>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</si>
  <si>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</si>
  <si>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</si>
  <si>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</si>
  <si>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</si>
  <si>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</si>
  <si>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</si>
  <si>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</si>
  <si>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</si>
  <si>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</si>
  <si>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</si>
  <si>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</si>
  <si>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</si>
  <si>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</si>
  <si>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</si>
  <si>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</si>
  <si>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</si>
  <si>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</si>
  <si>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</si>
  <si>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</si>
  <si>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</si>
  <si>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</si>
  <si>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</si>
  <si>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</si>
  <si>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</si>
  <si>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</si>
  <si>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</si>
  <si>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</si>
  <si>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</si>
  <si>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</si>
  <si>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</si>
  <si>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</si>
  <si>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</si>
  <si>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</si>
  <si>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</si>
  <si>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</si>
  <si>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</si>
  <si>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</si>
  <si>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</si>
  <si>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</si>
  <si>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</si>
  <si>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</si>
  <si>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</si>
  <si>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</si>
  <si>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</si>
  <si>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</si>
  <si>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</si>
  <si>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</si>
  <si>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</si>
  <si>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</si>
  <si>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</si>
  <si>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</si>
  <si>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</si>
  <si>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</si>
  <si>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</si>
  <si>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</si>
  <si>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</si>
  <si>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</si>
  <si>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</si>
  <si>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</si>
  <si>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</si>
  <si>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</si>
  <si>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</si>
  <si>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</si>
  <si>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</si>
  <si>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</si>
  <si>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</si>
  <si>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</si>
  <si>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</si>
  <si>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</si>
  <si>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</si>
  <si>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</si>
  <si>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</si>
  <si>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</si>
  <si>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</si>
  <si>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</si>
  <si>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</si>
  <si>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</si>
  <si>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</si>
  <si>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</si>
  <si>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</si>
  <si>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</si>
  <si>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</si>
  <si>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</si>
  <si>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</si>
  <si>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</si>
  <si>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</si>
  <si>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</si>
  <si>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</si>
  <si>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</si>
  <si>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</si>
  <si>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</si>
  <si>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</si>
  <si>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</si>
  <si>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</si>
  <si>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</si>
  <si>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</si>
  <si>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</si>
  <si>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</si>
  <si>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</si>
  <si>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</si>
  <si>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</si>
  <si>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</si>
  <si>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</si>
  <si>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</si>
  <si>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</si>
  <si>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</si>
  <si>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</si>
  <si>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</si>
  <si>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</si>
  <si>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</si>
  <si>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</si>
  <si>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</si>
  <si>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</si>
  <si>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</si>
  <si>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</si>
  <si>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</si>
  <si>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</si>
  <si>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</si>
  <si>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</si>
  <si>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</si>
  <si>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</si>
  <si>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</si>
  <si>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</si>
  <si>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</si>
  <si>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</si>
  <si>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</si>
  <si>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</si>
  <si>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</si>
  <si>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</si>
  <si>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</si>
  <si>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</si>
  <si>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</si>
  <si>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</si>
  <si>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</si>
  <si>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</si>
  <si>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</si>
  <si>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</si>
  <si>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</si>
  <si>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</si>
  <si>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</si>
  <si>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</si>
  <si>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</si>
  <si>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</si>
  <si>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</si>
  <si>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</si>
  <si>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</si>
  <si>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</si>
  <si>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</si>
  <si>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</si>
  <si>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</si>
  <si>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</si>
  <si>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</si>
  <si>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</si>
  <si>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</si>
  <si>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</si>
  <si>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</si>
  <si>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</si>
  <si>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</si>
  <si>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</si>
  <si>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</si>
  <si>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</si>
  <si>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</si>
  <si>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</si>
  <si>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</si>
  <si>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</si>
  <si>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</si>
  <si>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</si>
  <si>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</si>
  <si>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</si>
  <si>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</si>
  <si>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</si>
  <si>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</si>
  <si>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</si>
  <si>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</si>
  <si>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</si>
  <si>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</si>
  <si>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</si>
  <si>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</si>
  <si>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</si>
  <si>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</si>
  <si>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</si>
  <si>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</si>
  <si>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</si>
  <si>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</si>
  <si>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</si>
  <si>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</si>
  <si>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</si>
  <si>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</si>
  <si>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</si>
  <si>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</si>
  <si>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</si>
  <si>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</si>
  <si>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</si>
  <si>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</si>
  <si>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</si>
  <si>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</si>
  <si>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</si>
  <si>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</si>
  <si>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</si>
  <si>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</si>
  <si>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</si>
  <si>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</si>
  <si>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</si>
  <si>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</si>
  <si>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</si>
  <si>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</si>
  <si>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</si>
  <si>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</si>
  <si>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</si>
  <si>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</si>
  <si>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</si>
  <si>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</si>
  <si>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</si>
  <si>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</si>
  <si>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</si>
  <si>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</si>
  <si>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</si>
  <si>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</si>
  <si>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</si>
  <si>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</si>
  <si>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</si>
  <si>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</si>
  <si>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</si>
  <si>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</si>
  <si>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</si>
  <si>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</si>
  <si>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</si>
  <si>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</si>
  <si>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</si>
  <si>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</si>
  <si>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</si>
  <si>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</si>
  <si>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</si>
  <si>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</si>
  <si>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</si>
  <si>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</si>
  <si>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</si>
  <si>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</si>
  <si>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</si>
  <si>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</si>
  <si>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</si>
  <si>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</si>
  <si>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</si>
  <si>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</si>
  <si>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</si>
  <si>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</si>
  <si>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</si>
  <si>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</si>
  <si>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</si>
  <si>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</si>
  <si>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</si>
  <si>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</si>
  <si>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</si>
  <si>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</si>
  <si>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</si>
  <si>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</si>
  <si>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</si>
  <si>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</si>
  <si>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</si>
  <si>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</si>
  <si>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</si>
  <si>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</si>
  <si>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</si>
  <si>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</si>
  <si>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</si>
  <si>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</si>
  <si>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</si>
  <si>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</si>
  <si>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</si>
  <si>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</si>
  <si>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</si>
  <si>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</si>
  <si>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</si>
  <si>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</si>
  <si>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</si>
  <si>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</si>
  <si>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</si>
  <si>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</si>
  <si>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</si>
  <si>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</si>
  <si>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</si>
  <si>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</si>
  <si>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</si>
  <si>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</si>
  <si>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</si>
  <si>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</si>
  <si>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</si>
  <si>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</si>
  <si>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</si>
  <si>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</si>
  <si>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</si>
  <si>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</si>
  <si>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</si>
  <si>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</si>
  <si>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</si>
  <si>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</si>
  <si>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</si>
  <si>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</si>
  <si>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</si>
  <si>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</si>
  <si>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</si>
  <si>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</si>
  <si>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</si>
  <si>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</si>
  <si>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</si>
  <si>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</si>
  <si>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</si>
  <si>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</si>
  <si>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</si>
  <si>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</si>
  <si>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</si>
  <si>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</si>
  <si>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</si>
  <si>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</si>
  <si>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</si>
  <si>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</si>
  <si>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</si>
  <si>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</si>
  <si>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</si>
  <si>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</si>
  <si>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</si>
  <si>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</si>
  <si>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</si>
  <si>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</si>
  <si>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</si>
  <si>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</si>
  <si>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</si>
  <si>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</si>
  <si>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</si>
  <si>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</si>
  <si>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</si>
  <si>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</si>
  <si>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</si>
  <si>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</si>
  <si>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</si>
  <si>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</si>
  <si>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</si>
  <si>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</si>
  <si>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</si>
  <si>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</si>
  <si>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</si>
  <si>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</si>
  <si>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</si>
  <si>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</si>
  <si>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</si>
  <si>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</si>
  <si>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</si>
  <si>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</si>
  <si>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</si>
  <si>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</si>
  <si>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</si>
  <si>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</si>
  <si>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</si>
  <si>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</si>
  <si>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</si>
  <si>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</si>
  <si>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</si>
  <si>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</si>
  <si>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</si>
  <si>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</si>
  <si>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</si>
  <si>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</si>
  <si>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</si>
  <si>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</si>
  <si>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</si>
  <si>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</si>
  <si>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</si>
  <si>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</si>
  <si>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</si>
  <si>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</si>
  <si>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</si>
  <si>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</si>
  <si>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</si>
  <si>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</si>
  <si>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</si>
  <si>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</si>
  <si>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</si>
  <si>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</si>
  <si>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</si>
  <si>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</si>
  <si>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</si>
  <si>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</si>
  <si>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</si>
  <si>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</si>
  <si>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</si>
  <si>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</si>
  <si>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</si>
  <si>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</si>
  <si>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</si>
  <si>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</si>
  <si>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</si>
  <si>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</si>
  <si>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</si>
  <si>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</si>
  <si>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</si>
  <si>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</si>
  <si>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</si>
  <si>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</si>
  <si>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</si>
  <si>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</si>
  <si>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</si>
  <si>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</si>
  <si>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</si>
  <si>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</si>
  <si>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</si>
  <si>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</si>
  <si>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</si>
  <si>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</si>
  <si>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</si>
  <si>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</si>
  <si>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</si>
  <si>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</si>
  <si>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</si>
  <si>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</si>
  <si>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</si>
  <si>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</si>
  <si>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</si>
  <si>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</si>
  <si>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</si>
  <si>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</si>
  <si>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</si>
  <si>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</si>
  <si>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</si>
  <si>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</si>
  <si>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</si>
  <si>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</si>
  <si>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</si>
  <si>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</si>
  <si>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</si>
  <si>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</si>
  <si>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</si>
  <si>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</si>
  <si>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</si>
  <si>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</si>
  <si>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</si>
  <si>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</si>
  <si>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</si>
  <si>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</si>
  <si>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</si>
  <si>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</si>
  <si>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</si>
  <si>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</si>
  <si>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</si>
  <si>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</si>
  <si>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</si>
  <si>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</si>
  <si>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</si>
  <si>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</si>
  <si>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</si>
  <si>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</si>
  <si>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</si>
  <si>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</si>
  <si>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</si>
  <si>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</si>
  <si>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</si>
  <si>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</si>
  <si>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</si>
  <si>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</si>
  <si>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</si>
  <si>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</si>
  <si>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</si>
  <si>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</si>
  <si>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</si>
  <si>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</si>
  <si>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</si>
  <si>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</si>
  <si>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</si>
  <si>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</si>
  <si>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</si>
  <si>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</si>
  <si>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</si>
  <si>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</si>
  <si>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</si>
  <si>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</si>
  <si>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</si>
  <si>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</si>
  <si>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</si>
  <si>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</si>
  <si>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</si>
  <si>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</si>
  <si>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</si>
  <si>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</si>
  <si>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</si>
  <si>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</si>
  <si>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</si>
  <si>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</si>
  <si>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</si>
  <si>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</si>
  <si>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</si>
  <si>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</si>
  <si>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</si>
  <si>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</si>
  <si>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</si>
  <si>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</si>
  <si>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</si>
  <si>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</si>
  <si>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</si>
  <si>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</si>
  <si>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</si>
  <si>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</si>
  <si>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</si>
  <si>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</si>
  <si>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</si>
  <si>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</si>
  <si>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</si>
  <si>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</si>
  <si>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</si>
  <si>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</si>
  <si>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</si>
  <si>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</si>
  <si>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</si>
  <si>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</si>
  <si>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</si>
  <si>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</si>
  <si>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</si>
  <si>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</si>
  <si>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</si>
  <si>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</si>
  <si>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</si>
  <si>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</si>
  <si>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</si>
  <si>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</si>
  <si>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</si>
  <si>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</si>
  <si>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</si>
  <si>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</si>
  <si>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</si>
  <si>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</si>
  <si>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</si>
  <si>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</si>
  <si>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</si>
  <si>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</si>
  <si>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</si>
  <si>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</si>
  <si>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</si>
  <si>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</si>
  <si>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</si>
  <si>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</si>
  <si>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</si>
  <si>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</si>
  <si>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</si>
  <si>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</si>
  <si>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</si>
  <si>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</si>
  <si>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</si>
  <si>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</si>
  <si>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</si>
  <si>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</si>
  <si>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</si>
  <si>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</si>
  <si>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</si>
  <si>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</si>
  <si>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</si>
  <si>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</si>
  <si>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</si>
  <si>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</si>
  <si>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</si>
  <si>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</si>
  <si>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</si>
  <si>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</si>
  <si>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</si>
  <si>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</si>
  <si>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</si>
  <si>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</si>
  <si>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</si>
  <si>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</si>
  <si>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</si>
  <si>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</si>
  <si>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</si>
  <si>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</si>
  <si>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</si>
  <si>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</si>
  <si>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</si>
  <si>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</si>
  <si>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</si>
  <si>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</si>
  <si>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</si>
  <si>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</si>
  <si>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</si>
  <si>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</si>
  <si>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</si>
  <si>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</si>
  <si>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</si>
  <si>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</si>
  <si>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</si>
  <si>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</si>
  <si>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</si>
  <si>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</si>
  <si>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</si>
  <si>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</si>
  <si>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</si>
  <si>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</si>
  <si>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</si>
  <si>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</si>
  <si>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</si>
  <si>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</si>
  <si>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</si>
  <si>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</si>
  <si>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</si>
  <si>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</si>
  <si>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</si>
  <si>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</si>
  <si>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</si>
  <si>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</si>
  <si>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</si>
  <si>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</si>
  <si>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</si>
  <si>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</si>
  <si>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</si>
  <si>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</si>
  <si>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</si>
  <si>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</si>
  <si>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</si>
  <si>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</si>
  <si>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</si>
  <si>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</si>
  <si>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</si>
  <si>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</si>
  <si>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</si>
  <si>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</si>
  <si>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</si>
  <si>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</si>
  <si>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</si>
  <si>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</si>
  <si>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</si>
  <si>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</si>
  <si>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</si>
  <si>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</si>
  <si>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</si>
  <si>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</si>
  <si>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</si>
  <si>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</si>
  <si>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</si>
  <si>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</si>
  <si>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</si>
  <si>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</si>
  <si>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</si>
  <si>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</si>
  <si>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</si>
  <si>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</si>
  <si>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</si>
  <si>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</si>
  <si>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</si>
  <si>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</si>
  <si>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</si>
  <si>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</si>
  <si>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</si>
  <si>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</si>
  <si>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</si>
  <si>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</si>
  <si>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</si>
  <si>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</si>
  <si>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</si>
  <si>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</si>
  <si>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</si>
  <si>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</si>
  <si>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</si>
  <si>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</si>
  <si>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</si>
  <si>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</si>
  <si>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</si>
  <si>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</si>
  <si>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</si>
  <si>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</si>
  <si>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</si>
  <si>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</si>
  <si>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</si>
  <si>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</si>
  <si>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</si>
  <si>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</si>
  <si>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</si>
  <si>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</si>
  <si>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</si>
  <si>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</si>
  <si>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</si>
  <si>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</si>
  <si>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</si>
  <si>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</si>
  <si>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</si>
  <si>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</si>
  <si>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</si>
  <si>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</si>
  <si>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</si>
  <si>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</si>
  <si>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</si>
  <si>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</si>
  <si>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</si>
  <si>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</si>
  <si>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</si>
  <si>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</si>
  <si>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</si>
  <si>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</si>
  <si>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</si>
  <si>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</si>
  <si>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</si>
  <si>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</si>
  <si>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</si>
  <si>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</si>
  <si>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</si>
  <si>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</si>
  <si>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</si>
  <si>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</si>
  <si>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</si>
  <si>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</si>
  <si>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</si>
  <si>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</si>
  <si>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</si>
  <si>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</si>
  <si>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</si>
  <si>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</si>
  <si>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</si>
  <si>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</si>
  <si>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</si>
  <si>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</si>
  <si>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</si>
  <si>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</si>
  <si>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</si>
  <si>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</si>
  <si>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</si>
  <si>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</si>
  <si>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</si>
  <si>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</si>
  <si>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</si>
  <si>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</si>
  <si>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</si>
  <si>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</si>
  <si>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</si>
  <si>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</si>
  <si>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</si>
  <si>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</si>
  <si>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</si>
  <si>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</si>
  <si>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</si>
  <si>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</si>
  <si>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</si>
  <si>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</si>
  <si>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</si>
  <si>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</si>
  <si>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</si>
  <si>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</si>
  <si>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</si>
  <si>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</si>
  <si>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</si>
  <si>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</si>
  <si>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</si>
  <si>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</si>
  <si>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</si>
  <si>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</si>
  <si>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</si>
  <si>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</si>
  <si>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</si>
  <si>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</si>
  <si>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</si>
  <si>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</si>
  <si>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</si>
  <si>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</si>
  <si>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</si>
  <si>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</si>
  <si>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</si>
  <si>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</si>
  <si>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</si>
  <si>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</si>
  <si>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</si>
  <si>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</si>
  <si>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</si>
  <si>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</si>
  <si>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</si>
  <si>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</si>
  <si>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</si>
  <si>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</si>
  <si>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</si>
  <si>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</si>
  <si>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</si>
  <si>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</si>
  <si>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</si>
  <si>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</si>
  <si>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</si>
  <si>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</si>
  <si>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</si>
  <si>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</si>
  <si>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</si>
  <si>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</si>
  <si>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</si>
  <si>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</si>
  <si>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</si>
  <si>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</si>
  <si>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</si>
  <si>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</si>
  <si>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</si>
  <si>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</si>
  <si>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</si>
  <si>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</si>
  <si>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</si>
  <si>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</si>
  <si>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</si>
  <si>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</si>
  <si>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</si>
  <si>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</si>
  <si>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</si>
  <si>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</si>
  <si>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</si>
  <si>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</si>
  <si>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</si>
  <si>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</si>
  <si>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</si>
  <si>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</si>
  <si>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</si>
  <si>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</si>
  <si>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</si>
  <si>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</si>
  <si>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</si>
  <si>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</si>
  <si>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</si>
  <si>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</si>
  <si>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</si>
  <si>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</si>
  <si>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</si>
  <si>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</si>
  <si>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</si>
  <si>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</si>
  <si>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</si>
  <si>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</si>
  <si>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</si>
  <si>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</si>
  <si>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</si>
  <si>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</si>
  <si>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</si>
  <si>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</si>
  <si>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</si>
  <si>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</si>
  <si>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</si>
  <si>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</si>
  <si>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</si>
  <si>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</si>
  <si>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</si>
  <si>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</si>
  <si>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</si>
  <si>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</si>
  <si>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</si>
  <si>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</si>
  <si>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</si>
  <si>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</si>
  <si>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</si>
  <si>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</si>
  <si>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</si>
  <si>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</si>
  <si>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</si>
  <si>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</si>
  <si>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</si>
  <si>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</si>
  <si>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</si>
  <si>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</si>
  <si>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</si>
  <si>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</si>
  <si>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</si>
  <si>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</si>
  <si>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</si>
  <si>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</si>
  <si>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</si>
  <si>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</si>
  <si>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</si>
  <si>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</si>
  <si>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</si>
  <si>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</si>
  <si>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</si>
  <si>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</si>
  <si>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</si>
  <si>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</si>
  <si>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</si>
  <si>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</si>
  <si>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</si>
  <si>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</si>
  <si>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</si>
  <si>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</si>
  <si>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</si>
  <si>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</si>
  <si>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</si>
  <si>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</si>
  <si>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</si>
  <si>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</si>
  <si>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</si>
  <si>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</si>
  <si>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</si>
  <si>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</si>
  <si>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</si>
  <si>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</si>
  <si>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</si>
  <si>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</si>
  <si>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</si>
  <si>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</si>
  <si>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</si>
  <si>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</si>
  <si>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</si>
  <si>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</si>
  <si>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</si>
  <si>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</si>
  <si>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</si>
  <si>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</si>
  <si>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</si>
  <si>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</si>
  <si>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</si>
  <si>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</si>
  <si>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</si>
  <si>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</si>
  <si>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</si>
  <si>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</si>
  <si>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</si>
  <si>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</si>
  <si>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</si>
  <si>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</si>
  <si>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</si>
  <si>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</si>
  <si>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</si>
  <si>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</si>
  <si>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</si>
  <si>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</si>
  <si>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</si>
  <si>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</si>
  <si>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</si>
  <si>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</si>
  <si>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</si>
  <si>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</si>
  <si>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</si>
  <si>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</si>
  <si>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</si>
  <si>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</si>
  <si>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</si>
  <si>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</si>
  <si>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</si>
  <si>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</si>
  <si>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</si>
  <si>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</si>
  <si>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</si>
  <si>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</si>
  <si>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</si>
  <si>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</si>
  <si>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</si>
  <si>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</si>
  <si>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</si>
  <si>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</si>
  <si>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</si>
  <si>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</si>
  <si>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</si>
  <si>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</si>
  <si>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</si>
  <si>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</si>
  <si>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</si>
  <si>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</si>
  <si>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</si>
  <si>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</si>
  <si>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</si>
  <si>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</si>
  <si>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</si>
  <si>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</si>
  <si>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</si>
  <si>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</si>
  <si>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</si>
  <si>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</si>
  <si>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</si>
  <si>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</si>
  <si>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</si>
  <si>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</si>
  <si>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</si>
  <si>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</si>
  <si>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</si>
  <si>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</si>
  <si>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</si>
  <si>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</si>
  <si>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</si>
  <si>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</si>
  <si>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</si>
  <si>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</si>
  <si>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</si>
  <si>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</si>
  <si>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</si>
  <si>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</si>
  <si>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</si>
  <si>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</si>
  <si>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</si>
  <si>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</si>
  <si>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</si>
  <si>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</si>
  <si>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</si>
  <si>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</si>
  <si>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</si>
  <si>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</si>
  <si>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</si>
  <si>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</si>
  <si>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</si>
  <si>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</si>
  <si>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</si>
  <si>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</si>
  <si>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</si>
  <si>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</si>
  <si>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</si>
  <si>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</si>
  <si>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</si>
  <si>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</si>
  <si>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</si>
  <si>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</si>
  <si>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</si>
  <si>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</si>
  <si>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</si>
  <si>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</si>
  <si>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</si>
  <si>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</si>
  <si>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</si>
  <si>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</si>
  <si>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</si>
  <si>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</si>
  <si>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</si>
  <si>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</si>
  <si>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</si>
  <si>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</si>
  <si>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</si>
  <si>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</si>
  <si>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</si>
  <si>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</si>
  <si>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</si>
  <si>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</si>
  <si>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</si>
  <si>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</si>
  <si>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</si>
  <si>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</si>
  <si>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</si>
  <si>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</si>
  <si>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</si>
  <si>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</si>
  <si>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</si>
  <si>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</si>
  <si>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</si>
  <si>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</si>
  <si>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</si>
  <si>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</si>
  <si>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</si>
  <si>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</si>
  <si>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</si>
  <si>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</si>
  <si>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</si>
  <si>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</si>
  <si>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</si>
  <si>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</si>
  <si>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</si>
  <si>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</si>
  <si>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</si>
  <si>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</si>
  <si>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</si>
  <si>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</si>
  <si>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</si>
  <si>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</si>
  <si>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</si>
  <si>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</si>
  <si>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</si>
  <si>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</si>
  <si>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</si>
  <si>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</si>
  <si>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</si>
  <si>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</si>
  <si>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</si>
  <si>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</si>
  <si>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</si>
  <si>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</si>
  <si>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</si>
  <si>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</si>
  <si>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</si>
  <si>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</si>
  <si>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</si>
  <si>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</si>
  <si>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</si>
  <si>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</si>
  <si>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</si>
  <si>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</si>
  <si>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</si>
  <si>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</si>
  <si>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</si>
  <si>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</si>
  <si>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</si>
  <si>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</si>
  <si>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</si>
  <si>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</si>
  <si>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</si>
  <si>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</si>
  <si>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</si>
  <si>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</si>
  <si>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</si>
  <si>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</si>
  <si>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</si>
  <si>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</si>
  <si>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</si>
  <si>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</si>
  <si>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</si>
  <si>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</si>
  <si>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</si>
  <si>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</si>
  <si>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</si>
  <si>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</si>
  <si>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</si>
  <si>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</si>
  <si>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</si>
  <si>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</si>
  <si>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</si>
  <si>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</si>
  <si>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</si>
  <si>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</si>
  <si>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</si>
  <si>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</si>
  <si>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</si>
  <si>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</si>
  <si>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</si>
  <si>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</si>
  <si>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</si>
  <si>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</si>
  <si>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</si>
  <si>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</si>
  <si>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</si>
  <si>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</si>
  <si>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</si>
  <si>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</si>
  <si>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</si>
  <si>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</si>
  <si>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</si>
  <si>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</si>
  <si>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</si>
  <si>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</si>
  <si>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</si>
  <si>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</si>
  <si>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</si>
  <si>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</si>
  <si>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</si>
  <si>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</si>
  <si>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</si>
  <si>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</si>
  <si>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</si>
  <si>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</si>
  <si>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</si>
  <si>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</si>
  <si>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</si>
  <si>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</si>
  <si>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</si>
  <si>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</si>
  <si>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</si>
  <si>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</si>
  <si>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</si>
  <si>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</si>
  <si>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</si>
  <si>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</si>
  <si>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</si>
  <si>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</si>
  <si>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</si>
  <si>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</si>
  <si>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</si>
  <si>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</si>
  <si>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</si>
  <si>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</si>
  <si>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</si>
  <si>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</si>
  <si>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</si>
  <si>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</si>
  <si>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</si>
  <si>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</si>
  <si>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</si>
  <si>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</si>
  <si>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</si>
  <si>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</si>
  <si>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</si>
  <si>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</si>
  <si>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</si>
  <si>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</si>
  <si>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</si>
  <si>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</si>
  <si>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</si>
  <si>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</si>
  <si>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</si>
  <si>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</si>
  <si>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</si>
  <si>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</si>
  <si>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</si>
  <si>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</si>
  <si>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</si>
  <si>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</si>
  <si>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</si>
  <si>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</si>
  <si>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</si>
  <si>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</si>
  <si>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</si>
  <si>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</si>
  <si>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</si>
  <si>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</si>
  <si>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</si>
  <si>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</si>
  <si>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</si>
  <si>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</si>
  <si>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</si>
  <si>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</si>
  <si>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</si>
  <si>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</si>
  <si>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</si>
  <si>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</si>
  <si>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</si>
  <si>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</si>
  <si>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</si>
  <si>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</si>
  <si>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</si>
  <si>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</si>
  <si>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</si>
  <si>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</si>
  <si>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</si>
  <si>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</si>
  <si>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</si>
  <si>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</si>
  <si>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</si>
  <si>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</si>
  <si>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</si>
  <si>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</si>
  <si>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</si>
  <si>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</si>
  <si>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</si>
  <si>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</si>
  <si>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</si>
  <si>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</si>
  <si>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</si>
  <si>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</si>
  <si>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</si>
  <si>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</si>
  <si>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</si>
  <si>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</si>
  <si>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</si>
  <si>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</si>
  <si>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</si>
  <si>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</si>
  <si>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</si>
  <si>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</si>
  <si>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</si>
  <si>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</si>
  <si>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</si>
  <si>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</si>
  <si>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</si>
  <si>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</si>
  <si>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</si>
  <si>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</si>
  <si>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</si>
  <si>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</si>
  <si>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</si>
  <si>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</si>
  <si>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</si>
  <si>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</si>
  <si>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</si>
  <si>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</si>
  <si>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</si>
  <si>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</si>
  <si>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</si>
  <si>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</si>
  <si>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</si>
  <si>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</si>
  <si>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</si>
  <si>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</si>
  <si>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</si>
  <si>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</si>
  <si>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</si>
  <si>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</si>
  <si>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</si>
  <si>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</si>
  <si>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</si>
  <si>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</si>
  <si>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</si>
  <si>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</si>
  <si>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</si>
  <si>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</si>
  <si>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</si>
  <si>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</si>
  <si>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</si>
  <si>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</si>
  <si>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</si>
  <si>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</si>
  <si>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</si>
  <si>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</si>
  <si>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</si>
  <si>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</si>
  <si>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</si>
  <si>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</si>
  <si>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</si>
  <si>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</si>
  <si>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</si>
  <si>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</si>
  <si>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</si>
  <si>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</si>
  <si>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</si>
  <si>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</si>
  <si>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</si>
  <si>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</si>
  <si>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</si>
  <si>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</si>
  <si>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</si>
  <si>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</si>
  <si>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</si>
  <si>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</si>
  <si>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</si>
  <si>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</si>
  <si>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</si>
  <si>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</si>
  <si>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</si>
  <si>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</si>
  <si>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</si>
  <si>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</si>
  <si>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</si>
  <si>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</si>
  <si>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</si>
  <si>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</si>
  <si>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</si>
  <si>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</si>
  <si>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</si>
  <si>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</si>
  <si>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</si>
  <si>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</si>
  <si>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</si>
  <si>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</si>
  <si>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</si>
  <si>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</si>
  <si>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</si>
  <si>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</si>
  <si>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</si>
  <si>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</si>
  <si>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</si>
  <si>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</si>
  <si>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</si>
  <si>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</si>
  <si>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</si>
  <si>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</si>
  <si>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</si>
  <si>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</si>
  <si>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</si>
  <si>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</si>
  <si>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</si>
  <si>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</si>
  <si>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</si>
  <si>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</si>
  <si>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</si>
  <si>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</si>
  <si>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</si>
  <si>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</si>
  <si>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</si>
  <si>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</si>
  <si>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</si>
  <si>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</si>
  <si>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</si>
  <si>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</si>
  <si>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</si>
  <si>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</si>
  <si>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</si>
  <si>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</si>
  <si>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</si>
  <si>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</si>
  <si>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</si>
  <si>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</si>
  <si>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</si>
  <si>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</si>
  <si>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</si>
  <si>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</si>
  <si>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</si>
  <si>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</si>
  <si>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</si>
  <si>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</si>
  <si>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</si>
  <si>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</si>
  <si>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</si>
  <si>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</si>
  <si>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</si>
  <si>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</si>
  <si>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</si>
  <si>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</si>
  <si>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</si>
  <si>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</si>
  <si>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</si>
  <si>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</si>
  <si>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</si>
  <si>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</si>
  <si>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</si>
  <si>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</si>
  <si>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</si>
  <si>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</si>
  <si>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</si>
  <si>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</si>
  <si>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</si>
  <si>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</si>
  <si>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</si>
  <si>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</si>
  <si>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</si>
  <si>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</si>
  <si>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</si>
  <si>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</si>
  <si>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</si>
  <si>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</si>
  <si>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</si>
  <si>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</si>
  <si>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</si>
  <si>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</si>
  <si>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</si>
  <si>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</si>
  <si>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</si>
  <si>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</si>
  <si>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</si>
  <si>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</si>
  <si>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</si>
  <si>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</si>
  <si>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</si>
  <si>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</si>
  <si>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</si>
  <si>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</si>
  <si>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</si>
  <si>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</si>
  <si>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</si>
  <si>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</si>
  <si>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</si>
  <si>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</si>
  <si>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</si>
  <si>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</si>
  <si>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</si>
  <si>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</si>
  <si>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</si>
  <si>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</si>
  <si>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</si>
  <si>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</si>
  <si>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</si>
  <si>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</si>
  <si>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</si>
  <si>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</si>
  <si>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</si>
  <si>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</si>
  <si>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</si>
  <si>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</si>
  <si>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</si>
  <si>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</si>
  <si>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</si>
  <si>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</si>
  <si>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</si>
  <si>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</si>
  <si>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</si>
  <si>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</si>
  <si>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</si>
  <si>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</si>
  <si>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</si>
  <si>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</si>
  <si>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</si>
  <si>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</si>
  <si>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</si>
  <si>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</si>
  <si>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</si>
  <si>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</si>
  <si>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</si>
  <si>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</si>
  <si>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</si>
  <si>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</si>
  <si>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</si>
  <si>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</si>
  <si>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</si>
  <si>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</si>
  <si>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</si>
  <si>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</si>
  <si>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</si>
  <si>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</si>
  <si>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</si>
  <si>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</si>
  <si>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</si>
  <si>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</si>
  <si>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</si>
  <si>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</si>
  <si>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</si>
  <si>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</si>
  <si>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</si>
  <si>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</si>
  <si>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</si>
  <si>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</si>
  <si>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</si>
  <si>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</si>
  <si>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</si>
  <si>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</si>
  <si>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</si>
  <si>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</si>
  <si>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</si>
  <si>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</si>
  <si>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</si>
  <si>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</si>
  <si>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</si>
  <si>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</si>
  <si>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</si>
  <si>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</si>
  <si>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</si>
  <si>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</si>
  <si>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</si>
  <si>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</si>
  <si>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</si>
  <si>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</si>
  <si>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</si>
  <si>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</si>
  <si>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</si>
  <si>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</si>
  <si>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</si>
  <si>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</si>
  <si>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</si>
  <si>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</si>
  <si>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</si>
  <si>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</si>
  <si>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</si>
  <si>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</si>
  <si>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</si>
  <si>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</si>
  <si>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</si>
  <si>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</si>
  <si>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</si>
  <si>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</si>
  <si>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</si>
  <si>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</si>
  <si>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</si>
  <si>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</si>
  <si>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</si>
  <si>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</si>
  <si>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</si>
  <si>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</si>
  <si>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</si>
  <si>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</si>
  <si>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</si>
  <si>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</si>
  <si>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</si>
  <si>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</si>
  <si>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</si>
  <si>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</si>
  <si>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</si>
  <si>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</si>
  <si>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</si>
  <si>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</si>
  <si>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</si>
  <si>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</si>
  <si>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</si>
  <si>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</si>
  <si>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</si>
  <si>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</si>
  <si>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</si>
  <si>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</si>
  <si>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</si>
  <si>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</si>
  <si>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</si>
  <si>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</si>
  <si>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</si>
  <si>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</si>
  <si>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</si>
  <si>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</si>
  <si>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</si>
  <si>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</si>
  <si>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</si>
  <si>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</si>
  <si>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</si>
  <si>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</si>
  <si>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</si>
  <si>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</si>
  <si>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</si>
  <si>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</si>
  <si>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</si>
  <si>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</si>
  <si>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</si>
  <si>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</si>
  <si>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</si>
  <si>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</si>
  <si>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</si>
  <si>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</si>
  <si>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</si>
  <si>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</si>
  <si>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</si>
  <si>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</si>
  <si>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</si>
  <si>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</si>
  <si>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</si>
  <si>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</si>
  <si>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</si>
  <si>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</si>
  <si>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</si>
  <si>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</si>
  <si>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</si>
  <si>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</si>
  <si>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</si>
  <si>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</si>
  <si>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</si>
  <si>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</si>
  <si>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</si>
  <si>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</si>
  <si>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</si>
  <si>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</si>
  <si>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</si>
  <si>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</si>
  <si>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</si>
  <si>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</si>
  <si>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</si>
  <si>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</si>
  <si>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</si>
  <si>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</si>
  <si>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</si>
  <si>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</si>
  <si>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</si>
  <si>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</si>
  <si>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</si>
  <si>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</si>
  <si>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</si>
  <si>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</si>
  <si>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</si>
  <si>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</si>
  <si>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</si>
  <si>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</si>
  <si>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</si>
  <si>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</si>
  <si>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</si>
  <si>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</si>
  <si>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</si>
  <si>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</si>
  <si>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</si>
  <si>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</si>
  <si>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</si>
  <si>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</si>
  <si>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</si>
  <si>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</si>
  <si>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</si>
  <si>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</si>
  <si>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</si>
  <si>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</si>
  <si>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</si>
  <si>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</si>
  <si>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</si>
  <si>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</si>
  <si>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</si>
  <si>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</si>
  <si>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</si>
  <si>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</si>
  <si>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</si>
  <si>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</si>
  <si>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</si>
  <si>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</si>
  <si>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</si>
  <si>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</si>
  <si>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</si>
  <si>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</si>
  <si>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</si>
  <si>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</si>
  <si>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</si>
  <si>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</si>
  <si>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</si>
  <si>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</si>
  <si>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</si>
  <si>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</si>
  <si>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</si>
  <si>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</si>
  <si>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</si>
  <si>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</si>
  <si>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</si>
  <si>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</si>
  <si>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</si>
  <si>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</si>
  <si>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</si>
  <si>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</si>
  <si>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</si>
  <si>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</si>
  <si>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</si>
  <si>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</si>
  <si>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</si>
  <si>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</si>
  <si>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</si>
  <si>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</si>
  <si>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</si>
  <si>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</si>
  <si>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功能代號</t>
  </si>
  <si>
    <t>值</t>
  </si>
  <si>
    <t>計數 - FT實際完成</t>
  </si>
  <si>
    <t>計數 - 已SIT已FT</t>
  </si>
  <si>
    <t>計數 - 已SIT待FT</t>
  </si>
  <si>
    <t>計數 - 待SIT已FT</t>
  </si>
  <si>
    <t>x</t>
  </si>
  <si>
    <t>x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</si>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</sst>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3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1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G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7" firstHeaderRow="1" firstDataRow="2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計數 - 待SIT已FT" fld="56" subtotal="count" baseField="0" baseItem="0"/>
    <dataField name="計數 - 功能代號" fld="4" subtotal="count" baseField="0" baseItem="0"/>
    <dataField name="計數 - 已SIT待FT" fld="55" subtotal="count" baseField="0" baseItem="0"/>
    <dataField name="計數 - 已SIT已FT" fld="54" subtotal="count" baseField="0" baseItem="0"/>
    <dataField name="計數 - SIT進度2021" fld="49" subtotal="count" baseField="0" baseItem="0"/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40" dataDxfId="139" dataCellStyle="百分比">
  <autoFilter ref="A2:K74" xr:uid="{00000000-0009-0000-0100-000001000000}"/>
  <tableColumns count="11">
    <tableColumn id="1" xr3:uid="{00000000-0010-0000-0000-000001000000}" name="日期" dataDxfId="138"/>
    <tableColumn id="2" xr3:uid="{00000000-0010-0000-0000-000002000000}" name="週" dataDxfId="137">
      <calculatedColumnFormula>表格1[[#This Row],[日期]]</calculatedColumnFormula>
    </tableColumn>
    <tableColumn id="3" xr3:uid="{00000000-0010-0000-0000-000003000000}" name="合計數" dataDxfId="136">
      <calculatedColumnFormula>COUNTA(URS確認!E:E)-1</calculatedColumnFormula>
    </tableColumn>
    <tableColumn id="4" xr3:uid="{00000000-0010-0000-0000-000004000000}" name="累計預估" dataDxfId="135">
      <calculatedColumnFormula>COUNTIF(URS確認!N:N,"&lt;"&amp;A3+1)</calculatedColumnFormula>
    </tableColumn>
    <tableColumn id="5" xr3:uid="{00000000-0010-0000-0000-000005000000}" name="累計完成" dataDxfId="134">
      <calculatedColumnFormula>D7-D2</calculatedColumnFormula>
    </tableColumn>
    <tableColumn id="12" xr3:uid="{00000000-0010-0000-0000-00000C000000}" name="本周預計" dataDxfId="133">
      <calculatedColumnFormula>D7-D2</calculatedColumnFormula>
    </tableColumn>
    <tableColumn id="13" xr3:uid="{00000000-0010-0000-0000-00000D000000}" name="本周完成" dataDxfId="132">
      <calculatedColumnFormula>E7-E2</calculatedColumnFormula>
    </tableColumn>
    <tableColumn id="14" xr3:uid="{00000000-0010-0000-0000-00000E000000}" name="進度" dataDxfId="13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3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9" dataCellStyle="百分比">
      <calculatedColumnFormula>表格1[[#This Row],[累計完成]]/表格1[[#This Row],[合計數]]</calculatedColumnFormula>
    </tableColumn>
    <tableColumn id="10" xr3:uid="{00000000-0010-0000-0000-00000A000000}" name="欄1" dataDxfId="12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1" totalsRowShown="0" headerRowDxfId="127" dataDxfId="126">
  <autoFilter ref="A1:BH561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Row],[功能代號]],'[4]20211001'!$A:$J,8,FALSE)</calculatedColumnFormula>
    </tableColumn>
    <tableColumn id="41" xr3:uid="{00000000-0010-0000-0100-000029000000}" name="AS400名稱" dataDxfId="84">
      <calculatedColumnFormula>VLOOKUP(功能_33[[#This Row],[功能代號]],'[4]20211001'!$A:$J,9,FALSE)</calculatedColumnFormula>
    </tableColumn>
    <tableColumn id="49" xr3:uid="{00000000-0010-0000-0100-000031000000}" name="欄1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Row],[功能代號]],SIT_FT!D:D,1,FALSE),"")</calculatedColumnFormula>
    </tableColumn>
    <tableColumn id="60" xr3:uid="{63E45A83-32A0-4EEC-9C39-31C2D21A2DA7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43" bestFit="1" customWidth="1"/>
    <col min="2" max="8" width="11.3984375" style="142" bestFit="1" customWidth="1"/>
    <col min="9" max="9" width="11.3984375" style="143" bestFit="1" customWidth="1"/>
    <col min="10" max="10" width="8.59765625" style="143" bestFit="1" customWidth="1"/>
    <col min="11" max="11" width="11.3984375" style="143" bestFit="1" customWidth="1"/>
    <col min="12" max="12" width="12.59765625" style="143" bestFit="1" customWidth="1"/>
    <col min="13" max="14" width="11.3984375" style="143" bestFit="1" customWidth="1"/>
    <col min="15" max="15" width="12.59765625" style="143" bestFit="1" customWidth="1"/>
    <col min="16" max="22" width="11.3984375" style="143" bestFit="1" customWidth="1"/>
    <col min="23" max="26" width="8.69921875" style="143" customWidth="1"/>
    <col min="27" max="16384" width="8.69921875" style="143"/>
  </cols>
  <sheetData>
    <row r="1" spans="1:22" s="145" customFormat="1" x14ac:dyDescent="0.3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x14ac:dyDescent="0.3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x14ac:dyDescent="0.3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x14ac:dyDescent="0.3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x14ac:dyDescent="0.3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x14ac:dyDescent="0.3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x14ac:dyDescent="0.3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x14ac:dyDescent="0.3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x14ac:dyDescent="0.3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x14ac:dyDescent="0.3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x14ac:dyDescent="0.3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x14ac:dyDescent="0.3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x14ac:dyDescent="0.3">
      <c r="N13" s="144" t="s">
        <v>26</v>
      </c>
      <c r="O13" s="144" t="s">
        <v>27</v>
      </c>
      <c r="Q13" s="144" t="s">
        <v>27</v>
      </c>
    </row>
    <row r="14" spans="1:22" x14ac:dyDescent="0.3">
      <c r="K14" s="142"/>
      <c r="Q14" s="144" t="s">
        <v>20</v>
      </c>
    </row>
    <row r="15" spans="1:22" x14ac:dyDescent="0.3">
      <c r="Q15" s="144" t="s">
        <v>22</v>
      </c>
    </row>
    <row r="16" spans="1:22" x14ac:dyDescent="0.3">
      <c r="Q16" s="144" t="s">
        <v>28</v>
      </c>
    </row>
    <row r="17" spans="17:17" x14ac:dyDescent="0.3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 x14ac:dyDescent="0.35"/>
  <cols>
    <col min="1" max="1" width="4.8984375" style="272" customWidth="1"/>
    <col min="2" max="2" width="5.09765625" style="297" customWidth="1"/>
    <col min="3" max="3" width="11.69921875" style="279" bestFit="1" customWidth="1"/>
    <col min="4" max="4" width="10" style="279" customWidth="1"/>
    <col min="5" max="5" width="9.8984375" style="279" customWidth="1"/>
    <col min="6" max="6" width="8.09765625" style="279" hidden="1" customWidth="1"/>
    <col min="7" max="7" width="10.3984375" style="299" customWidth="1"/>
    <col min="8" max="8" width="5.69921875" style="300" hidden="1" customWidth="1"/>
    <col min="9" max="9" width="5" style="301" customWidth="1"/>
    <col min="10" max="10" width="9.69921875" style="301" bestFit="1" customWidth="1"/>
    <col min="11" max="11" width="6.3984375" style="301" hidden="1" customWidth="1"/>
    <col min="12" max="12" width="10.19921875" style="301" customWidth="1"/>
    <col min="13" max="13" width="9.69921875" style="292" customWidth="1"/>
    <col min="14" max="14" width="8.69921875" style="276" customWidth="1"/>
    <col min="15" max="18" width="9" style="276" customWidth="1"/>
    <col min="19" max="16384" width="9" style="276"/>
  </cols>
  <sheetData>
    <row r="1" spans="1:21" x14ac:dyDescent="0.35">
      <c r="A1" s="203" t="s">
        <v>29</v>
      </c>
    </row>
    <row r="2" spans="1:21" s="205" customFormat="1" ht="38.25" customHeight="1" x14ac:dyDescent="0.3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 x14ac:dyDescent="0.3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" customHeight="1" x14ac:dyDescent="0.3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 x14ac:dyDescent="0.3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 x14ac:dyDescent="0.35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5" x14ac:dyDescent="0.35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 x14ac:dyDescent="0.35">
      <c r="A8" s="228" t="s">
        <v>48</v>
      </c>
      <c r="B8" s="304">
        <v>76</v>
      </c>
      <c r="C8" s="550" t="s">
        <v>3014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5" x14ac:dyDescent="0.35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 x14ac:dyDescent="0.35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 x14ac:dyDescent="0.35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 x14ac:dyDescent="0.35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 x14ac:dyDescent="0.35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 x14ac:dyDescent="0.3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 x14ac:dyDescent="0.3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 x14ac:dyDescent="0.35"/>
  <cols>
    <col min="1" max="1" width="12.69921875" style="272" bestFit="1" customWidth="1"/>
    <col min="2" max="2" width="6.69921875" style="297" customWidth="1"/>
    <col min="3" max="3" width="9.19921875" style="298" customWidth="1"/>
    <col min="4" max="4" width="10.8984375" style="279" customWidth="1"/>
    <col min="5" max="5" width="11.19921875" style="275" customWidth="1"/>
    <col min="6" max="6" width="10.69921875" style="279" customWidth="1"/>
    <col min="7" max="7" width="11.69921875" style="279" customWidth="1"/>
    <col min="8" max="8" width="8.3984375" style="279" customWidth="1"/>
    <col min="9" max="9" width="15.3984375" style="279" customWidth="1"/>
    <col min="10" max="10" width="17.8984375" style="299" customWidth="1"/>
    <col min="11" max="11" width="6.19921875" style="307" customWidth="1"/>
    <col min="12" max="12" width="22.3984375" style="292" bestFit="1" customWidth="1"/>
    <col min="13" max="16" width="9" style="276" customWidth="1"/>
    <col min="17" max="16384" width="9" style="276"/>
  </cols>
  <sheetData>
    <row r="1" spans="1:12" ht="15" customHeight="1" x14ac:dyDescent="0.35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 x14ac:dyDescent="0.3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 x14ac:dyDescent="0.35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 x14ac:dyDescent="0.35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 x14ac:dyDescent="0.35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 x14ac:dyDescent="0.35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 x14ac:dyDescent="0.35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 x14ac:dyDescent="0.35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 x14ac:dyDescent="0.35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 x14ac:dyDescent="0.35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" hidden="1" customHeight="1" x14ac:dyDescent="0.35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 x14ac:dyDescent="0.35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 x14ac:dyDescent="0.35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 x14ac:dyDescent="0.35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 x14ac:dyDescent="0.35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 x14ac:dyDescent="0.35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 x14ac:dyDescent="0.35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 x14ac:dyDescent="0.35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 x14ac:dyDescent="0.35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 x14ac:dyDescent="0.35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 x14ac:dyDescent="0.35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 x14ac:dyDescent="0.35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 x14ac:dyDescent="0.35">
      <c r="A23" s="106">
        <v>44424</v>
      </c>
      <c r="B23" s="316">
        <f>表格1[[#This Row],[日期]]</f>
        <v>44424</v>
      </c>
      <c r="C23" s="317">
        <f>COUNTA(URS確認!E:E)-1</f>
        <v>560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9.8214285714285712E-2</v>
      </c>
      <c r="J23" s="315">
        <f>表格1[[#This Row],[累計完成]]/表格1[[#This Row],[合計數]]</f>
        <v>9.8214285714285712E-2</v>
      </c>
      <c r="K23" s="312"/>
      <c r="L23" s="276"/>
    </row>
    <row r="24" spans="1:12" ht="15" hidden="1" customHeight="1" x14ac:dyDescent="0.35">
      <c r="A24" s="109">
        <v>44425</v>
      </c>
      <c r="B24" s="318">
        <f>表格1[[#This Row],[日期]]</f>
        <v>44425</v>
      </c>
      <c r="C24" s="319">
        <f>COUNTA(URS確認!E:E)-1</f>
        <v>560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9.8214285714285712E-2</v>
      </c>
      <c r="J24" s="315">
        <f>表格1[[#This Row],[累計完成]]/表格1[[#This Row],[合計數]]</f>
        <v>9.8214285714285712E-2</v>
      </c>
      <c r="K24" s="312"/>
      <c r="L24" s="276"/>
    </row>
    <row r="25" spans="1:12" ht="15" hidden="1" customHeight="1" x14ac:dyDescent="0.35">
      <c r="A25" s="109">
        <v>44426</v>
      </c>
      <c r="B25" s="318">
        <f>表格1[[#This Row],[日期]]</f>
        <v>44426</v>
      </c>
      <c r="C25" s="319">
        <f>COUNTA(URS確認!E:E)-1</f>
        <v>560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9.8214285714285712E-2</v>
      </c>
      <c r="J25" s="315">
        <f>表格1[[#This Row],[累計完成]]/表格1[[#This Row],[合計數]]</f>
        <v>9.8214285714285712E-2</v>
      </c>
      <c r="K25" s="312"/>
      <c r="L25" s="276"/>
    </row>
    <row r="26" spans="1:12" ht="15" hidden="1" customHeight="1" x14ac:dyDescent="0.35">
      <c r="A26" s="106">
        <v>44427</v>
      </c>
      <c r="B26" s="320">
        <f>表格1[[#This Row],[日期]]</f>
        <v>44427</v>
      </c>
      <c r="C26" s="321">
        <f>COUNTA(URS確認!E:E)-1</f>
        <v>560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9.8214285714285712E-2</v>
      </c>
      <c r="J26" s="315">
        <f>表格1[[#This Row],[累計完成]]/表格1[[#This Row],[合計數]]</f>
        <v>9.8214285714285712E-2</v>
      </c>
      <c r="K26" s="312"/>
      <c r="L26" s="276"/>
    </row>
    <row r="27" spans="1:12" ht="15" hidden="1" customHeight="1" x14ac:dyDescent="0.35">
      <c r="A27" s="116">
        <v>44428</v>
      </c>
      <c r="B27" s="322">
        <f>表格1[[#This Row],[日期]]</f>
        <v>44428</v>
      </c>
      <c r="C27" s="323">
        <f>COUNTA(URS確認!E:E)-1-1-2-8-1-112-6-1-2</f>
        <v>427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0.1288056206088993</v>
      </c>
      <c r="J27" s="315">
        <f>表格1[[#This Row],[累計完成]]/表格1[[#This Row],[合計數]]</f>
        <v>0.1288056206088993</v>
      </c>
      <c r="K27" s="312"/>
      <c r="L27" s="276"/>
    </row>
    <row r="28" spans="1:12" ht="15" hidden="1" customHeight="1" x14ac:dyDescent="0.35">
      <c r="A28" s="114">
        <v>44431</v>
      </c>
      <c r="B28" s="320">
        <f>表格1[[#This Row],[日期]]</f>
        <v>44431</v>
      </c>
      <c r="C28" s="323">
        <f>COUNTA(URS確認!E:E)-1-112-13</f>
        <v>435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0.14712643678160919</v>
      </c>
      <c r="J28" s="315">
        <f>表格1[[#This Row],[累計完成]]/表格1[[#This Row],[合計數]]</f>
        <v>0.14482758620689656</v>
      </c>
      <c r="K28" s="312"/>
      <c r="L28" s="276"/>
    </row>
    <row r="29" spans="1:12" ht="15" hidden="1" customHeight="1" x14ac:dyDescent="0.35">
      <c r="A29" s="114">
        <v>44432</v>
      </c>
      <c r="B29" s="297">
        <f>表格1[[#This Row],[日期]]</f>
        <v>44432</v>
      </c>
      <c r="C29" s="323">
        <f>COUNTA(URS確認!E:E)-1-112-13</f>
        <v>435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0.16091954022988506</v>
      </c>
      <c r="J29" s="315">
        <f>表格1[[#This Row],[累計完成]]/表格1[[#This Row],[合計數]]</f>
        <v>0.16551724137931034</v>
      </c>
      <c r="K29" s="312"/>
      <c r="L29" s="276"/>
    </row>
    <row r="30" spans="1:12" ht="15" hidden="1" customHeight="1" x14ac:dyDescent="0.35">
      <c r="A30" s="114">
        <v>44433</v>
      </c>
      <c r="B30" s="297">
        <f>表格1[[#This Row],[日期]]</f>
        <v>44433</v>
      </c>
      <c r="C30" s="323">
        <f>COUNTA(URS確認!E:E)-1-112-13</f>
        <v>435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0.17471264367816092</v>
      </c>
      <c r="J30" s="315">
        <f>表格1[[#This Row],[累計完成]]/表格1[[#This Row],[合計數]]</f>
        <v>0.1793103448275862</v>
      </c>
      <c r="K30" s="312"/>
      <c r="L30" s="276"/>
    </row>
    <row r="31" spans="1:12" ht="15" hidden="1" customHeight="1" x14ac:dyDescent="0.35">
      <c r="A31" s="114">
        <v>44434</v>
      </c>
      <c r="B31" s="297">
        <f>表格1[[#This Row],[日期]]</f>
        <v>44434</v>
      </c>
      <c r="C31" s="323">
        <f>COUNTA(URS確認!E:E)-1-112-13</f>
        <v>435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0.18390804597701149</v>
      </c>
      <c r="J31" s="315">
        <f>表格1[[#This Row],[累計完成]]/表格1[[#This Row],[合計數]]</f>
        <v>0.19310344827586207</v>
      </c>
      <c r="K31" s="312"/>
      <c r="L31" s="276"/>
    </row>
    <row r="32" spans="1:12" ht="15" customHeight="1" x14ac:dyDescent="0.35">
      <c r="A32" s="118">
        <v>44435</v>
      </c>
      <c r="B32" s="313">
        <f>表格1[[#This Row],[日期]]</f>
        <v>44435</v>
      </c>
      <c r="C32" s="323">
        <f>COUNTA(URS確認!E:E)-1-1-2-8-1-112-6-1-2-9</f>
        <v>418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0.20095693779904306</v>
      </c>
      <c r="J32" s="315">
        <f>表格1[[#This Row],[累計完成]]/表格1[[#This Row],[合計數]]</f>
        <v>0.20574162679425836</v>
      </c>
      <c r="K32" s="312"/>
      <c r="L32" s="276"/>
    </row>
    <row r="33" spans="1:12" ht="15" hidden="1" customHeight="1" x14ac:dyDescent="0.35">
      <c r="A33" s="127">
        <v>44438</v>
      </c>
      <c r="B33" s="324">
        <f>表格1[[#This Row],[日期]]</f>
        <v>44438</v>
      </c>
      <c r="C33" s="323">
        <f>COUNTA(URS確認!E:E)-1-112-13</f>
        <v>435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0.2045977011494253</v>
      </c>
      <c r="J33" s="315">
        <f>表格1[[#This Row],[累計完成]]/表格1[[#This Row],[合計數]]</f>
        <v>0.21379310344827587</v>
      </c>
      <c r="K33" s="312"/>
      <c r="L33" s="276"/>
    </row>
    <row r="34" spans="1:12" ht="15" hidden="1" customHeight="1" x14ac:dyDescent="0.35">
      <c r="A34" s="272">
        <v>44439</v>
      </c>
      <c r="B34" s="297">
        <f>表格1[[#This Row],[日期]]</f>
        <v>44439</v>
      </c>
      <c r="C34" s="323">
        <f>COUNTA(URS確認!E:E)-1-112-13</f>
        <v>435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0.21379310344827587</v>
      </c>
      <c r="J34" s="315">
        <f>表格1[[#This Row],[累計完成]]/表格1[[#This Row],[合計數]]</f>
        <v>0.24827586206896551</v>
      </c>
      <c r="K34" s="312"/>
      <c r="L34" s="276"/>
    </row>
    <row r="35" spans="1:12" ht="15" hidden="1" customHeight="1" x14ac:dyDescent="0.35">
      <c r="A35" s="272">
        <v>44440</v>
      </c>
      <c r="B35" s="297">
        <f>表格1[[#This Row],[日期]]</f>
        <v>44440</v>
      </c>
      <c r="C35" s="323">
        <f>COUNTA(URS確認!E:E)-1-112-13</f>
        <v>435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0.22068965517241379</v>
      </c>
      <c r="J35" s="315">
        <f>表格1[[#This Row],[累計完成]]/表格1[[#This Row],[合計數]]</f>
        <v>0.24827586206896551</v>
      </c>
      <c r="K35" s="312"/>
      <c r="L35" s="276"/>
    </row>
    <row r="36" spans="1:12" ht="15" hidden="1" customHeight="1" x14ac:dyDescent="0.35">
      <c r="A36" s="272">
        <v>44441</v>
      </c>
      <c r="B36" s="325">
        <f>表格1[[#This Row],[日期]]</f>
        <v>44441</v>
      </c>
      <c r="C36" s="323">
        <f>COUNTA(URS確認!E:E)-1-112-13</f>
        <v>435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0.23678160919540231</v>
      </c>
      <c r="J36" s="315">
        <f>表格1[[#This Row],[累計完成]]/表格1[[#This Row],[合計數]]</f>
        <v>0.24827586206896551</v>
      </c>
      <c r="K36" s="312"/>
      <c r="L36" s="276"/>
    </row>
    <row r="37" spans="1:12" ht="15" hidden="1" customHeight="1" x14ac:dyDescent="0.35">
      <c r="A37" s="48">
        <v>44442</v>
      </c>
      <c r="B37" s="326">
        <f>表格1[[#This Row],[日期]]</f>
        <v>44442</v>
      </c>
      <c r="C37" s="323">
        <f>COUNTA(URS確認!E:E)-1-1-2-8-1-112-6-1-2</f>
        <v>427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0.25292740046838408</v>
      </c>
      <c r="J37" s="315">
        <f>表格1[[#This Row],[累計完成]]/表格1[[#This Row],[合計數]]</f>
        <v>0.25292740046838408</v>
      </c>
      <c r="K37" s="312"/>
      <c r="L37" s="276"/>
    </row>
    <row r="38" spans="1:12" ht="15" hidden="1" customHeight="1" x14ac:dyDescent="0.35">
      <c r="A38" s="136">
        <v>44449</v>
      </c>
      <c r="B38" s="327">
        <f>表格1[[#This Row],[日期]]</f>
        <v>44449</v>
      </c>
      <c r="C38" s="323">
        <f>COUNTA(URS確認!E:E)-1-1-2-8-1-112-6-1-2</f>
        <v>427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0.27868852459016391</v>
      </c>
      <c r="J38" s="315">
        <f>表格1[[#This Row],[累計完成]]/表格1[[#This Row],[合計數]]</f>
        <v>0.27868852459016391</v>
      </c>
      <c r="K38" s="312"/>
      <c r="L38" s="276"/>
    </row>
    <row r="39" spans="1:12" ht="15" hidden="1" customHeight="1" x14ac:dyDescent="0.35">
      <c r="A39" s="136">
        <v>44456</v>
      </c>
      <c r="B39" s="327">
        <f>表格1[[#This Row],[日期]]</f>
        <v>44456</v>
      </c>
      <c r="C39" s="323">
        <f>COUNTA(URS確認!E:E)-1-1-2-8-1-112-6-1-2</f>
        <v>427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0.34192037470725994</v>
      </c>
      <c r="J39" s="315">
        <f>表格1[[#This Row],[累計完成]]/表格1[[#This Row],[合計數]]</f>
        <v>0.34192037470725994</v>
      </c>
      <c r="K39" s="312"/>
      <c r="L39" s="276"/>
    </row>
    <row r="40" spans="1:12" ht="15" hidden="1" customHeight="1" x14ac:dyDescent="0.35">
      <c r="A40" s="48">
        <v>44463</v>
      </c>
      <c r="B40" s="313">
        <f>表格1[[#This Row],[日期]]</f>
        <v>44463</v>
      </c>
      <c r="C40" s="323">
        <f>COUNTA(URS確認!E:E)-1-1-2-8-1-112-6-1-2</f>
        <v>427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0.38173302107728335</v>
      </c>
      <c r="J40" s="315">
        <f>表格1[[#This Row],[累計完成]]/表格1[[#This Row],[合計數]]</f>
        <v>0.4098360655737705</v>
      </c>
      <c r="K40" s="312" t="s">
        <v>66</v>
      </c>
      <c r="L40" s="276"/>
    </row>
    <row r="41" spans="1:12" ht="15" customHeight="1" x14ac:dyDescent="0.35">
      <c r="A41" s="48">
        <v>44470</v>
      </c>
      <c r="B41" s="313">
        <f>表格1[[#This Row],[日期]]</f>
        <v>44470</v>
      </c>
      <c r="C41" s="323">
        <f>COUNTA(URS確認!E:E)-1-1-2-8-1-112-6-2-9</f>
        <v>419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0.46300715990453462</v>
      </c>
      <c r="J41" s="315">
        <f>表格1[[#This Row],[累計完成]]/表格1[[#This Row],[合計數]]</f>
        <v>0.52744630071599041</v>
      </c>
      <c r="K41" s="312"/>
      <c r="L41" s="276"/>
    </row>
    <row r="42" spans="1:12" ht="15" hidden="1" customHeight="1" x14ac:dyDescent="0.35">
      <c r="A42" s="48">
        <v>44477</v>
      </c>
      <c r="B42" s="313">
        <f>表格1[[#This Row],[日期]]</f>
        <v>44477</v>
      </c>
      <c r="C42" s="323">
        <f>COUNTA(URS確認!E:E)-1-1-2-8-1-112-6-1</f>
        <v>429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0.51515151515151514</v>
      </c>
      <c r="J42" s="315">
        <f>表格1[[#This Row],[累計完成]]/表格1[[#This Row],[合計數]]</f>
        <v>0.53379953379953382</v>
      </c>
      <c r="K42" s="312"/>
      <c r="L42" s="276"/>
    </row>
    <row r="43" spans="1:12" ht="15" hidden="1" customHeight="1" x14ac:dyDescent="0.35">
      <c r="A43" s="48">
        <v>44484</v>
      </c>
      <c r="B43" s="313">
        <f>表格1[[#This Row],[日期]]</f>
        <v>44484</v>
      </c>
      <c r="C43" s="323">
        <f>COUNTA(URS確認!E:E)-1-1-2-8-1-112-6-1</f>
        <v>429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0.53846153846153844</v>
      </c>
      <c r="J43" s="315">
        <f>表格1[[#This Row],[累計完成]]/表格1[[#This Row],[合計數]]</f>
        <v>0.62004662004662003</v>
      </c>
      <c r="K43" s="312"/>
      <c r="L43" s="276"/>
    </row>
    <row r="44" spans="1:12" ht="15" hidden="1" customHeight="1" x14ac:dyDescent="0.35">
      <c r="A44" s="272">
        <v>44487</v>
      </c>
      <c r="B44" s="297">
        <f>表格1[[#This Row],[日期]]</f>
        <v>44487</v>
      </c>
      <c r="C44" s="298">
        <f>COUNTA(URS確認!E:E)-1-112-13</f>
        <v>435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0.56551724137931036</v>
      </c>
      <c r="J44" s="299">
        <f>表格1[[#This Row],[累計完成]]/表格1[[#This Row],[合計數]]</f>
        <v>0.64137931034482754</v>
      </c>
      <c r="K44" s="312"/>
      <c r="L44" s="276"/>
    </row>
    <row r="45" spans="1:12" ht="15" hidden="1" customHeight="1" x14ac:dyDescent="0.35">
      <c r="A45" s="272">
        <v>44487</v>
      </c>
      <c r="B45" s="297">
        <f>表格1[[#This Row],[日期]]</f>
        <v>44487</v>
      </c>
      <c r="C45" s="298">
        <f>COUNTA(URS確認!E:E)-1-1-2-8-1-112-6-1</f>
        <v>429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0.57342657342657344</v>
      </c>
      <c r="J45" s="299">
        <f>表格1[[#This Row],[累計完成]]/表格1[[#This Row],[合計數]]</f>
        <v>0.65034965034965031</v>
      </c>
      <c r="K45" s="312" t="s">
        <v>66</v>
      </c>
      <c r="L45" s="276"/>
    </row>
    <row r="46" spans="1:12" ht="15" hidden="1" customHeight="1" x14ac:dyDescent="0.35">
      <c r="A46" s="272">
        <v>44488</v>
      </c>
      <c r="B46" s="297">
        <f>表格1[[#This Row],[日期]]</f>
        <v>44488</v>
      </c>
      <c r="C46" s="298">
        <f>COUNTA(URS確認!E:E)-1-1-2-8-1-112-6</f>
        <v>430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0.59069767441860466</v>
      </c>
      <c r="J46" s="299">
        <f>表格1[[#This Row],[累計完成]]/表格1[[#This Row],[合計數]]</f>
        <v>0.66976744186046511</v>
      </c>
      <c r="K46" s="312" t="s">
        <v>67</v>
      </c>
      <c r="L46" s="276"/>
    </row>
    <row r="47" spans="1:12" ht="15" hidden="1" customHeight="1" x14ac:dyDescent="0.35">
      <c r="A47" s="272">
        <v>44489</v>
      </c>
      <c r="B47" s="297">
        <f>表格1[[#This Row],[日期]]</f>
        <v>44489</v>
      </c>
      <c r="C47" s="298">
        <f>COUNTA(URS確認!E:E)-1-1-2-8-1-112</f>
        <v>436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0.59174311926605505</v>
      </c>
      <c r="J47" s="299">
        <f>表格1[[#This Row],[累計完成]]/表格1[[#This Row],[合計數]]</f>
        <v>0.66972477064220182</v>
      </c>
      <c r="K47" s="312"/>
      <c r="L47" s="276"/>
    </row>
    <row r="48" spans="1:12" ht="15" hidden="1" customHeight="1" x14ac:dyDescent="0.35">
      <c r="A48" s="272">
        <v>44490</v>
      </c>
      <c r="B48" s="297">
        <f>表格1[[#This Row],[日期]]</f>
        <v>44490</v>
      </c>
      <c r="C48" s="298">
        <f>COUNTA(URS確認!E:E)-1-1-2-8-1-112</f>
        <v>436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0.61009174311926606</v>
      </c>
      <c r="J48" s="299">
        <f>表格1[[#This Row],[累計完成]]/表格1[[#This Row],[合計數]]</f>
        <v>0.69036697247706424</v>
      </c>
      <c r="K48" s="312" t="s">
        <v>68</v>
      </c>
      <c r="L48" s="276"/>
    </row>
    <row r="49" spans="1:12" ht="15" hidden="1" customHeight="1" x14ac:dyDescent="0.35">
      <c r="A49" s="48">
        <v>44491</v>
      </c>
      <c r="B49" s="313">
        <f>表格1[[#This Row],[日期]]</f>
        <v>44491</v>
      </c>
      <c r="C49" s="314">
        <f>COUNTA(URS確認!E:E)-1-2-8-1</f>
        <v>549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0.50091074681238612</v>
      </c>
      <c r="J49" s="315">
        <f>表格1[[#This Row],[累計完成]]/表格1[[#This Row],[合計數]]</f>
        <v>0.55555555555555558</v>
      </c>
      <c r="K49" s="312"/>
      <c r="L49" s="276"/>
    </row>
    <row r="50" spans="1:12" ht="15" hidden="1" customHeight="1" x14ac:dyDescent="0.35">
      <c r="A50" s="208">
        <v>44494</v>
      </c>
      <c r="B50" s="328">
        <f>表格1[[#This Row],[日期]]</f>
        <v>44494</v>
      </c>
      <c r="C50" s="329">
        <f>COUNTA(URS確認!E:E)-1-2-8-1</f>
        <v>549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0.5264116575591985</v>
      </c>
      <c r="J50" s="330">
        <f>表格1[[#This Row],[累計完成]]/表格1[[#This Row],[合計數]]</f>
        <v>0.57741347905282336</v>
      </c>
      <c r="K50" s="312" t="s">
        <v>66</v>
      </c>
      <c r="L50" s="276"/>
    </row>
    <row r="51" spans="1:12" ht="15" hidden="1" customHeight="1" x14ac:dyDescent="0.35">
      <c r="A51" s="208">
        <v>44495</v>
      </c>
      <c r="B51" s="297">
        <f>表格1[[#This Row],[日期]]</f>
        <v>44495</v>
      </c>
      <c r="C51" s="298">
        <f>COUNTA(URS確認!E:E)-1-2-8</f>
        <v>550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0.52545454545454551</v>
      </c>
      <c r="J51" s="299">
        <f>表格1[[#This Row],[累計完成]]/表格1[[#This Row],[合計數]]</f>
        <v>0.57636363636363641</v>
      </c>
      <c r="K51" s="312" t="s">
        <v>69</v>
      </c>
      <c r="L51" s="276"/>
    </row>
    <row r="52" spans="1:12" ht="15" hidden="1" customHeight="1" x14ac:dyDescent="0.35">
      <c r="A52" s="208">
        <v>44496</v>
      </c>
      <c r="B52" s="297">
        <f>表格1[[#This Row],[日期]]</f>
        <v>44496</v>
      </c>
      <c r="C52" s="298">
        <f>COUNTA(URS確認!E:E)-1-2</f>
        <v>558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0.532258064516129</v>
      </c>
      <c r="J52" s="299">
        <f>表格1[[#This Row],[累計完成]]/表格1[[#This Row],[合計數]]</f>
        <v>0.59498207885304655</v>
      </c>
      <c r="K52" s="312"/>
      <c r="L52" s="276"/>
    </row>
    <row r="53" spans="1:12" ht="15" hidden="1" customHeight="1" x14ac:dyDescent="0.35">
      <c r="A53" s="208">
        <v>44497</v>
      </c>
      <c r="B53" s="297">
        <f>表格1[[#This Row],[日期]]</f>
        <v>44497</v>
      </c>
      <c r="C53" s="298">
        <f>COUNTA(URS確認!E:E)-1-2</f>
        <v>558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0.54480286738351258</v>
      </c>
      <c r="J53" s="299">
        <f>表格1[[#This Row],[累計完成]]/表格1[[#This Row],[合計數]]</f>
        <v>0.59498207885304655</v>
      </c>
      <c r="K53" s="312" t="s">
        <v>70</v>
      </c>
      <c r="L53" s="276"/>
    </row>
    <row r="54" spans="1:12" ht="15" customHeight="1" x14ac:dyDescent="0.35">
      <c r="A54" s="48">
        <v>44498</v>
      </c>
      <c r="B54" s="313">
        <f>表格1[[#This Row],[日期]]</f>
        <v>44498</v>
      </c>
      <c r="C54" s="314">
        <f>COUNTA(URS確認!E:E)-1-2-9</f>
        <v>549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0.57194899817850642</v>
      </c>
      <c r="J54" s="315">
        <f>表格1[[#This Row],[累計完成]]/表格1[[#This Row],[合計數]]</f>
        <v>0.63387978142076506</v>
      </c>
      <c r="K54" s="312"/>
      <c r="L54" s="276"/>
    </row>
    <row r="55" spans="1:12" ht="15" hidden="1" customHeight="1" x14ac:dyDescent="0.35">
      <c r="A55" s="272">
        <v>44501</v>
      </c>
      <c r="B55" s="297">
        <f>表格1[[#This Row],[日期]]</f>
        <v>44501</v>
      </c>
      <c r="C55" s="298">
        <f>COUNTA(URS確認!E:E)-1-2</f>
        <v>558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0.56272401433691754</v>
      </c>
      <c r="J55" s="299">
        <f>表格1[[#This Row],[累計完成]]/表格1[[#This Row],[合計數]]</f>
        <v>0.62365591397849462</v>
      </c>
      <c r="K55" s="312"/>
      <c r="L55" s="276"/>
    </row>
    <row r="56" spans="1:12" ht="15" hidden="1" customHeight="1" x14ac:dyDescent="0.35">
      <c r="A56" s="272">
        <v>44502</v>
      </c>
      <c r="B56" s="297">
        <f>表格1[[#This Row],[日期]]</f>
        <v>44502</v>
      </c>
      <c r="C56" s="298">
        <f>COUNTA(URS確認!E:E)-1-1</f>
        <v>559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0.56529516994633278</v>
      </c>
      <c r="J56" s="299">
        <f>表格1[[#This Row],[累計完成]]/表格1[[#This Row],[合計數]]</f>
        <v>0.62254025044722716</v>
      </c>
      <c r="K56" s="312" t="s">
        <v>66</v>
      </c>
      <c r="L56" s="276"/>
    </row>
    <row r="57" spans="1:12" ht="15" hidden="1" customHeight="1" x14ac:dyDescent="0.35">
      <c r="A57" s="272">
        <v>44503</v>
      </c>
      <c r="B57" s="297">
        <f>表格1[[#This Row],[日期]]</f>
        <v>44503</v>
      </c>
      <c r="C57" s="298">
        <f>COUNTA(URS確認!E:E)-1</f>
        <v>560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0.57321428571428568</v>
      </c>
      <c r="J57" s="299">
        <f>表格1[[#This Row],[累計完成]]/表格1[[#This Row],[合計數]]</f>
        <v>0.63749999999999996</v>
      </c>
      <c r="K57" s="312" t="s">
        <v>66</v>
      </c>
      <c r="L57" s="276"/>
    </row>
    <row r="58" spans="1:12" ht="15" hidden="1" customHeight="1" x14ac:dyDescent="0.35">
      <c r="A58" s="272">
        <v>44504</v>
      </c>
      <c r="B58" s="297">
        <f>表格1[[#This Row],[日期]]</f>
        <v>44504</v>
      </c>
      <c r="C58" s="298">
        <f>COUNTA(URS確認!E:E)-1</f>
        <v>560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0.58571428571428574</v>
      </c>
      <c r="J58" s="299">
        <f>表格1[[#This Row],[累計完成]]/表格1[[#This Row],[合計數]]</f>
        <v>0.64642857142857146</v>
      </c>
      <c r="K58" s="312"/>
      <c r="L58" s="276"/>
    </row>
    <row r="59" spans="1:12" ht="15" customHeight="1" x14ac:dyDescent="0.35">
      <c r="A59" s="48">
        <v>44505</v>
      </c>
      <c r="B59" s="313">
        <f>表格1[[#This Row],[日期]]</f>
        <v>44505</v>
      </c>
      <c r="C59" s="314">
        <f>COUNTA(URS確認!E:E)-1-9</f>
        <v>551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0.60435571687840295</v>
      </c>
      <c r="J59" s="315">
        <f>表格1[[#This Row],[累計完成]]/表格1[[#This Row],[合計數]]</f>
        <v>0.66606170598911074</v>
      </c>
      <c r="K59" s="312"/>
      <c r="L59" s="276"/>
    </row>
    <row r="60" spans="1:12" ht="15" customHeight="1" x14ac:dyDescent="0.35">
      <c r="A60" s="48">
        <v>44512</v>
      </c>
      <c r="B60" s="313">
        <f>表格1[[#This Row],[日期]]</f>
        <v>44512</v>
      </c>
      <c r="C60" s="314">
        <f>COUNTA(URS確認!E:E)-1-9</f>
        <v>551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0.60435571687840295</v>
      </c>
      <c r="J60" s="315">
        <f>表格1[[#This Row],[累計完成]]/表格1[[#This Row],[合計數]]</f>
        <v>0.66606170598911074</v>
      </c>
      <c r="K60" s="312"/>
      <c r="L60" s="276"/>
    </row>
    <row r="61" spans="1:12" ht="15" hidden="1" customHeight="1" x14ac:dyDescent="0.35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 x14ac:dyDescent="0.35">
      <c r="A62" s="272">
        <v>44516</v>
      </c>
      <c r="B62" s="297">
        <f>表格1[[#This Row],[日期]]</f>
        <v>44516</v>
      </c>
      <c r="C62" s="298">
        <f>COUNTA(URS確認!E:E)-1</f>
        <v>560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</v>
      </c>
      <c r="J62" s="299">
        <f>表格1[[#This Row],[累計完成]]/表格1[[#This Row],[合計數]]</f>
        <v>0.65535714285714286</v>
      </c>
      <c r="K62" s="312"/>
      <c r="L62" s="276"/>
    </row>
    <row r="63" spans="1:12" ht="15" hidden="1" customHeight="1" x14ac:dyDescent="0.35">
      <c r="A63" s="272">
        <v>44517</v>
      </c>
      <c r="B63" s="297">
        <f>表格1[[#This Row],[日期]]</f>
        <v>44517</v>
      </c>
      <c r="C63" s="298">
        <f>COUNTA(URS確認!E:E)-1</f>
        <v>560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0.77321428571428574</v>
      </c>
      <c r="J63" s="299">
        <f>表格1[[#This Row],[累計完成]]/表格1[[#This Row],[合計數]]</f>
        <v>0.8660714285714286</v>
      </c>
      <c r="K63" s="312"/>
      <c r="L63" s="276"/>
    </row>
    <row r="64" spans="1:12" ht="15" hidden="1" customHeight="1" x14ac:dyDescent="0.35">
      <c r="A64" s="272">
        <v>44518</v>
      </c>
      <c r="B64" s="297">
        <f>表格1[[#This Row],[日期]]</f>
        <v>44518</v>
      </c>
      <c r="C64" s="298">
        <f>COUNTA(URS確認!E:E)-1</f>
        <v>560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0.84107142857142858</v>
      </c>
      <c r="J64" s="299">
        <f>表格1[[#This Row],[累計完成]]/表格1[[#This Row],[合計數]]</f>
        <v>0.88214285714285712</v>
      </c>
      <c r="K64" s="312"/>
      <c r="L64" s="276"/>
    </row>
    <row r="65" spans="1:12" ht="15" customHeight="1" x14ac:dyDescent="0.35">
      <c r="A65" s="48">
        <v>44519</v>
      </c>
      <c r="B65" s="313">
        <f>表格1[[#This Row],[日期]]</f>
        <v>44519</v>
      </c>
      <c r="C65" s="314">
        <f>COUNTA(URS確認!E:E)-1-9</f>
        <v>551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0.89655172413793105</v>
      </c>
      <c r="J65" s="315">
        <f>表格1[[#This Row],[累計完成]]/表格1[[#This Row],[合計數]]</f>
        <v>0.89655172413793105</v>
      </c>
      <c r="K65" s="312"/>
      <c r="L65" s="276"/>
    </row>
    <row r="66" spans="1:12" ht="15" hidden="1" customHeight="1" x14ac:dyDescent="0.35">
      <c r="A66" s="272">
        <v>44522</v>
      </c>
      <c r="B66" s="297">
        <f>表格1[[#This Row],[日期]]</f>
        <v>44522</v>
      </c>
      <c r="C66" s="298">
        <f>COUNTA(URS確認!E:E)-1</f>
        <v>560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0.88214285714285712</v>
      </c>
      <c r="J66" s="299">
        <f>表格1[[#This Row],[累計完成]]/表格1[[#This Row],[合計數]]</f>
        <v>0.88571428571428568</v>
      </c>
      <c r="K66" s="312"/>
      <c r="L66" s="276"/>
    </row>
    <row r="67" spans="1:12" ht="15" hidden="1" customHeight="1" x14ac:dyDescent="0.35">
      <c r="A67" s="272">
        <v>44523</v>
      </c>
      <c r="B67" s="297">
        <f>表格1[[#This Row],[日期]]</f>
        <v>44523</v>
      </c>
      <c r="C67" s="298">
        <f>COUNTA(URS確認!E:E)-1</f>
        <v>560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0.88749999999999996</v>
      </c>
      <c r="J67" s="299">
        <f>表格1[[#This Row],[累計完成]]/表格1[[#This Row],[合計數]]</f>
        <v>0.88571428571428568</v>
      </c>
      <c r="K67" s="312"/>
      <c r="L67" s="276"/>
    </row>
    <row r="68" spans="1:12" ht="15" customHeight="1" x14ac:dyDescent="0.35">
      <c r="A68" s="48">
        <v>44526</v>
      </c>
      <c r="B68" s="313">
        <f>表格1[[#This Row],[日期]]</f>
        <v>44526</v>
      </c>
      <c r="C68" s="314">
        <f>COUNTA(URS確認!E:E)-1-9</f>
        <v>551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0.92921960072595278</v>
      </c>
      <c r="J68" s="315">
        <f>表格1[[#This Row],[累計完成]]/表格1[[#This Row],[合計數]]</f>
        <v>0.93284936479128855</v>
      </c>
      <c r="K68" s="312"/>
      <c r="L68" s="276"/>
    </row>
    <row r="69" spans="1:12" ht="14.5" x14ac:dyDescent="0.35">
      <c r="A69" s="272">
        <v>44529</v>
      </c>
      <c r="B69" s="297">
        <f>表格1[[#This Row],[日期]]</f>
        <v>44529</v>
      </c>
      <c r="C69" s="298">
        <f>COUNTA(URS確認!E:E)-1-9</f>
        <v>551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0.96007259528130673</v>
      </c>
      <c r="J69" s="361">
        <f>表格1[[#This Row],[累計完成]]/表格1[[#This Row],[合計數]]</f>
        <v>0.95462794918330307</v>
      </c>
      <c r="K69" s="362"/>
    </row>
    <row r="70" spans="1:12" ht="14.5" x14ac:dyDescent="0.35">
      <c r="A70" s="272">
        <v>44530</v>
      </c>
      <c r="B70" s="297">
        <f>表格1[[#This Row],[日期]]</f>
        <v>44530</v>
      </c>
      <c r="C70" s="298">
        <f>COUNTA(URS確認!E:E)-1</f>
        <v>560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0.96071428571428574</v>
      </c>
      <c r="J70" s="361">
        <f>表格1[[#This Row],[累計完成]]/表格1[[#This Row],[合計數]]</f>
        <v>0.9553571428571429</v>
      </c>
      <c r="K70" s="362"/>
    </row>
    <row r="71" spans="1:12" ht="14.5" x14ac:dyDescent="0.35">
      <c r="A71" s="272">
        <v>44531</v>
      </c>
      <c r="B71" s="297">
        <f>表格1[[#This Row],[日期]]</f>
        <v>44531</v>
      </c>
      <c r="C71" s="298">
        <f>COUNTA(URS確認!E:E)-1</f>
        <v>560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0.96071428571428574</v>
      </c>
      <c r="J71" s="361">
        <f>表格1[[#This Row],[累計完成]]/表格1[[#This Row],[合計數]]</f>
        <v>0.9553571428571429</v>
      </c>
      <c r="K71" s="362"/>
    </row>
    <row r="72" spans="1:12" ht="14.5" x14ac:dyDescent="0.35">
      <c r="A72" s="272">
        <v>44532</v>
      </c>
      <c r="B72" s="297">
        <f>表格1[[#This Row],[日期]]</f>
        <v>44532</v>
      </c>
      <c r="C72" s="298">
        <f>COUNTA(URS確認!E:E)-1</f>
        <v>560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0.96071428571428574</v>
      </c>
      <c r="J72" s="361">
        <f>表格1[[#This Row],[累計完成]]/表格1[[#This Row],[合計數]]</f>
        <v>0.9553571428571429</v>
      </c>
      <c r="K72" s="362"/>
    </row>
    <row r="73" spans="1:12" ht="14.5" x14ac:dyDescent="0.35">
      <c r="A73" s="48">
        <v>44533</v>
      </c>
      <c r="B73" s="313">
        <f>表格1[[#This Row],[日期]]</f>
        <v>44533</v>
      </c>
      <c r="C73" s="314">
        <f>COUNTA(URS確認!E:E)-1</f>
        <v>560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0.9821428571428571</v>
      </c>
      <c r="J73" s="315">
        <f>表格1[[#This Row],[累計完成]]/表格1[[#This Row],[合計數]]</f>
        <v>0.97499999999999998</v>
      </c>
      <c r="K73" s="362"/>
    </row>
    <row r="74" spans="1:12" ht="14.5" x14ac:dyDescent="0.35">
      <c r="A74" s="272">
        <v>44540</v>
      </c>
      <c r="B74" s="297">
        <f>表格1[[#This Row],[日期]]</f>
        <v>44540</v>
      </c>
      <c r="C74" s="298">
        <f>COUNTA(URS確認!E:E)-1</f>
        <v>560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0.9821428571428571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zoomScale="90" zoomScaleNormal="90" workbookViewId="0">
      <selection activeCell="C21" sqref="C21"/>
    </sheetView>
  </sheetViews>
  <sheetFormatPr defaultRowHeight="14.5" x14ac:dyDescent="0.3"/>
  <cols>
    <col min="1" max="1" width="17.09765625" style="275" bestFit="1" customWidth="1"/>
    <col min="2" max="2" width="19.69921875" style="275" bestFit="1" customWidth="1"/>
    <col min="3" max="3" width="18.3984375" style="275" bestFit="1" customWidth="1"/>
    <col min="4" max="5" width="19.69921875" style="275" bestFit="1" customWidth="1"/>
    <col min="6" max="6" width="21.69921875" style="275" bestFit="1" customWidth="1"/>
    <col min="7" max="7" width="21.19921875" style="275" bestFit="1" customWidth="1"/>
    <col min="8" max="25" width="7.19921875" style="275" bestFit="1" customWidth="1"/>
    <col min="26" max="87" width="7.19921875" bestFit="1" customWidth="1"/>
    <col min="88" max="88" width="7.8984375" bestFit="1" customWidth="1"/>
    <col min="89" max="89" width="7.69921875" bestFit="1" customWidth="1"/>
    <col min="90" max="152" width="7.19921875" bestFit="1" customWidth="1"/>
    <col min="153" max="153" width="7.8984375" bestFit="1" customWidth="1"/>
    <col min="154" max="154" width="7.69921875" bestFit="1" customWidth="1"/>
    <col min="155" max="194" width="7.19921875" bestFit="1" customWidth="1"/>
    <col min="195" max="195" width="7.8984375" bestFit="1" customWidth="1"/>
    <col min="196" max="293" width="7.19921875" bestFit="1" customWidth="1"/>
    <col min="294" max="294" width="7.8984375" bestFit="1" customWidth="1"/>
    <col min="295" max="336" width="7.19921875" bestFit="1" customWidth="1"/>
    <col min="337" max="338" width="7.69921875" bestFit="1" customWidth="1"/>
    <col min="339" max="349" width="7.19921875" bestFit="1" customWidth="1"/>
    <col min="350" max="350" width="7.8984375" bestFit="1" customWidth="1"/>
    <col min="351" max="352" width="7.69921875" bestFit="1" customWidth="1"/>
    <col min="353" max="353" width="7.8984375" bestFit="1" customWidth="1"/>
    <col min="354" max="398" width="7.19921875" bestFit="1" customWidth="1"/>
    <col min="399" max="399" width="7.8984375" bestFit="1" customWidth="1"/>
    <col min="400" max="547" width="7.19921875" bestFit="1" customWidth="1"/>
    <col min="548" max="560" width="7.69921875" bestFit="1" customWidth="1"/>
    <col min="561" max="561" width="6.19921875" bestFit="1" customWidth="1"/>
  </cols>
  <sheetData>
    <row r="3" spans="1:25" x14ac:dyDescent="0.3">
      <c r="A3"/>
      <c r="B3" s="259" t="s">
        <v>3113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3">
      <c r="A4" s="259" t="s">
        <v>74</v>
      </c>
      <c r="B4" s="275" t="s">
        <v>3117</v>
      </c>
      <c r="C4" s="275" t="s">
        <v>3112</v>
      </c>
      <c r="D4" s="275" t="s">
        <v>3116</v>
      </c>
      <c r="E4" s="275" t="s">
        <v>3115</v>
      </c>
      <c r="F4" s="275" t="s">
        <v>2954</v>
      </c>
      <c r="G4" s="275" t="s">
        <v>3114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3">
      <c r="A5" s="260" t="s">
        <v>75</v>
      </c>
      <c r="B5" s="364">
        <v>15</v>
      </c>
      <c r="C5" s="364">
        <v>15</v>
      </c>
      <c r="D5" s="364">
        <v>15</v>
      </c>
      <c r="E5" s="364">
        <v>15</v>
      </c>
      <c r="F5" s="364">
        <v>15</v>
      </c>
      <c r="G5" s="36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260" t="s">
        <v>76</v>
      </c>
      <c r="B6" s="364">
        <v>79</v>
      </c>
      <c r="C6" s="364">
        <v>79</v>
      </c>
      <c r="D6" s="364">
        <v>79</v>
      </c>
      <c r="E6" s="364">
        <v>79</v>
      </c>
      <c r="F6" s="364">
        <v>79</v>
      </c>
      <c r="G6" s="364">
        <v>79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3">
      <c r="A7" s="260" t="s">
        <v>77</v>
      </c>
      <c r="B7" s="364">
        <v>38</v>
      </c>
      <c r="C7" s="364">
        <v>38</v>
      </c>
      <c r="D7" s="364">
        <v>38</v>
      </c>
      <c r="E7" s="364">
        <v>38</v>
      </c>
      <c r="F7" s="364">
        <v>38</v>
      </c>
      <c r="G7" s="364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3">
      <c r="A8" s="260" t="s">
        <v>78</v>
      </c>
      <c r="B8" s="364">
        <v>76</v>
      </c>
      <c r="C8" s="364">
        <v>76</v>
      </c>
      <c r="D8" s="364">
        <v>76</v>
      </c>
      <c r="E8" s="364">
        <v>76</v>
      </c>
      <c r="F8" s="364">
        <v>76</v>
      </c>
      <c r="G8" s="364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260" t="s">
        <v>79</v>
      </c>
      <c r="B9" s="364">
        <v>87</v>
      </c>
      <c r="C9" s="364">
        <v>87</v>
      </c>
      <c r="D9" s="364">
        <v>87</v>
      </c>
      <c r="E9" s="364">
        <v>87</v>
      </c>
      <c r="F9" s="364">
        <v>87</v>
      </c>
      <c r="G9" s="364">
        <v>52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3">
      <c r="A10" s="260" t="s">
        <v>80</v>
      </c>
      <c r="B10" s="364">
        <v>104</v>
      </c>
      <c r="C10" s="364">
        <v>104</v>
      </c>
      <c r="D10" s="364">
        <v>104</v>
      </c>
      <c r="E10" s="364">
        <v>104</v>
      </c>
      <c r="F10" s="364">
        <v>104</v>
      </c>
      <c r="G10" s="364">
        <v>85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260" t="s">
        <v>81</v>
      </c>
      <c r="B11" s="364">
        <v>10</v>
      </c>
      <c r="C11" s="364">
        <v>10</v>
      </c>
      <c r="D11" s="364">
        <v>10</v>
      </c>
      <c r="E11" s="364">
        <v>10</v>
      </c>
      <c r="F11" s="364">
        <v>10</v>
      </c>
      <c r="G11" s="36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3">
      <c r="A12" s="260" t="s">
        <v>82</v>
      </c>
      <c r="B12" s="364">
        <v>136</v>
      </c>
      <c r="C12" s="364">
        <v>136</v>
      </c>
      <c r="D12" s="364">
        <v>136</v>
      </c>
      <c r="E12" s="364">
        <v>136</v>
      </c>
      <c r="F12" s="364">
        <v>136</v>
      </c>
      <c r="G12" s="364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3">
      <c r="A13" s="260" t="s">
        <v>83</v>
      </c>
      <c r="B13" s="364">
        <v>1</v>
      </c>
      <c r="C13" s="364">
        <v>1</v>
      </c>
      <c r="D13" s="364">
        <v>1</v>
      </c>
      <c r="E13" s="364">
        <v>1</v>
      </c>
      <c r="F13" s="364">
        <v>1</v>
      </c>
      <c r="G13" s="36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3">
      <c r="A14" s="260" t="s">
        <v>84</v>
      </c>
      <c r="B14" s="364"/>
      <c r="C14" s="364"/>
      <c r="D14" s="364"/>
      <c r="E14" s="364"/>
      <c r="F14" s="364"/>
      <c r="G14" s="36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3">
      <c r="A15" s="260" t="s">
        <v>2534</v>
      </c>
      <c r="B15" s="364">
        <v>12</v>
      </c>
      <c r="C15" s="364">
        <v>12</v>
      </c>
      <c r="D15" s="364">
        <v>12</v>
      </c>
      <c r="E15" s="364">
        <v>12</v>
      </c>
      <c r="F15" s="364">
        <v>12</v>
      </c>
      <c r="G15" s="36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3">
      <c r="A16" s="260" t="s">
        <v>3118</v>
      </c>
      <c r="B16" s="364">
        <v>2</v>
      </c>
      <c r="C16" s="364"/>
      <c r="D16" s="364">
        <v>3</v>
      </c>
      <c r="E16" s="364">
        <v>3</v>
      </c>
      <c r="F16" s="364"/>
      <c r="G16" s="36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3">
      <c r="A17" s="260" t="s">
        <v>54</v>
      </c>
      <c r="B17" s="364">
        <v>560</v>
      </c>
      <c r="C17" s="364">
        <v>558</v>
      </c>
      <c r="D17" s="364">
        <v>561</v>
      </c>
      <c r="E17" s="364">
        <v>561</v>
      </c>
      <c r="F17" s="364">
        <v>558</v>
      </c>
      <c r="G17" s="364">
        <v>274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9"/>
    <col min="2" max="2" width="28.69921875" style="159" customWidth="1"/>
    <col min="3" max="3" width="5.69921875" style="375" customWidth="1"/>
    <col min="4" max="5" width="8" style="375" customWidth="1"/>
    <col min="6" max="6" width="8.19921875" style="375" customWidth="1"/>
    <col min="7" max="7" width="9.09765625" style="375" bestFit="1" customWidth="1"/>
    <col min="8" max="8" width="5.69921875" style="375" bestFit="1" customWidth="1"/>
    <col min="9" max="9" width="10.19921875" style="375" bestFit="1" customWidth="1"/>
    <col min="10" max="10" width="8.69921875" style="375" customWidth="1"/>
    <col min="11" max="11" width="4.69921875" style="375" bestFit="1" customWidth="1"/>
    <col min="12" max="12" width="5.69921875" style="375" bestFit="1" customWidth="1"/>
    <col min="13" max="14" width="4.69921875" style="375" customWidth="1"/>
    <col min="15" max="15" width="7" style="382" customWidth="1"/>
    <col min="16" max="16" width="8" style="391" customWidth="1"/>
    <col min="17" max="17" width="12.59765625" style="391" customWidth="1"/>
    <col min="18" max="18" width="5.69921875" style="159" bestFit="1" customWidth="1"/>
    <col min="19" max="19" width="7.3984375" style="159" bestFit="1" customWidth="1"/>
    <col min="20" max="20" width="12.59765625" style="159" bestFit="1" customWidth="1"/>
    <col min="21" max="21" width="7.3984375" style="159" bestFit="1" customWidth="1"/>
    <col min="22" max="16384" width="8.69921875" style="159"/>
  </cols>
  <sheetData>
    <row r="1" spans="1:21" s="395" customFormat="1" ht="52" customHeight="1" x14ac:dyDescent="0.3">
      <c r="C1" s="396"/>
      <c r="D1" s="396"/>
      <c r="E1" s="396"/>
      <c r="F1" s="398" t="s">
        <v>2562</v>
      </c>
      <c r="G1" s="396"/>
      <c r="H1" s="396"/>
      <c r="I1" s="404" t="s">
        <v>2561</v>
      </c>
      <c r="J1" s="626" t="s">
        <v>2559</v>
      </c>
      <c r="K1" s="626"/>
      <c r="L1" s="626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34.5" x14ac:dyDescent="0.3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" x14ac:dyDescent="0.25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 x14ac:dyDescent="0.3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 x14ac:dyDescent="0.3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 x14ac:dyDescent="0.3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 x14ac:dyDescent="0.3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 x14ac:dyDescent="0.3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 x14ac:dyDescent="0.3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 x14ac:dyDescent="0.3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 x14ac:dyDescent="0.3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 x14ac:dyDescent="0.3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 x14ac:dyDescent="0.3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 x14ac:dyDescent="0.3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 x14ac:dyDescent="0.3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 x14ac:dyDescent="0.3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 x14ac:dyDescent="0.3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 x14ac:dyDescent="0.3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 x14ac:dyDescent="0.3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 x14ac:dyDescent="0.3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 x14ac:dyDescent="0.3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 x14ac:dyDescent="0.3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 x14ac:dyDescent="0.3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 x14ac:dyDescent="0.3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 x14ac:dyDescent="0.3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 x14ac:dyDescent="0.3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 x14ac:dyDescent="0.3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 x14ac:dyDescent="0.3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 x14ac:dyDescent="0.3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 x14ac:dyDescent="0.3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 x14ac:dyDescent="0.3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 x14ac:dyDescent="0.3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 x14ac:dyDescent="0.3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 x14ac:dyDescent="0.3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 x14ac:dyDescent="0.3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 x14ac:dyDescent="0.3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 x14ac:dyDescent="0.3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 x14ac:dyDescent="0.3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 x14ac:dyDescent="0.3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 x14ac:dyDescent="0.3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 x14ac:dyDescent="0.3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 x14ac:dyDescent="0.3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 x14ac:dyDescent="0.3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 x14ac:dyDescent="0.3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 x14ac:dyDescent="0.3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 x14ac:dyDescent="0.3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 x14ac:dyDescent="0.3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 x14ac:dyDescent="0.3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 x14ac:dyDescent="0.3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 x14ac:dyDescent="0.3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 x14ac:dyDescent="0.3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 x14ac:dyDescent="0.3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 x14ac:dyDescent="0.3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 x14ac:dyDescent="0.3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 x14ac:dyDescent="0.3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 x14ac:dyDescent="0.3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 x14ac:dyDescent="0.3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 x14ac:dyDescent="0.3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 x14ac:dyDescent="0.3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 x14ac:dyDescent="0.3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 x14ac:dyDescent="0.3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 x14ac:dyDescent="0.3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 x14ac:dyDescent="0.3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 x14ac:dyDescent="0.3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 x14ac:dyDescent="0.3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 x14ac:dyDescent="0.3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 x14ac:dyDescent="0.3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 x14ac:dyDescent="0.3">
      <c r="R68" s="411"/>
    </row>
    <row r="69" spans="1:21" x14ac:dyDescent="0.3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9" customWidth="1"/>
    <col min="4" max="5" width="8" style="249" hidden="1" customWidth="1"/>
    <col min="6" max="6" width="8.19921875" style="249" hidden="1" customWidth="1"/>
    <col min="7" max="7" width="9.09765625" style="249" hidden="1" customWidth="1"/>
    <col min="8" max="8" width="5.69921875" style="249" hidden="1" customWidth="1"/>
    <col min="9" max="9" width="10.19921875" style="249" hidden="1" customWidth="1"/>
    <col min="10" max="10" width="8.69921875" style="249" hidden="1" customWidth="1"/>
    <col min="11" max="11" width="4.69921875" style="249" hidden="1" customWidth="1"/>
    <col min="12" max="12" width="5.69921875" style="249" hidden="1" customWidth="1"/>
    <col min="13" max="14" width="4.69921875" style="249" hidden="1" customWidth="1"/>
    <col min="15" max="15" width="7" style="457" hidden="1" customWidth="1"/>
    <col min="16" max="16" width="8" style="458" hidden="1" customWidth="1"/>
    <col min="17" max="17" width="12.59765625" style="45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8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92" hidden="1" customWidth="1"/>
    <col min="32" max="16384" width="8.69921875" style="4"/>
  </cols>
  <sheetData>
    <row r="1" spans="1:31" s="433" customFormat="1" ht="52" customHeight="1" x14ac:dyDescent="0.3">
      <c r="C1" s="434"/>
      <c r="D1" s="434"/>
      <c r="E1" s="434"/>
      <c r="F1" s="435" t="s">
        <v>2562</v>
      </c>
      <c r="G1" s="434"/>
      <c r="H1" s="434"/>
      <c r="I1" s="436" t="s">
        <v>2561</v>
      </c>
      <c r="J1" s="627" t="s">
        <v>2559</v>
      </c>
      <c r="K1" s="627"/>
      <c r="L1" s="627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3120</v>
      </c>
      <c r="X1" s="622" t="s">
        <v>3109</v>
      </c>
      <c r="Y1" s="445" t="s">
        <v>3110</v>
      </c>
      <c r="Z1" s="623" t="s">
        <v>3111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4" customHeight="1" x14ac:dyDescent="0.3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1" x14ac:dyDescent="0.3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 x14ac:dyDescent="0.35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 x14ac:dyDescent="0.35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COUNTIF(URS確認!AR2:AR574,LEFT(B5,3))</f>
        <v>11</v>
      </c>
      <c r="G5" s="249">
        <v>11</v>
      </c>
      <c r="H5" s="249">
        <v>11</v>
      </c>
      <c r="I5" s="249">
        <f>COUNTIF(URS確認!AS2:AS575,LEFT(B5,3))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COUNTIF(URS確認!BD$2:BD$574,LEFT($B5,3))</f>
        <v>5</v>
      </c>
      <c r="X5" s="45">
        <f>COUNTIF(URS確認!BE$2:BE$574,LEFT($B5,3))</f>
        <v>6</v>
      </c>
      <c r="Y5" s="463">
        <f>COUNTIF(URS確認!BF$2:BF$574,LEFT($B5,3))</f>
        <v>0</v>
      </c>
      <c r="Z5" s="621">
        <f>COUNTIF(URS確認!BG$2:BG$574,LEFT($B5,3))</f>
        <v>0</v>
      </c>
      <c r="AA5" s="515">
        <f>COUNTIF(URS確認!AU$2:AU$574,LEFT(B5,3))</f>
        <v>0</v>
      </c>
      <c r="AB5" s="470">
        <f>COUNTIF(URS確認!AV$2:AV$574,LEFT(B5,3))</f>
        <v>0</v>
      </c>
      <c r="AC5" s="481">
        <f>COUNTIF(URS確認!AW$2:AW$575,LEFT(B5,3))</f>
        <v>0</v>
      </c>
      <c r="AD5" s="4">
        <f>SUM(W5:AC5)</f>
        <v>11</v>
      </c>
      <c r="AE5" s="490">
        <f>IF(AND(X5&gt;0,Y5=0,AA5=0,AB5=0,AC5=0),X5,"")</f>
        <v>6</v>
      </c>
    </row>
    <row r="6" spans="1:31" outlineLevel="1" x14ac:dyDescent="0.35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COUNTIF(URS確認!AR3:AR575,LEFT(B6,3))</f>
        <v>2</v>
      </c>
      <c r="G6" s="249">
        <v>2</v>
      </c>
      <c r="H6" s="249">
        <v>2</v>
      </c>
      <c r="I6" s="249">
        <f>COUNTIF(URS確認!AS3:AS576,LEFT(B6,3))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COUNTIF(URS確認!BD$2:BD$574,LEFT($B6,3))</f>
        <v>0</v>
      </c>
      <c r="X6" s="45">
        <f>COUNTIF(URS確認!BE$2:BE$574,LEFT($B6,3))</f>
        <v>2</v>
      </c>
      <c r="Y6" s="463">
        <f>COUNTIF(URS確認!BF$2:BF$574,LEFT($B6,3))</f>
        <v>0</v>
      </c>
      <c r="Z6" s="621">
        <f>COUNTIF(URS確認!BG$2:BG$574,LEFT($B6,3))</f>
        <v>0</v>
      </c>
      <c r="AA6" s="515">
        <f>COUNTIF(URS確認!AU$2:AU$574,LEFT(B6,3))</f>
        <v>0</v>
      </c>
      <c r="AB6" s="470">
        <f>COUNTIF(URS確認!AV$2:AV$574,LEFT(B6,3))</f>
        <v>0</v>
      </c>
      <c r="AC6" s="481">
        <f>COUNTIF(URS確認!AW$2:AW$575,LEFT(B6,3))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 x14ac:dyDescent="0.35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COUNTIF(URS確認!AR4:AR576,LEFT(B7,3))</f>
        <v>2</v>
      </c>
      <c r="G7" s="249">
        <v>2</v>
      </c>
      <c r="H7" s="249">
        <v>2</v>
      </c>
      <c r="I7" s="249">
        <f>COUNTIF(URS確認!AS4:AS577,LEFT(B7,3))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COUNTIF(URS確認!BD$2:BD$574,LEFT($B7,3))</f>
        <v>0</v>
      </c>
      <c r="X7" s="45">
        <f>COUNTIF(URS確認!BE$2:BE$574,LEFT($B7,3))</f>
        <v>2</v>
      </c>
      <c r="Y7" s="463">
        <f>COUNTIF(URS確認!BF$2:BF$574,LEFT($B7,3))</f>
        <v>0</v>
      </c>
      <c r="Z7" s="621">
        <f>COUNTIF(URS確認!BG$2:BG$574,LEFT($B7,3))</f>
        <v>0</v>
      </c>
      <c r="AA7" s="515">
        <f>COUNTIF(URS確認!AU$2:AU$574,LEFT(B7,3))</f>
        <v>0</v>
      </c>
      <c r="AB7" s="470">
        <f>COUNTIF(URS確認!AV$2:AV$574,LEFT(B7,3))</f>
        <v>0</v>
      </c>
      <c r="AC7" s="481">
        <f>COUNTIF(URS確認!AW$2:AW$575,LEFT(B7,3))</f>
        <v>0</v>
      </c>
      <c r="AD7" s="4">
        <f t="shared" si="4"/>
        <v>2</v>
      </c>
      <c r="AE7" s="490">
        <f t="shared" si="5"/>
        <v>2</v>
      </c>
    </row>
    <row r="8" spans="1:31" outlineLevel="1" x14ac:dyDescent="0.35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COUNTIF(URS確認!AR5:AR577,LEFT(B8,3))</f>
        <v>0</v>
      </c>
      <c r="G8" s="249">
        <v>1</v>
      </c>
      <c r="H8" s="249">
        <v>1</v>
      </c>
      <c r="I8" s="249">
        <f>COUNTIF(URS確認!AS5:AS578,LEFT(B8,3))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COUNTIF(URS確認!BD$2:BD$574,LEFT($B8,3))</f>
        <v>0</v>
      </c>
      <c r="X8" s="45">
        <f>COUNTIF(URS確認!BE$2:BE$574,LEFT($B8,3))</f>
        <v>0</v>
      </c>
      <c r="Y8" s="463">
        <f>COUNTIF(URS確認!BF$2:BF$574,LEFT($B8,3))</f>
        <v>0</v>
      </c>
      <c r="Z8" s="621">
        <f>COUNTIF(URS確認!BG$2:BG$574,LEFT($B8,3))</f>
        <v>0</v>
      </c>
      <c r="AA8" s="515">
        <f>COUNTIF(URS確認!AU$2:AU$574,LEFT(B8,3))</f>
        <v>0</v>
      </c>
      <c r="AB8" s="470">
        <f>COUNTIF(URS確認!AV$2:AV$574,LEFT(B8,3))</f>
        <v>0</v>
      </c>
      <c r="AC8" s="481">
        <f>COUNTIF(URS確認!AW$2:AW$575,LEFT(B8,3))</f>
        <v>0</v>
      </c>
      <c r="AD8" s="4">
        <f t="shared" si="4"/>
        <v>0</v>
      </c>
      <c r="AE8" s="490" t="str">
        <f t="shared" si="5"/>
        <v/>
      </c>
    </row>
    <row r="9" spans="1:31" x14ac:dyDescent="0.35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 x14ac:dyDescent="0.35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COUNTIF(URS確認!AR7:AR579,LEFT(B10,3))</f>
        <v>2</v>
      </c>
      <c r="G10" s="249">
        <v>2</v>
      </c>
      <c r="H10" s="249">
        <v>2</v>
      </c>
      <c r="I10" s="249">
        <f>COUNTIF(URS確認!AS7:AS580,LEFT(B10,3))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COUNTIF(URS確認!BD$2:BD$574,LEFT($B10,3))</f>
        <v>2</v>
      </c>
      <c r="X10" s="45">
        <f>COUNTIF(URS確認!BE$2:BE$574,LEFT($B10,3))</f>
        <v>0</v>
      </c>
      <c r="Y10" s="463">
        <f>COUNTIF(URS確認!BF$2:BF$574,LEFT($B10,3))</f>
        <v>0</v>
      </c>
      <c r="Z10" s="621">
        <f>COUNTIF(URS確認!BG$2:BG$574,LEFT($B10,3))</f>
        <v>0</v>
      </c>
      <c r="AA10" s="515">
        <f>COUNTIF(URS確認!AU$2:AU$574,LEFT(B10,3))</f>
        <v>0</v>
      </c>
      <c r="AB10" s="470">
        <f>COUNTIF(URS確認!AV$2:AV$574,LEFT(B10,3))</f>
        <v>0</v>
      </c>
      <c r="AC10" s="481">
        <f>COUNTIF(URS確認!AW$2:AW$575,LEFT(B10,3))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 x14ac:dyDescent="0.35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COUNTIF(URS確認!AR8:AR580,LEFT(B11,3))</f>
        <v>20</v>
      </c>
      <c r="G11" s="249">
        <v>20</v>
      </c>
      <c r="H11" s="249">
        <v>20</v>
      </c>
      <c r="I11" s="249">
        <f>COUNTIF(URS確認!AS8:AS581,LEFT(B11,3))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COUNTIF(URS確認!BD$2:BD$574,LEFT($B11,3))</f>
        <v>19</v>
      </c>
      <c r="X11" s="45">
        <f>COUNTIF(URS確認!BE$2:BE$574,LEFT($B11,3))</f>
        <v>0</v>
      </c>
      <c r="Y11" s="463">
        <f>COUNTIF(URS確認!BF$2:BF$574,LEFT($B11,3))</f>
        <v>1</v>
      </c>
      <c r="Z11" s="621">
        <f>COUNTIF(URS確認!BG$2:BG$574,LEFT($B11,3))</f>
        <v>0</v>
      </c>
      <c r="AA11" s="515">
        <f>COUNTIF(URS確認!AU$2:AU$574,LEFT(B11,3))</f>
        <v>0</v>
      </c>
      <c r="AB11" s="470">
        <f>COUNTIF(URS確認!AV$2:AV$574,LEFT(B11,3))</f>
        <v>0</v>
      </c>
      <c r="AC11" s="481">
        <f>COUNTIF(URS確認!AW$2:AW$575,LEFT(B11,3))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 x14ac:dyDescent="0.35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COUNTIF(URS確認!AR9:AR581,LEFT(B12,3))</f>
        <v>10</v>
      </c>
      <c r="G12" s="249">
        <v>10</v>
      </c>
      <c r="H12" s="249">
        <v>10</v>
      </c>
      <c r="I12" s="249">
        <f>COUNTIF(URS確認!AS9:AS582,LEFT(B12,3))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COUNTIF(URS確認!BD$2:BD$574,LEFT($B12,3))</f>
        <v>10</v>
      </c>
      <c r="X12" s="45">
        <f>COUNTIF(URS確認!BE$2:BE$574,LEFT($B12,3))</f>
        <v>0</v>
      </c>
      <c r="Y12" s="463">
        <f>COUNTIF(URS確認!BF$2:BF$574,LEFT($B12,3))</f>
        <v>0</v>
      </c>
      <c r="Z12" s="621">
        <f>COUNTIF(URS確認!BG$2:BG$574,LEFT($B12,3))</f>
        <v>0</v>
      </c>
      <c r="AA12" s="515">
        <f>COUNTIF(URS確認!AU$2:AU$574,LEFT(B12,3))</f>
        <v>0</v>
      </c>
      <c r="AB12" s="470">
        <f>COUNTIF(URS確認!AV$2:AV$574,LEFT(B12,3))</f>
        <v>0</v>
      </c>
      <c r="AC12" s="481">
        <f>COUNTIF(URS確認!AW$2:AW$575,LEFT(B12,3))</f>
        <v>0</v>
      </c>
      <c r="AD12" s="4">
        <f t="shared" si="4"/>
        <v>10</v>
      </c>
      <c r="AE12" s="490" t="str">
        <f t="shared" si="7"/>
        <v/>
      </c>
    </row>
    <row r="13" spans="1:31" outlineLevel="1" x14ac:dyDescent="0.35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COUNTIF(URS確認!AR10:AR582,LEFT(B13,3))</f>
        <v>20</v>
      </c>
      <c r="G13" s="249">
        <v>19</v>
      </c>
      <c r="H13" s="249">
        <v>19</v>
      </c>
      <c r="I13" s="249">
        <f>COUNTIF(URS確認!AS10:AS583,LEFT(B13,3))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COUNTIF(URS確認!BD$2:BD$574,LEFT($B13,3))</f>
        <v>20</v>
      </c>
      <c r="X13" s="45">
        <f>COUNTIF(URS確認!BE$2:BE$574,LEFT($B13,3))</f>
        <v>0</v>
      </c>
      <c r="Y13" s="463">
        <f>COUNTIF(URS確認!BF$2:BF$574,LEFT($B13,3))</f>
        <v>0</v>
      </c>
      <c r="Z13" s="621">
        <f>COUNTIF(URS確認!BG$2:BG$574,LEFT($B13,3))</f>
        <v>0</v>
      </c>
      <c r="AA13" s="515">
        <f>COUNTIF(URS確認!AU$2:AU$574,LEFT(B13,3))</f>
        <v>0</v>
      </c>
      <c r="AB13" s="470">
        <f>COUNTIF(URS確認!AV$2:AV$574,LEFT(B13,3))</f>
        <v>0</v>
      </c>
      <c r="AC13" s="481">
        <f>COUNTIF(URS確認!AW$2:AW$575,LEFT(B13,3))</f>
        <v>0</v>
      </c>
      <c r="AD13" s="4">
        <f t="shared" si="4"/>
        <v>20</v>
      </c>
      <c r="AE13" s="490" t="str">
        <f t="shared" si="7"/>
        <v/>
      </c>
    </row>
    <row r="14" spans="1:31" outlineLevel="1" x14ac:dyDescent="0.35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COUNTIF(URS確認!AR11:AR583,LEFT(B14,3))</f>
        <v>9</v>
      </c>
      <c r="G14" s="249">
        <v>9</v>
      </c>
      <c r="H14" s="249">
        <v>9</v>
      </c>
      <c r="I14" s="249">
        <f>COUNTIF(URS確認!AS11:AS584,LEFT(B14,3))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COUNTIF(URS確認!BD$2:BD$574,LEFT($B14,3))</f>
        <v>9</v>
      </c>
      <c r="X14" s="45">
        <f>COUNTIF(URS確認!BE$2:BE$574,LEFT($B14,3))</f>
        <v>0</v>
      </c>
      <c r="Y14" s="463">
        <f>COUNTIF(URS確認!BF$2:BF$574,LEFT($B14,3))</f>
        <v>0</v>
      </c>
      <c r="Z14" s="621">
        <f>COUNTIF(URS確認!BG$2:BG$574,LEFT($B14,3))</f>
        <v>0</v>
      </c>
      <c r="AA14" s="515">
        <f>COUNTIF(URS確認!AU$2:AU$574,LEFT(B14,3))</f>
        <v>0</v>
      </c>
      <c r="AB14" s="470">
        <f>COUNTIF(URS確認!AV$2:AV$574,LEFT(B14,3))</f>
        <v>0</v>
      </c>
      <c r="AC14" s="481">
        <f>COUNTIF(URS確認!AW$2:AW$575,LEFT(B14,3))</f>
        <v>0</v>
      </c>
      <c r="AD14" s="4">
        <f t="shared" si="4"/>
        <v>9</v>
      </c>
      <c r="AE14" s="490" t="str">
        <f t="shared" si="7"/>
        <v/>
      </c>
    </row>
    <row r="15" spans="1:31" outlineLevel="1" x14ac:dyDescent="0.35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COUNTIF(URS確認!AR11:AR584,LEFT(B15,3))</f>
        <v>6</v>
      </c>
      <c r="G15" s="249">
        <v>5</v>
      </c>
      <c r="H15" s="249">
        <v>6</v>
      </c>
      <c r="I15" s="249">
        <f>COUNTIF(URS確認!AS11:AS585,LEFT(B15,3))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COUNTIF(URS確認!BD$2:BD$574,LEFT($B15,3))</f>
        <v>0</v>
      </c>
      <c r="X15" s="45">
        <f>COUNTIF(URS確認!BE$2:BE$574,LEFT($B15,3))</f>
        <v>0</v>
      </c>
      <c r="Y15" s="463">
        <f>COUNTIF(URS確認!BF$2:BF$574,LEFT($B15,3))</f>
        <v>6</v>
      </c>
      <c r="Z15" s="621">
        <f>COUNTIF(URS確認!BG$2:BG$574,LEFT($B15,3))</f>
        <v>0</v>
      </c>
      <c r="AA15" s="515">
        <f>COUNTIF(URS確認!AU$2:AU$574,LEFT(B15,3))</f>
        <v>0</v>
      </c>
      <c r="AB15" s="470">
        <f>COUNTIF(URS確認!AV$2:AV$574,LEFT(B15,3))</f>
        <v>0</v>
      </c>
      <c r="AC15" s="481">
        <f>COUNTIF(URS確認!AW$2:AW$575,LEFT(B15,3))</f>
        <v>0</v>
      </c>
      <c r="AD15" s="4">
        <f t="shared" si="4"/>
        <v>6</v>
      </c>
      <c r="AE15" s="490" t="str">
        <f t="shared" si="7"/>
        <v/>
      </c>
    </row>
    <row r="16" spans="1:31" outlineLevel="1" x14ac:dyDescent="0.35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COUNTIF(URS確認!AR12:AR585,LEFT(B16,3))</f>
        <v>12</v>
      </c>
      <c r="G16" s="249">
        <v>11</v>
      </c>
      <c r="H16" s="249">
        <v>11</v>
      </c>
      <c r="I16" s="249">
        <f>COUNTIF(URS確認!AS12:AS586,LEFT(B16,3))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COUNTIF(URS確認!BD$2:BD$574,LEFT($B16,3))</f>
        <v>12</v>
      </c>
      <c r="X16" s="45">
        <f>COUNTIF(URS確認!BE$2:BE$574,LEFT($B16,3))</f>
        <v>0</v>
      </c>
      <c r="Y16" s="463">
        <f>COUNTIF(URS確認!BF$2:BF$574,LEFT($B16,3))</f>
        <v>0</v>
      </c>
      <c r="Z16" s="621">
        <f>COUNTIF(URS確認!BG$2:BG$574,LEFT($B16,3))</f>
        <v>0</v>
      </c>
      <c r="AA16" s="515">
        <f>COUNTIF(URS確認!AU$2:AU$574,LEFT(B16,3))</f>
        <v>0</v>
      </c>
      <c r="AB16" s="470">
        <f>COUNTIF(URS確認!AV$2:AV$574,LEFT(B16,3))</f>
        <v>0</v>
      </c>
      <c r="AC16" s="481">
        <f>COUNTIF(URS確認!AW$2:AW$575,LEFT(B16,3))</f>
        <v>0</v>
      </c>
      <c r="AD16" s="4">
        <f t="shared" si="4"/>
        <v>12</v>
      </c>
      <c r="AE16" s="490" t="str">
        <f t="shared" si="7"/>
        <v/>
      </c>
    </row>
    <row r="17" spans="1:31" x14ac:dyDescent="0.35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 x14ac:dyDescent="0.35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COUNTIF(URS確認!AR15:AR588,LEFT(B18,3))</f>
        <v>7</v>
      </c>
      <c r="G18" s="249">
        <v>7</v>
      </c>
      <c r="H18" s="249">
        <v>7</v>
      </c>
      <c r="I18" s="249">
        <f>COUNTIF(URS確認!AS15:AS589,LEFT(B18,3))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COUNTIF(URS確認!BD$2:BD$574,LEFT($B18,3))</f>
        <v>6</v>
      </c>
      <c r="X18" s="45">
        <f>COUNTIF(URS確認!BE$2:BE$574,LEFT($B18,3))</f>
        <v>0</v>
      </c>
      <c r="Y18" s="463">
        <f>COUNTIF(URS確認!BF$2:BF$574,LEFT($B18,3))</f>
        <v>1</v>
      </c>
      <c r="Z18" s="621">
        <f>COUNTIF(URS確認!BG$2:BG$574,LEFT($B18,3))</f>
        <v>0</v>
      </c>
      <c r="AA18" s="515">
        <f>COUNTIF(URS確認!AU$2:AU$574,LEFT(B18,3))</f>
        <v>0</v>
      </c>
      <c r="AB18" s="470">
        <f>COUNTIF(URS確認!AV$2:AV$574,LEFT(B18,3))</f>
        <v>0</v>
      </c>
      <c r="AC18" s="481">
        <f>COUNTIF(URS確認!AW$2:AW$575,LEFT(B18,3))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 x14ac:dyDescent="0.35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COUNTIF(URS確認!AR16:AR589,LEFT(B19,3))</f>
        <v>9</v>
      </c>
      <c r="G19" s="249">
        <v>9</v>
      </c>
      <c r="H19" s="249">
        <v>9</v>
      </c>
      <c r="I19" s="249">
        <f>COUNTIF(URS確認!AS16:AS590,LEFT(B19,3))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COUNTIF(URS確認!BD$2:BD$574,LEFT($B19,3))</f>
        <v>3</v>
      </c>
      <c r="X19" s="45">
        <f>COUNTIF(URS確認!BE$2:BE$574,LEFT($B19,3))</f>
        <v>6</v>
      </c>
      <c r="Y19" s="463">
        <f>COUNTIF(URS確認!BF$2:BF$574,LEFT($B19,3))</f>
        <v>0</v>
      </c>
      <c r="Z19" s="621">
        <f>COUNTIF(URS確認!BG$2:BG$574,LEFT($B19,3))</f>
        <v>0</v>
      </c>
      <c r="AA19" s="515">
        <f>COUNTIF(URS確認!AU$2:AU$574,LEFT(B19,3))</f>
        <v>0</v>
      </c>
      <c r="AB19" s="470">
        <f>COUNTIF(URS確認!AV$2:AV$574,LEFT(B19,3))</f>
        <v>0</v>
      </c>
      <c r="AC19" s="481">
        <f>COUNTIF(URS確認!AW$2:AW$575,LEFT(B19,3))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 x14ac:dyDescent="0.35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COUNTIF(URS確認!AR17:AR590,LEFT(B20,3))</f>
        <v>16</v>
      </c>
      <c r="G20" s="249">
        <v>16</v>
      </c>
      <c r="H20" s="249">
        <v>16</v>
      </c>
      <c r="I20" s="249">
        <f>COUNTIF(URS確認!AS17:AS591,LEFT(B20,3))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COUNTIF(URS確認!BD$2:BD$574,LEFT($B20,3))</f>
        <v>2</v>
      </c>
      <c r="X20" s="45">
        <f>COUNTIF(URS確認!BE$2:BE$574,LEFT($B20,3))</f>
        <v>11</v>
      </c>
      <c r="Y20" s="463">
        <f>COUNTIF(URS確認!BF$2:BF$574,LEFT($B20,3))</f>
        <v>0</v>
      </c>
      <c r="Z20" s="621">
        <f>COUNTIF(URS確認!BG$2:BG$574,LEFT($B20,3))</f>
        <v>3</v>
      </c>
      <c r="AA20" s="515">
        <f>COUNTIF(URS確認!AU$2:AU$574,LEFT(B20,3))</f>
        <v>0</v>
      </c>
      <c r="AB20" s="470">
        <f>COUNTIF(URS確認!AV$2:AV$574,LEFT(B20,3))</f>
        <v>0</v>
      </c>
      <c r="AC20" s="481">
        <f>COUNTIF(URS確認!AW$2:AW$575,LEFT(B20,3))</f>
        <v>0</v>
      </c>
      <c r="AD20" s="4">
        <f t="shared" si="4"/>
        <v>16</v>
      </c>
      <c r="AE20" s="490">
        <f t="shared" si="11"/>
        <v>11</v>
      </c>
    </row>
    <row r="21" spans="1:31" outlineLevel="1" x14ac:dyDescent="0.35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COUNTIF(URS確認!AR18:AR591,LEFT(B21,3))</f>
        <v>3</v>
      </c>
      <c r="G21" s="249">
        <v>3</v>
      </c>
      <c r="H21" s="249">
        <v>3</v>
      </c>
      <c r="I21" s="249">
        <f>COUNTIF(URS確認!AS18:AS592,LEFT(B21,3))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COUNTIF(URS確認!BD$2:BD$574,LEFT($B21,3))</f>
        <v>0</v>
      </c>
      <c r="X21" s="45">
        <f>COUNTIF(URS確認!BE$2:BE$574,LEFT($B21,3))</f>
        <v>2</v>
      </c>
      <c r="Y21" s="463">
        <f>COUNTIF(URS確認!BF$2:BF$574,LEFT($B21,3))</f>
        <v>0</v>
      </c>
      <c r="Z21" s="621">
        <f>COUNTIF(URS確認!BG$2:BG$574,LEFT($B21,3))</f>
        <v>1</v>
      </c>
      <c r="AA21" s="515">
        <f>COUNTIF(URS確認!AU$2:AU$574,LEFT(B21,3))</f>
        <v>0</v>
      </c>
      <c r="AB21" s="470">
        <f>COUNTIF(URS確認!AV$2:AV$574,LEFT(B21,3))</f>
        <v>0</v>
      </c>
      <c r="AC21" s="481">
        <f>COUNTIF(URS確認!AW$2:AW$575,LEFT(B21,3))</f>
        <v>0</v>
      </c>
      <c r="AD21" s="4">
        <f t="shared" si="4"/>
        <v>3</v>
      </c>
      <c r="AE21" s="490">
        <f t="shared" si="11"/>
        <v>2</v>
      </c>
    </row>
    <row r="22" spans="1:31" outlineLevel="1" x14ac:dyDescent="0.35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COUNTIF(URS確認!AR19:AR592,LEFT(B22,3))</f>
        <v>3</v>
      </c>
      <c r="G22" s="249">
        <v>3</v>
      </c>
      <c r="H22" s="249">
        <v>3</v>
      </c>
      <c r="I22" s="249">
        <f>COUNTIF(URS確認!AS19:AS593,LEFT(B22,3))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COUNTIF(URS確認!BD$2:BD$574,LEFT($B22,3))</f>
        <v>2</v>
      </c>
      <c r="X22" s="45">
        <f>COUNTIF(URS確認!BE$2:BE$574,LEFT($B22,3))</f>
        <v>1</v>
      </c>
      <c r="Y22" s="463">
        <f>COUNTIF(URS確認!BF$2:BF$574,LEFT($B22,3))</f>
        <v>0</v>
      </c>
      <c r="Z22" s="621">
        <f>COUNTIF(URS確認!BG$2:BG$574,LEFT($B22,3))</f>
        <v>0</v>
      </c>
      <c r="AA22" s="515">
        <f>COUNTIF(URS確認!AU$2:AU$574,LEFT(B22,3))</f>
        <v>0</v>
      </c>
      <c r="AB22" s="470">
        <f>COUNTIF(URS確認!AV$2:AV$574,LEFT(B22,3))</f>
        <v>0</v>
      </c>
      <c r="AC22" s="481">
        <f>COUNTIF(URS確認!AW$2:AW$575,LEFT(B22,3))</f>
        <v>0</v>
      </c>
      <c r="AD22" s="4">
        <f t="shared" si="4"/>
        <v>3</v>
      </c>
      <c r="AE22" s="490">
        <f t="shared" si="11"/>
        <v>1</v>
      </c>
    </row>
    <row r="23" spans="1:31" x14ac:dyDescent="0.35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 x14ac:dyDescent="0.35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COUNTIF(URS確認!AR21:AR594,LEFT(B24,3))</f>
        <v>6</v>
      </c>
      <c r="G24" s="249">
        <v>5</v>
      </c>
      <c r="H24" s="249">
        <v>5</v>
      </c>
      <c r="I24" s="249">
        <f>COUNTIF(URS確認!AS21:AS595,LEFT(B24,3))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COUNTIF(URS確認!BD$2:BD$574,LEFT($B24,3))</f>
        <v>5</v>
      </c>
      <c r="X24" s="45">
        <f>COUNTIF(URS確認!BE$2:BE$574,LEFT($B24,3))</f>
        <v>0</v>
      </c>
      <c r="Y24" s="463">
        <f>COUNTIF(URS確認!BF$2:BF$574,LEFT($B24,3))</f>
        <v>0</v>
      </c>
      <c r="Z24" s="621">
        <f>COUNTIF(URS確認!BG$2:BG$574,LEFT($B24,3))</f>
        <v>1</v>
      </c>
      <c r="AA24" s="515">
        <f>COUNTIF(URS確認!AU$2:AU$574,LEFT(B24,3))</f>
        <v>0</v>
      </c>
      <c r="AB24" s="470">
        <f>COUNTIF(URS確認!AV$2:AV$574,LEFT(B24,3))</f>
        <v>0</v>
      </c>
      <c r="AC24" s="481">
        <f>COUNTIF(URS確認!AW$2:AW$575,LEFT(B24,3))</f>
        <v>0</v>
      </c>
      <c r="AD24" s="4">
        <f t="shared" si="4"/>
        <v>6</v>
      </c>
      <c r="AE24" s="490" t="str">
        <f>IF(AND(X24&gt;0,Y24=0,AA24=0,AB24=0,AC24=0),X24,"")</f>
        <v/>
      </c>
    </row>
    <row r="25" spans="1:31" outlineLevel="1" x14ac:dyDescent="0.35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COUNTIF(URS確認!AR22:AR595,LEFT(B25,3))</f>
        <v>17</v>
      </c>
      <c r="G25" s="249">
        <v>16</v>
      </c>
      <c r="H25" s="249">
        <v>16</v>
      </c>
      <c r="I25" s="249">
        <f>COUNTIF(URS確認!AS22:AS596,LEFT(B25,3))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COUNTIF(URS確認!BD$2:BD$574,LEFT($B25,3))</f>
        <v>12</v>
      </c>
      <c r="X25" s="45">
        <f>COUNTIF(URS確認!BE$2:BE$574,LEFT($B25,3))</f>
        <v>5</v>
      </c>
      <c r="Y25" s="463">
        <f>COUNTIF(URS確認!BF$2:BF$574,LEFT($B25,3))</f>
        <v>0</v>
      </c>
      <c r="Z25" s="621">
        <f>COUNTIF(URS確認!BG$2:BG$574,LEFT($B25,3))</f>
        <v>0</v>
      </c>
      <c r="AA25" s="515">
        <f>COUNTIF(URS確認!AU$2:AU$574,LEFT(B25,3))</f>
        <v>0</v>
      </c>
      <c r="AB25" s="470">
        <f>COUNTIF(URS確認!AV$2:AV$574,LEFT(B25,3))</f>
        <v>0</v>
      </c>
      <c r="AC25" s="481">
        <f>COUNTIF(URS確認!AW$2:AW$575,LEFT(B25,3))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 x14ac:dyDescent="0.35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COUNTIF(URS確認!AR23:AR596,LEFT(B26,3))</f>
        <v>8</v>
      </c>
      <c r="G26" s="249">
        <v>8</v>
      </c>
      <c r="H26" s="249">
        <v>8</v>
      </c>
      <c r="I26" s="249">
        <f>COUNTIF(URS確認!AS23:AS597,LEFT(B26,3))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COUNTIF(URS確認!BD$2:BD$574,LEFT($B26,3))</f>
        <v>7</v>
      </c>
      <c r="X26" s="45">
        <f>COUNTIF(URS確認!BE$2:BE$574,LEFT($B26,3))</f>
        <v>1</v>
      </c>
      <c r="Y26" s="463">
        <f>COUNTIF(URS確認!BF$2:BF$574,LEFT($B26,3))</f>
        <v>0</v>
      </c>
      <c r="Z26" s="621">
        <f>COUNTIF(URS確認!BG$2:BG$574,LEFT($B26,3))</f>
        <v>0</v>
      </c>
      <c r="AA26" s="515">
        <f>COUNTIF(URS確認!AU$2:AU$574,LEFT(B26,3))</f>
        <v>0</v>
      </c>
      <c r="AB26" s="470">
        <f>COUNTIF(URS確認!AV$2:AV$574,LEFT(B26,3))</f>
        <v>0</v>
      </c>
      <c r="AC26" s="481">
        <f>COUNTIF(URS確認!AW$2:AW$575,LEFT(B26,3))</f>
        <v>0</v>
      </c>
      <c r="AD26" s="4">
        <f t="shared" si="4"/>
        <v>8</v>
      </c>
      <c r="AE26" s="490">
        <f t="shared" si="13"/>
        <v>1</v>
      </c>
    </row>
    <row r="27" spans="1:31" outlineLevel="1" x14ac:dyDescent="0.35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COUNTIF(URS確認!AR25:AR598,LEFT(B27,3))</f>
        <v>17</v>
      </c>
      <c r="G27" s="249">
        <v>10</v>
      </c>
      <c r="H27" s="249">
        <v>10</v>
      </c>
      <c r="I27" s="249">
        <f>COUNTIF(URS確認!AS25:AS599,LEFT(B27,3))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COUNTIF(URS確認!BD$2:BD$574,LEFT($B27,3))</f>
        <v>15</v>
      </c>
      <c r="X27" s="45">
        <f>COUNTIF(URS確認!BE$2:BE$574,LEFT($B27,3))</f>
        <v>2</v>
      </c>
      <c r="Y27" s="463">
        <f>COUNTIF(URS確認!BF$2:BF$574,LEFT($B27,3))</f>
        <v>0</v>
      </c>
      <c r="Z27" s="621">
        <f>COUNTIF(URS確認!BG$2:BG$574,LEFT($B27,3))</f>
        <v>0</v>
      </c>
      <c r="AA27" s="515">
        <f>COUNTIF(URS確認!AU$2:AU$574,LEFT(B27,3))</f>
        <v>0</v>
      </c>
      <c r="AB27" s="470">
        <f>COUNTIF(URS確認!AV$2:AV$574,LEFT(B27,3))</f>
        <v>0</v>
      </c>
      <c r="AC27" s="481">
        <f>COUNTIF(URS確認!AW$2:AW$575,LEFT(B27,3))</f>
        <v>0</v>
      </c>
      <c r="AD27" s="4">
        <f t="shared" si="4"/>
        <v>17</v>
      </c>
      <c r="AE27" s="490">
        <f t="shared" si="13"/>
        <v>2</v>
      </c>
    </row>
    <row r="28" spans="1:31" outlineLevel="1" x14ac:dyDescent="0.35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COUNTIF(URS確認!AR26:AR599,LEFT(B28,3))</f>
        <v>8</v>
      </c>
      <c r="G28" s="249">
        <v>7</v>
      </c>
      <c r="H28" s="249">
        <v>6</v>
      </c>
      <c r="I28" s="249">
        <f>COUNTIF(URS確認!AS26:AS600,LEFT(B28,3))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COUNTIF(URS確認!BD$2:BD$574,LEFT($B28,3))</f>
        <v>6</v>
      </c>
      <c r="X28" s="45">
        <f>COUNTIF(URS確認!BE$2:BE$574,LEFT($B28,3))</f>
        <v>2</v>
      </c>
      <c r="Y28" s="463">
        <f>COUNTIF(URS確認!BF$2:BF$574,LEFT($B28,3))</f>
        <v>0</v>
      </c>
      <c r="Z28" s="621">
        <f>COUNTIF(URS確認!BG$2:BG$574,LEFT($B28,3))</f>
        <v>0</v>
      </c>
      <c r="AA28" s="515">
        <f>COUNTIF(URS確認!AU$2:AU$574,LEFT(B28,3))</f>
        <v>0</v>
      </c>
      <c r="AB28" s="470">
        <f>COUNTIF(URS確認!AV$2:AV$574,LEFT(B28,3))</f>
        <v>0</v>
      </c>
      <c r="AC28" s="481">
        <f>COUNTIF(URS確認!AW$2:AW$575,LEFT(B28,3))</f>
        <v>0</v>
      </c>
      <c r="AD28" s="4">
        <f t="shared" si="4"/>
        <v>8</v>
      </c>
      <c r="AE28" s="490">
        <f t="shared" si="13"/>
        <v>2</v>
      </c>
    </row>
    <row r="29" spans="1:31" outlineLevel="1" x14ac:dyDescent="0.35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COUNTIF(URS確認!AR28:AR601,LEFT(B29,3))</f>
        <v>17</v>
      </c>
      <c r="G29" s="249">
        <v>16</v>
      </c>
      <c r="H29" s="249">
        <v>16</v>
      </c>
      <c r="I29" s="249">
        <f>COUNTIF(URS確認!AS28:AS602,LEFT(B29,3))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COUNTIF(URS確認!BD$2:BD$574,LEFT($B29,3))</f>
        <v>13</v>
      </c>
      <c r="X29" s="45">
        <f>COUNTIF(URS確認!BE$2:BE$574,LEFT($B29,3))</f>
        <v>4</v>
      </c>
      <c r="Y29" s="463">
        <f>COUNTIF(URS確認!BF$2:BF$574,LEFT($B29,3))</f>
        <v>0</v>
      </c>
      <c r="Z29" s="621">
        <f>COUNTIF(URS確認!BG$2:BG$574,LEFT($B29,3))</f>
        <v>0</v>
      </c>
      <c r="AA29" s="515">
        <f>COUNTIF(URS確認!AU$2:AU$574,LEFT(B29,3))</f>
        <v>0</v>
      </c>
      <c r="AB29" s="470">
        <f>COUNTIF(URS確認!AV$2:AV$574,LEFT(B29,3))</f>
        <v>0</v>
      </c>
      <c r="AC29" s="481">
        <f>COUNTIF(URS確認!AW$2:AW$575,LEFT(B29,3))</f>
        <v>0</v>
      </c>
      <c r="AD29" s="4">
        <f t="shared" si="4"/>
        <v>17</v>
      </c>
      <c r="AE29" s="490">
        <f t="shared" si="13"/>
        <v>4</v>
      </c>
    </row>
    <row r="30" spans="1:31" outlineLevel="1" x14ac:dyDescent="0.35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COUNTIF(URS確認!AR29:AR602,LEFT(B30,3))</f>
        <v>3</v>
      </c>
      <c r="G30" s="249">
        <v>2</v>
      </c>
      <c r="H30" s="249">
        <v>2</v>
      </c>
      <c r="I30" s="249">
        <f>COUNTIF(URS確認!AS29:AS603,LEFT(B30,3))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COUNTIF(URS確認!BD$2:BD$574,LEFT($B30,3))</f>
        <v>2</v>
      </c>
      <c r="X30" s="45">
        <f>COUNTIF(URS確認!BE$2:BE$574,LEFT($B30,3))</f>
        <v>1</v>
      </c>
      <c r="Y30" s="463">
        <f>COUNTIF(URS確認!BF$2:BF$574,LEFT($B30,3))</f>
        <v>0</v>
      </c>
      <c r="Z30" s="621">
        <f>COUNTIF(URS確認!BG$2:BG$574,LEFT($B30,3))</f>
        <v>0</v>
      </c>
      <c r="AA30" s="515">
        <f>COUNTIF(URS確認!AU$2:AU$574,LEFT(B30,3))</f>
        <v>0</v>
      </c>
      <c r="AB30" s="470">
        <f>COUNTIF(URS確認!AV$2:AV$574,LEFT(B30,3))</f>
        <v>0</v>
      </c>
      <c r="AC30" s="481">
        <f>COUNTIF(URS確認!AW$2:AW$575,LEFT(B30,3))</f>
        <v>0</v>
      </c>
      <c r="AD30" s="4">
        <f t="shared" si="4"/>
        <v>3</v>
      </c>
      <c r="AE30" s="490">
        <f t="shared" si="13"/>
        <v>1</v>
      </c>
    </row>
    <row r="31" spans="1:31" x14ac:dyDescent="0.35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 x14ac:dyDescent="0.35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COUNTIF(URS確認!AR31:AR604,LEFT(B32,3))</f>
        <v>15</v>
      </c>
      <c r="G32" s="249">
        <v>15</v>
      </c>
      <c r="H32" s="249">
        <v>15</v>
      </c>
      <c r="I32" s="249">
        <f>COUNTIF(URS確認!AS31:AS605,LEFT(B32,3))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COUNTIF(URS確認!BD$2:BD$574,LEFT($B32,3))</f>
        <v>6</v>
      </c>
      <c r="X32" s="45">
        <f>COUNTIF(URS確認!BE$2:BE$574,LEFT($B32,3))</f>
        <v>0</v>
      </c>
      <c r="Y32" s="463">
        <f>COUNTIF(URS確認!BF$2:BF$574,LEFT($B32,3))</f>
        <v>9</v>
      </c>
      <c r="Z32" s="621">
        <f>COUNTIF(URS確認!BG$2:BG$574,LEFT($B32,3))</f>
        <v>0</v>
      </c>
      <c r="AA32" s="515">
        <f>COUNTIF(URS確認!AU$2:AU$574,LEFT(B32,3))</f>
        <v>0</v>
      </c>
      <c r="AB32" s="470">
        <f>COUNTIF(URS確認!AV$2:AV$574,LEFT(B32,3))</f>
        <v>0</v>
      </c>
      <c r="AC32" s="481">
        <f>COUNTIF(URS確認!AW$2:AW$575,LEFT(B32,3))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 x14ac:dyDescent="0.35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COUNTIF(URS確認!AR32:AR605,LEFT(B33,3))</f>
        <v>12</v>
      </c>
      <c r="G33" s="249">
        <v>11</v>
      </c>
      <c r="H33" s="249">
        <v>11</v>
      </c>
      <c r="I33" s="249">
        <f>COUNTIF(URS確認!AS32:AS606,LEFT(B33,3))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COUNTIF(URS確認!BD$2:BD$574,LEFT($B33,3))</f>
        <v>6</v>
      </c>
      <c r="X33" s="45">
        <f>COUNTIF(URS確認!BE$2:BE$574,LEFT($B33,3))</f>
        <v>6</v>
      </c>
      <c r="Y33" s="463">
        <f>COUNTIF(URS確認!BF$2:BF$574,LEFT($B33,3))</f>
        <v>0</v>
      </c>
      <c r="Z33" s="621">
        <f>COUNTIF(URS確認!BG$2:BG$574,LEFT($B33,3))</f>
        <v>0</v>
      </c>
      <c r="AA33" s="515">
        <f>COUNTIF(URS確認!AU$2:AU$574,LEFT(B33,3))</f>
        <v>0</v>
      </c>
      <c r="AB33" s="470">
        <f>COUNTIF(URS確認!AV$2:AV$574,LEFT(B33,3))</f>
        <v>0</v>
      </c>
      <c r="AC33" s="481">
        <f>COUNTIF(URS確認!AW$2:AW$575,LEFT(B33,3))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 x14ac:dyDescent="0.35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COUNTIF(URS確認!AR33:AR606,LEFT(B34,3))</f>
        <v>15</v>
      </c>
      <c r="G34" s="249">
        <v>15</v>
      </c>
      <c r="H34" s="249">
        <v>12</v>
      </c>
      <c r="I34" s="249">
        <f>COUNTIF(URS確認!AS33:AS607,LEFT(B34,3))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COUNTIF(URS確認!BD$2:BD$574,LEFT($B34,3))</f>
        <v>0</v>
      </c>
      <c r="X34" s="45">
        <f>COUNTIF(URS確認!BE$2:BE$574,LEFT($B34,3))</f>
        <v>2</v>
      </c>
      <c r="Y34" s="463">
        <f>COUNTIF(URS確認!BF$2:BF$574,LEFT($B34,3))</f>
        <v>0</v>
      </c>
      <c r="Z34" s="621">
        <f>COUNTIF(URS確認!BG$2:BG$574,LEFT($B34,3))</f>
        <v>13</v>
      </c>
      <c r="AA34" s="515">
        <f>COUNTIF(URS確認!AU$2:AU$574,LEFT(B34,3))</f>
        <v>0</v>
      </c>
      <c r="AB34" s="470">
        <f>COUNTIF(URS確認!AV$2:AV$574,LEFT(B34,3))</f>
        <v>0</v>
      </c>
      <c r="AC34" s="481">
        <f>COUNTIF(URS確認!AW$2:AW$575,LEFT(B34,3))</f>
        <v>0</v>
      </c>
      <c r="AD34" s="4">
        <f t="shared" si="4"/>
        <v>15</v>
      </c>
      <c r="AE34" s="490">
        <f t="shared" si="15"/>
        <v>2</v>
      </c>
    </row>
    <row r="35" spans="1:31" outlineLevel="1" x14ac:dyDescent="0.35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COUNTIF(URS確認!AR34:AR607,LEFT(B35,3))</f>
        <v>15</v>
      </c>
      <c r="G35" s="249">
        <v>15</v>
      </c>
      <c r="H35" s="249">
        <v>14</v>
      </c>
      <c r="I35" s="249">
        <f>COUNTIF(URS確認!AS34:AS608,LEFT(B35,3))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COUNTIF(URS確認!BD$2:BD$574,LEFT($B35,3))</f>
        <v>0</v>
      </c>
      <c r="X35" s="45">
        <f>COUNTIF(URS確認!BE$2:BE$574,LEFT($B35,3))</f>
        <v>0</v>
      </c>
      <c r="Y35" s="463">
        <f>COUNTIF(URS確認!BF$2:BF$574,LEFT($B35,3))</f>
        <v>14</v>
      </c>
      <c r="Z35" s="621">
        <f>COUNTIF(URS確認!BG$2:BG$574,LEFT($B35,3))</f>
        <v>1</v>
      </c>
      <c r="AA35" s="515">
        <f>COUNTIF(URS確認!AU$2:AU$574,LEFT(B35,3))</f>
        <v>0</v>
      </c>
      <c r="AB35" s="470">
        <f>COUNTIF(URS確認!AV$2:AV$574,LEFT(B35,3))</f>
        <v>0</v>
      </c>
      <c r="AC35" s="481">
        <f>COUNTIF(URS確認!AW$2:AW$575,LEFT(B35,3))</f>
        <v>0</v>
      </c>
      <c r="AD35" s="4">
        <f t="shared" si="4"/>
        <v>15</v>
      </c>
      <c r="AE35" s="490" t="str">
        <f t="shared" si="15"/>
        <v/>
      </c>
    </row>
    <row r="36" spans="1:31" outlineLevel="1" x14ac:dyDescent="0.35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COUNTIF(URS確認!AR35:AR608,LEFT(B36,3))</f>
        <v>26</v>
      </c>
      <c r="G36" s="249">
        <v>26</v>
      </c>
      <c r="H36" s="249">
        <v>26</v>
      </c>
      <c r="I36" s="249">
        <f>COUNTIF(URS確認!AS35:AS609,LEFT(B36,3))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COUNTIF(URS確認!BD$2:BD$574,LEFT($B36,3))</f>
        <v>0</v>
      </c>
      <c r="X36" s="45">
        <f>COUNTIF(URS確認!BE$2:BE$574,LEFT($B36,3))</f>
        <v>0</v>
      </c>
      <c r="Y36" s="463">
        <f>COUNTIF(URS確認!BF$2:BF$574,LEFT($B36,3))</f>
        <v>26</v>
      </c>
      <c r="Z36" s="621">
        <f>COUNTIF(URS確認!BG$2:BG$574,LEFT($B36,3))</f>
        <v>0</v>
      </c>
      <c r="AA36" s="515">
        <f>COUNTIF(URS確認!AU$2:AU$574,LEFT(B36,3))</f>
        <v>0</v>
      </c>
      <c r="AB36" s="470">
        <f>COUNTIF(URS確認!AV$2:AV$574,LEFT(B36,3))</f>
        <v>0</v>
      </c>
      <c r="AC36" s="481">
        <f>COUNTIF(URS確認!AW$2:AW$575,LEFT(B36,3))</f>
        <v>0</v>
      </c>
      <c r="AD36" s="4">
        <f t="shared" si="4"/>
        <v>26</v>
      </c>
      <c r="AE36" s="490" t="str">
        <f t="shared" si="15"/>
        <v/>
      </c>
    </row>
    <row r="37" spans="1:31" outlineLevel="1" x14ac:dyDescent="0.35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COUNTIF(URS確認!AR36:AR609,LEFT(B37,3))</f>
        <v>4</v>
      </c>
      <c r="G37" s="249">
        <v>4</v>
      </c>
      <c r="H37" s="249">
        <v>4</v>
      </c>
      <c r="I37" s="249">
        <f>COUNTIF(URS確認!AS36:AS610,LEFT(B37,3))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COUNTIF(URS確認!BD$2:BD$574,LEFT($B37,3))</f>
        <v>0</v>
      </c>
      <c r="X37" s="45">
        <f>COUNTIF(URS確認!BE$2:BE$574,LEFT($B37,3))</f>
        <v>0</v>
      </c>
      <c r="Y37" s="463">
        <f>COUNTIF(URS確認!BF$2:BF$574,LEFT($B37,3))</f>
        <v>4</v>
      </c>
      <c r="Z37" s="621">
        <f>COUNTIF(URS確認!BG$2:BG$574,LEFT($B37,3))</f>
        <v>0</v>
      </c>
      <c r="AA37" s="515">
        <f>COUNTIF(URS確認!AU$2:AU$574,LEFT(B37,3))</f>
        <v>0</v>
      </c>
      <c r="AB37" s="470">
        <f>COUNTIF(URS確認!AV$2:AV$574,LEFT(B37,3))</f>
        <v>0</v>
      </c>
      <c r="AC37" s="481">
        <f>COUNTIF(URS確認!AW$2:AW$575,LEFT(B37,3))</f>
        <v>0</v>
      </c>
      <c r="AD37" s="4">
        <f t="shared" si="4"/>
        <v>4</v>
      </c>
      <c r="AE37" s="490" t="str">
        <f t="shared" si="15"/>
        <v/>
      </c>
    </row>
    <row r="38" spans="1:31" x14ac:dyDescent="0.35">
      <c r="A38" s="452" t="s">
        <v>80</v>
      </c>
      <c r="B38" s="452"/>
      <c r="C38" s="248">
        <f>SUM(C39:C47)</f>
        <v>105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 x14ac:dyDescent="0.35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COUNTIF(URS確認!AR38:AR611,LEFT(B39,3))</f>
        <v>4</v>
      </c>
      <c r="G39" s="249">
        <v>3</v>
      </c>
      <c r="H39" s="249">
        <v>3</v>
      </c>
      <c r="I39" s="249">
        <f>COUNTIF(URS確認!AS38:AS612,LEFT(B39,3))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COUNTIF(URS確認!BD$2:BD$574,LEFT($B39,3))</f>
        <v>3</v>
      </c>
      <c r="X39" s="45">
        <f>COUNTIF(URS確認!BE$2:BE$574,LEFT($B39,3))</f>
        <v>0</v>
      </c>
      <c r="Y39" s="463">
        <f>COUNTIF(URS確認!BF$2:BF$574,LEFT($B39,3))</f>
        <v>1</v>
      </c>
      <c r="Z39" s="621">
        <f>COUNTIF(URS確認!BG$2:BG$574,LEFT($B39,3))</f>
        <v>0</v>
      </c>
      <c r="AA39" s="515">
        <f>COUNTIF(URS確認!AU$2:AU$574,LEFT(B39,3))</f>
        <v>0</v>
      </c>
      <c r="AB39" s="470">
        <f>COUNTIF(URS確認!AV$2:AV$574,LEFT(B39,3))</f>
        <v>0</v>
      </c>
      <c r="AC39" s="481">
        <f>COUNTIF(URS確認!AW$2:AW$575,LEFT(B39,3))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 x14ac:dyDescent="0.35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COUNTIF(URS確認!AR39:AR612,LEFT(B40,3))</f>
        <v>9</v>
      </c>
      <c r="G40" s="249">
        <v>9</v>
      </c>
      <c r="H40" s="249">
        <v>9</v>
      </c>
      <c r="I40" s="249">
        <f>COUNTIF(URS確認!AS39:AS613,LEFT(B40,3))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COUNTIF(URS確認!BD$2:BD$574,LEFT($B40,3))</f>
        <v>9</v>
      </c>
      <c r="X40" s="45">
        <f>COUNTIF(URS確認!BE$2:BE$574,LEFT($B40,3))</f>
        <v>0</v>
      </c>
      <c r="Y40" s="463">
        <f>COUNTIF(URS確認!BF$2:BF$574,LEFT($B40,3))</f>
        <v>0</v>
      </c>
      <c r="Z40" s="621">
        <f>COUNTIF(URS確認!BG$2:BG$574,LEFT($B40,3))</f>
        <v>0</v>
      </c>
      <c r="AA40" s="515">
        <f>COUNTIF(URS確認!AU$2:AU$574,LEFT(B40,3))</f>
        <v>0</v>
      </c>
      <c r="AB40" s="470">
        <f>COUNTIF(URS確認!AV$2:AV$574,LEFT(B40,3))</f>
        <v>0</v>
      </c>
      <c r="AC40" s="481">
        <f>COUNTIF(URS確認!AW$2:AW$575,LEFT(B40,3))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 x14ac:dyDescent="0.35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COUNTIF(URS確認!AR40:AR613,LEFT(B41,3))</f>
        <v>6</v>
      </c>
      <c r="G41" s="249">
        <v>6</v>
      </c>
      <c r="H41" s="249">
        <v>6</v>
      </c>
      <c r="I41" s="249">
        <f>COUNTIF(URS確認!AS40:AS614,LEFT(B41,3))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COUNTIF(URS確認!BD$2:BD$574,LEFT($B41,3))</f>
        <v>6</v>
      </c>
      <c r="X41" s="45">
        <f>COUNTIF(URS確認!BE$2:BE$574,LEFT($B41,3))</f>
        <v>0</v>
      </c>
      <c r="Y41" s="463">
        <f>COUNTIF(URS確認!BF$2:BF$574,LEFT($B41,3))</f>
        <v>0</v>
      </c>
      <c r="Z41" s="621">
        <f>COUNTIF(URS確認!BG$2:BG$574,LEFT($B41,3))</f>
        <v>0</v>
      </c>
      <c r="AA41" s="515">
        <f>COUNTIF(URS確認!AU$2:AU$574,LEFT(B41,3))</f>
        <v>0</v>
      </c>
      <c r="AB41" s="470">
        <f>COUNTIF(URS確認!AV$2:AV$574,LEFT(B41,3))</f>
        <v>0</v>
      </c>
      <c r="AC41" s="481">
        <f>COUNTIF(URS確認!AW$2:AW$575,LEFT(B41,3))</f>
        <v>0</v>
      </c>
      <c r="AD41" s="4">
        <f t="shared" si="4"/>
        <v>6</v>
      </c>
      <c r="AE41" s="490" t="str">
        <f t="shared" si="17"/>
        <v/>
      </c>
    </row>
    <row r="42" spans="1:31" outlineLevel="1" x14ac:dyDescent="0.35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COUNTIF(URS確認!AR41:AR614,LEFT(B42,3))</f>
        <v>11</v>
      </c>
      <c r="G42" s="249">
        <v>7</v>
      </c>
      <c r="H42" s="249">
        <v>8</v>
      </c>
      <c r="I42" s="249">
        <f>COUNTIF(URS確認!AS41:AS615,LEFT(B42,3))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COUNTIF(URS確認!BD$2:BD$574,LEFT($B42,3))</f>
        <v>11</v>
      </c>
      <c r="X42" s="45">
        <f>COUNTIF(URS確認!BE$2:BE$574,LEFT($B42,3))</f>
        <v>0</v>
      </c>
      <c r="Y42" s="463">
        <f>COUNTIF(URS確認!BF$2:BF$574,LEFT($B42,3))</f>
        <v>0</v>
      </c>
      <c r="Z42" s="621">
        <f>COUNTIF(URS確認!BG$2:BG$574,LEFT($B42,3))</f>
        <v>0</v>
      </c>
      <c r="AA42" s="515">
        <f>COUNTIF(URS確認!AU$2:AU$574,LEFT(B42,3))</f>
        <v>0</v>
      </c>
      <c r="AB42" s="470">
        <f>COUNTIF(URS確認!AV$2:AV$574,LEFT(B42,3))</f>
        <v>0</v>
      </c>
      <c r="AC42" s="481">
        <f>COUNTIF(URS確認!AW$2:AW$575,LEFT(B42,3))</f>
        <v>0</v>
      </c>
      <c r="AD42" s="4">
        <f t="shared" si="4"/>
        <v>11</v>
      </c>
      <c r="AE42" s="490" t="str">
        <f t="shared" si="17"/>
        <v/>
      </c>
    </row>
    <row r="43" spans="1:31" outlineLevel="1" x14ac:dyDescent="0.35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COUNTIF(URS確認!AR42:AR615,LEFT(B43,3))</f>
        <v>7</v>
      </c>
      <c r="G43" s="249">
        <v>6</v>
      </c>
      <c r="H43" s="249">
        <v>6</v>
      </c>
      <c r="I43" s="249">
        <f>COUNTIF(URS確認!AS42:AS616,LEFT(B43,3))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COUNTIF(URS確認!BD$2:BD$574,LEFT($B43,3))</f>
        <v>3</v>
      </c>
      <c r="X43" s="45">
        <f>COUNTIF(URS確認!BE$2:BE$574,LEFT($B43,3))</f>
        <v>4</v>
      </c>
      <c r="Y43" s="463">
        <f>COUNTIF(URS確認!BF$2:BF$574,LEFT($B43,3))</f>
        <v>0</v>
      </c>
      <c r="Z43" s="621">
        <f>COUNTIF(URS確認!BG$2:BG$574,LEFT($B43,3))</f>
        <v>0</v>
      </c>
      <c r="AA43" s="515">
        <f>COUNTIF(URS確認!AU$2:AU$574,LEFT(B43,3))</f>
        <v>0</v>
      </c>
      <c r="AB43" s="470">
        <f>COUNTIF(URS確認!AV$2:AV$574,LEFT(B43,3))</f>
        <v>0</v>
      </c>
      <c r="AC43" s="481">
        <f>COUNTIF(URS確認!AW$2:AW$575,LEFT(B43,3))</f>
        <v>0</v>
      </c>
      <c r="AD43" s="4">
        <f t="shared" si="4"/>
        <v>7</v>
      </c>
      <c r="AE43" s="490">
        <f t="shared" si="17"/>
        <v>4</v>
      </c>
    </row>
    <row r="44" spans="1:31" outlineLevel="1" x14ac:dyDescent="0.35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COUNTIF(URS確認!AR43:AR616,LEFT(B44,3))</f>
        <v>21</v>
      </c>
      <c r="G44" s="249">
        <v>20</v>
      </c>
      <c r="H44" s="249">
        <v>20</v>
      </c>
      <c r="I44" s="249">
        <f>COUNTIF(URS確認!AS43:AS617,LEFT(B44,3))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COUNTIF(URS確認!BD$2:BD$574,LEFT($B44,3))</f>
        <v>23</v>
      </c>
      <c r="X44" s="45">
        <f>COUNTIF(URS確認!BE$2:BE$574,LEFT($B44,3))</f>
        <v>0</v>
      </c>
      <c r="Y44" s="463">
        <f>COUNTIF(URS確認!BF$2:BF$574,LEFT($B44,3))</f>
        <v>0</v>
      </c>
      <c r="Z44" s="621">
        <f>COUNTIF(URS確認!BG$2:BG$574,LEFT($B44,3))</f>
        <v>0</v>
      </c>
      <c r="AA44" s="515">
        <f>COUNTIF(URS確認!AU$2:AU$574,LEFT(B44,3))</f>
        <v>0</v>
      </c>
      <c r="AB44" s="470">
        <f>COUNTIF(URS確認!AV$2:AV$574,LEFT(B44,3))</f>
        <v>0</v>
      </c>
      <c r="AC44" s="481">
        <f>COUNTIF(URS確認!AW$2:AW$575,LEFT(B44,3))</f>
        <v>0</v>
      </c>
      <c r="AD44" s="4">
        <f t="shared" si="4"/>
        <v>23</v>
      </c>
      <c r="AE44" s="490" t="str">
        <f t="shared" si="17"/>
        <v/>
      </c>
    </row>
    <row r="45" spans="1:31" outlineLevel="1" x14ac:dyDescent="0.35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COUNTIF(URS確認!AR44:AR617,LEFT(B45,3))</f>
        <v>30</v>
      </c>
      <c r="G45" s="249">
        <v>29</v>
      </c>
      <c r="H45" s="249">
        <v>29</v>
      </c>
      <c r="I45" s="249">
        <f>COUNTIF(URS確認!AS44:AS618,LEFT(B45,3))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COUNTIF(URS確認!BD$2:BD$574,LEFT($B45,3))</f>
        <v>29</v>
      </c>
      <c r="X45" s="45">
        <f>COUNTIF(URS確認!BE$2:BE$574,LEFT($B45,3))</f>
        <v>1</v>
      </c>
      <c r="Y45" s="463">
        <f>COUNTIF(URS確認!BF$2:BF$574,LEFT($B45,3))</f>
        <v>0</v>
      </c>
      <c r="Z45" s="621">
        <f>COUNTIF(URS確認!BG$2:BG$574,LEFT($B45,3))</f>
        <v>0</v>
      </c>
      <c r="AA45" s="515">
        <f>COUNTIF(URS確認!AU$2:AU$574,LEFT(B45,3))</f>
        <v>0</v>
      </c>
      <c r="AB45" s="470">
        <f>COUNTIF(URS確認!AV$2:AV$574,LEFT(B45,3))</f>
        <v>0</v>
      </c>
      <c r="AC45" s="481">
        <f>COUNTIF(URS確認!AW$2:AW$575,LEFT(B45,3))</f>
        <v>0</v>
      </c>
      <c r="AD45" s="4">
        <f t="shared" si="4"/>
        <v>30</v>
      </c>
      <c r="AE45" s="490">
        <f t="shared" si="17"/>
        <v>1</v>
      </c>
    </row>
    <row r="46" spans="1:31" outlineLevel="1" x14ac:dyDescent="0.35">
      <c r="B46" s="4" t="s">
        <v>2528</v>
      </c>
      <c r="C46" s="249">
        <f>COUNTIF(URS確認!$D:$D,B46)</f>
        <v>10</v>
      </c>
      <c r="D46" s="249">
        <v>5</v>
      </c>
      <c r="E46" s="459">
        <v>4</v>
      </c>
      <c r="F46" s="249">
        <f>COUNTIF(URS確認!AR45:AR618,LEFT(B46,3))</f>
        <v>9</v>
      </c>
      <c r="G46" s="249">
        <v>5</v>
      </c>
      <c r="H46" s="249">
        <v>5</v>
      </c>
      <c r="I46" s="249">
        <f>COUNTIF(URS確認!AS45:AS619,LEFT(B46,3))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COUNTIF(URS確認!BD$2:BD$574,LEFT($B46,3))</f>
        <v>4</v>
      </c>
      <c r="X46" s="45">
        <f>COUNTIF(URS確認!BE$2:BE$574,LEFT($B46,3))</f>
        <v>1</v>
      </c>
      <c r="Y46" s="463">
        <f>COUNTIF(URS確認!BF$2:BF$574,LEFT($B46,3))</f>
        <v>1</v>
      </c>
      <c r="Z46" s="621">
        <f>COUNTIF(URS確認!BG$2:BG$574,LEFT($B46,3))</f>
        <v>4</v>
      </c>
      <c r="AA46" s="515">
        <f>COUNTIF(URS確認!AU$2:AU$574,LEFT(B46,3))</f>
        <v>0</v>
      </c>
      <c r="AB46" s="470">
        <f>COUNTIF(URS確認!AV$2:AV$574,LEFT(B46,3))</f>
        <v>3</v>
      </c>
      <c r="AC46" s="481">
        <f>COUNTIF(URS確認!AW$2:AW$575,LEFT(B46,3))</f>
        <v>0</v>
      </c>
      <c r="AD46" s="4">
        <f t="shared" si="4"/>
        <v>13</v>
      </c>
      <c r="AE46" s="490" t="str">
        <f t="shared" si="17"/>
        <v/>
      </c>
    </row>
    <row r="47" spans="1:31" outlineLevel="1" x14ac:dyDescent="0.35">
      <c r="B47" s="4" t="s">
        <v>2968</v>
      </c>
      <c r="C47" s="249">
        <f>COUNTIF(URS確認!$D:$D,B47)</f>
        <v>5</v>
      </c>
      <c r="E47" s="459"/>
      <c r="V47" s="455"/>
      <c r="W47" s="452">
        <f>COUNTIF(URS確認!BD$2:BD$574,LEFT($B47,3))</f>
        <v>0</v>
      </c>
      <c r="X47" s="45">
        <f>COUNTIF(URS確認!BE$2:BE$574,LEFT($B47,3))</f>
        <v>0</v>
      </c>
      <c r="Y47" s="463">
        <f>COUNTIF(URS確認!BF$2:BF$574,LEFT($B47,3))</f>
        <v>0</v>
      </c>
      <c r="Z47" s="621">
        <f>COUNTIF(URS確認!BG$2:BG$574,LEFT($B47,3))</f>
        <v>5</v>
      </c>
      <c r="AA47" s="515">
        <f>COUNTIF(URS確認!AU$2:AU$574,LEFT(B47,3))</f>
        <v>0</v>
      </c>
      <c r="AB47" s="470">
        <f>COUNTIF(URS確認!AV$2:AV$574,LEFT(B47,3))</f>
        <v>4</v>
      </c>
      <c r="AC47" s="481">
        <f>COUNTIF(URS確認!AW$2:AW$575,LEFT(B47,3))</f>
        <v>1</v>
      </c>
      <c r="AD47" s="4">
        <f t="shared" ref="AD47" si="18">SUM(W47:AC47)</f>
        <v>10</v>
      </c>
      <c r="AE47" s="490"/>
    </row>
    <row r="48" spans="1:31" x14ac:dyDescent="0.35">
      <c r="A48" s="452" t="s">
        <v>81</v>
      </c>
      <c r="B48" s="452"/>
      <c r="C48" s="248">
        <f>SUM(C49:C50)</f>
        <v>11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 x14ac:dyDescent="0.35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COUNTIF(URS確認!AR47:AR620,LEFT(B49,3))</f>
        <v>1</v>
      </c>
      <c r="G49" s="249">
        <v>1</v>
      </c>
      <c r="H49" s="249">
        <v>1</v>
      </c>
      <c r="I49" s="249">
        <f>COUNTIF(URS確認!AS47:AS621,LEFT(B49,3))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COUNTIF(URS確認!BD$2:BD$574,LEFT($B49,3))</f>
        <v>0</v>
      </c>
      <c r="X49" s="45">
        <f>COUNTIF(URS確認!BE$2:BE$574,LEFT($B49,3))</f>
        <v>0</v>
      </c>
      <c r="Y49" s="463">
        <f>COUNTIF(URS確認!BF$2:BF$574,LEFT($B49,3))</f>
        <v>1</v>
      </c>
      <c r="Z49" s="621">
        <f>COUNTIF(URS確認!BG$2:BG$574,LEFT($B49,3))</f>
        <v>0</v>
      </c>
      <c r="AA49" s="515">
        <f>COUNTIF(URS確認!AU$2:AU$574,LEFT(B49,3))</f>
        <v>0</v>
      </c>
      <c r="AB49" s="470">
        <f>COUNTIF(URS確認!AV$2:AV$574,LEFT(B49,3))</f>
        <v>0</v>
      </c>
      <c r="AC49" s="481">
        <f>COUNTIF(URS確認!AW$2:AW$575,LEFT(B49,3))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 x14ac:dyDescent="0.35">
      <c r="B50" s="486" t="s">
        <v>2481</v>
      </c>
      <c r="C50" s="249">
        <f>COUNTIF(URS確認!$D:$D,B50)</f>
        <v>10</v>
      </c>
      <c r="D50" s="249">
        <v>9</v>
      </c>
      <c r="E50" s="459"/>
      <c r="F50" s="249">
        <f>COUNTIF(URS確認!AR48:AR621,LEFT(B50,3))</f>
        <v>10</v>
      </c>
      <c r="G50" s="249">
        <v>9</v>
      </c>
      <c r="H50" s="249">
        <v>8</v>
      </c>
      <c r="I50" s="249">
        <f>COUNTIF(URS確認!AS48:AS622,LEFT(B50,3))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COUNTIF(URS確認!BD$2:BD$574,LEFT($B50,3))</f>
        <v>0</v>
      </c>
      <c r="X50" s="45">
        <f>COUNTIF(URS確認!BE$2:BE$574,LEFT($B50,3))</f>
        <v>0</v>
      </c>
      <c r="Y50" s="463">
        <f>COUNTIF(URS確認!BF$2:BF$574,LEFT($B50,3))</f>
        <v>6</v>
      </c>
      <c r="Z50" s="621">
        <f>COUNTIF(URS確認!BG$2:BG$574,LEFT($B50,3))</f>
        <v>4</v>
      </c>
      <c r="AA50" s="515">
        <f>COUNTIF(URS確認!AU$2:AU$574,LEFT(B50,3))</f>
        <v>0</v>
      </c>
      <c r="AB50" s="470">
        <f>COUNTIF(URS確認!AV$2:AV$574,LEFT(B50,3))</f>
        <v>1</v>
      </c>
      <c r="AC50" s="481">
        <f>COUNTIF(URS確認!AW$2:AW$575,LEFT(B50,3))</f>
        <v>0</v>
      </c>
      <c r="AD50" s="4">
        <f t="shared" si="4"/>
        <v>11</v>
      </c>
      <c r="AE50" s="490" t="str">
        <f>IF(AND(X50&gt;0,Y50=0,AA50=0,AB50=0,AC50=0),X50,"")</f>
        <v/>
      </c>
    </row>
    <row r="51" spans="1:31" x14ac:dyDescent="0.35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 x14ac:dyDescent="0.35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COUNTIF(URS確認!AR50:AR623,LEFT(B52,3))</f>
        <v>8</v>
      </c>
      <c r="G52" s="249">
        <v>7</v>
      </c>
      <c r="H52" s="249">
        <v>2</v>
      </c>
      <c r="I52" s="249">
        <f>COUNTIF(URS確認!AS50:AS624,LEFT(B52,3))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COUNTIF(URS確認!BD$2:BD$574,LEFT($B52,3))</f>
        <v>1</v>
      </c>
      <c r="X52" s="45">
        <f>COUNTIF(URS確認!BE$2:BE$574,LEFT($B52,3))</f>
        <v>1</v>
      </c>
      <c r="Y52" s="463">
        <f>COUNTIF(URS確認!BF$2:BF$574,LEFT($B52,3))</f>
        <v>0</v>
      </c>
      <c r="Z52" s="621">
        <f>COUNTIF(URS確認!BG$2:BG$574,LEFT($B52,3))</f>
        <v>6</v>
      </c>
      <c r="AA52" s="515">
        <f>COUNTIF(URS確認!AU$2:AU$574,LEFT(B52,3))</f>
        <v>0</v>
      </c>
      <c r="AB52" s="470">
        <f>COUNTIF(URS確認!AV$2:AV$574,LEFT(B52,3))</f>
        <v>0</v>
      </c>
      <c r="AC52" s="481">
        <f>COUNTIF(URS確認!AW$2:AW$575,LEFT(B52,3))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 x14ac:dyDescent="0.35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COUNTIF(URS確認!AR51:AR624,LEFT(B53,3))</f>
        <v>10</v>
      </c>
      <c r="G53" s="249">
        <v>8</v>
      </c>
      <c r="H53" s="249">
        <v>8</v>
      </c>
      <c r="I53" s="249">
        <f>COUNTIF(URS確認!AS51:AS625,LEFT(B53,3))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COUNTIF(URS確認!BD$2:BD$574,LEFT($B53,3))</f>
        <v>4</v>
      </c>
      <c r="X53" s="45">
        <f>COUNTIF(URS確認!BE$2:BE$574,LEFT($B53,3))</f>
        <v>0</v>
      </c>
      <c r="Y53" s="463">
        <f>COUNTIF(URS確認!BF$2:BF$574,LEFT($B53,3))</f>
        <v>6</v>
      </c>
      <c r="Z53" s="621">
        <f>COUNTIF(URS確認!BG$2:BG$574,LEFT($B53,3))</f>
        <v>0</v>
      </c>
      <c r="AA53" s="515">
        <f>COUNTIF(URS確認!AU$2:AU$574,LEFT(B53,3))</f>
        <v>0</v>
      </c>
      <c r="AB53" s="470">
        <f>COUNTIF(URS確認!AV$2:AV$574,LEFT(B53,3))</f>
        <v>0</v>
      </c>
      <c r="AC53" s="481">
        <f>COUNTIF(URS確認!AW$2:AW$575,LEFT(B53,3))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 x14ac:dyDescent="0.35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COUNTIF(URS確認!AR52:AR625,LEFT(B54,3))</f>
        <v>112</v>
      </c>
      <c r="G54" s="249">
        <v>112</v>
      </c>
      <c r="H54" s="249">
        <v>75</v>
      </c>
      <c r="I54" s="249">
        <f>COUNTIF(URS確認!AS52:AS626,LEFT(B54,3))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COUNTIF(URS確認!BD$2:BD$574,LEFT($B54,3))</f>
        <v>0</v>
      </c>
      <c r="X54" s="45">
        <f>COUNTIF(URS確認!BE$2:BE$574,LEFT($B54,3))</f>
        <v>0</v>
      </c>
      <c r="Y54" s="463">
        <f>COUNTIF(URS確認!BF$2:BF$574,LEFT($B54,3))</f>
        <v>38</v>
      </c>
      <c r="Z54" s="621">
        <f>COUNTIF(URS確認!BG$2:BG$574,LEFT($B54,3))</f>
        <v>74</v>
      </c>
      <c r="AA54" s="515">
        <f>COUNTIF(URS確認!AU$2:AU$574,LEFT(B54,3))</f>
        <v>0</v>
      </c>
      <c r="AB54" s="470">
        <f>COUNTIF(URS確認!AV$2:AV$574,LEFT(B54,3))</f>
        <v>0</v>
      </c>
      <c r="AC54" s="481">
        <f>COUNTIF(URS確認!AW$2:AW$575,LEFT(B54,3))</f>
        <v>0</v>
      </c>
      <c r="AD54" s="4">
        <f t="shared" si="4"/>
        <v>112</v>
      </c>
      <c r="AE54" s="490" t="str">
        <f t="shared" si="20"/>
        <v/>
      </c>
    </row>
    <row r="55" spans="1:31" outlineLevel="1" x14ac:dyDescent="0.35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COUNTIF(URS確認!AR55:AR626,LEFT(B55,3))</f>
        <v>2</v>
      </c>
      <c r="G55" s="249">
        <v>2</v>
      </c>
      <c r="H55" s="249">
        <v>2</v>
      </c>
      <c r="I55" s="249">
        <f>COUNTIF(URS確認!AS55:AS627,LEFT(B55,3))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COUNTIF(URS確認!BD$2:BD$574,LEFT($B55,3))</f>
        <v>0</v>
      </c>
      <c r="X55" s="45">
        <f>COUNTIF(URS確認!BE$2:BE$574,LEFT($B55,3))</f>
        <v>0</v>
      </c>
      <c r="Y55" s="463">
        <f>COUNTIF(URS確認!BF$2:BF$574,LEFT($B55,3))</f>
        <v>1</v>
      </c>
      <c r="Z55" s="621">
        <f>COUNTIF(URS確認!BG$2:BG$574,LEFT($B55,3))</f>
        <v>1</v>
      </c>
      <c r="AA55" s="515">
        <f>COUNTIF(URS確認!AU$2:AU$574,LEFT(B55,3))</f>
        <v>0</v>
      </c>
      <c r="AB55" s="470">
        <f>COUNTIF(URS確認!AV$2:AV$574,LEFT(B55,3))</f>
        <v>0</v>
      </c>
      <c r="AC55" s="481">
        <f>COUNTIF(URS確認!AW$2:AW$575,LEFT(B55,3))</f>
        <v>0</v>
      </c>
      <c r="AD55" s="4">
        <f t="shared" si="4"/>
        <v>2</v>
      </c>
      <c r="AE55" s="490" t="str">
        <f t="shared" si="20"/>
        <v/>
      </c>
    </row>
    <row r="56" spans="1:31" outlineLevel="1" x14ac:dyDescent="0.35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COUNTIF(URS確認!AR56:AR627,LEFT(B56,3))</f>
        <v>3</v>
      </c>
      <c r="G56" s="249">
        <v>3</v>
      </c>
      <c r="H56" s="249">
        <v>3</v>
      </c>
      <c r="I56" s="249">
        <f>COUNTIF(URS確認!AS56:AS628,LEFT(B56,3))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COUNTIF(URS確認!BD$2:BD$574,LEFT($B56,3))</f>
        <v>0</v>
      </c>
      <c r="X56" s="45">
        <f>COUNTIF(URS確認!BE$2:BE$574,LEFT($B56,3))</f>
        <v>0</v>
      </c>
      <c r="Y56" s="463">
        <f>COUNTIF(URS確認!BF$2:BF$574,LEFT($B56,3))</f>
        <v>1</v>
      </c>
      <c r="Z56" s="621">
        <f>COUNTIF(URS確認!BG$2:BG$574,LEFT($B56,3))</f>
        <v>2</v>
      </c>
      <c r="AA56" s="515">
        <f>COUNTIF(URS確認!AU$2:AU$574,LEFT(B56,3))</f>
        <v>0</v>
      </c>
      <c r="AB56" s="470">
        <f>COUNTIF(URS確認!AV$2:AV$574,LEFT(B56,3))</f>
        <v>0</v>
      </c>
      <c r="AC56" s="481">
        <f>COUNTIF(URS確認!AW$2:AW$575,LEFT(B56,3))</f>
        <v>0</v>
      </c>
      <c r="AD56" s="4">
        <f t="shared" si="4"/>
        <v>3</v>
      </c>
      <c r="AE56" s="490" t="str">
        <f t="shared" si="20"/>
        <v/>
      </c>
    </row>
    <row r="57" spans="1:31" outlineLevel="1" x14ac:dyDescent="0.35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COUNTIF(URS確認!AR57:AR628,LEFT(B57,3))</f>
        <v>1</v>
      </c>
      <c r="G57" s="249">
        <v>1</v>
      </c>
      <c r="H57" s="249">
        <v>1</v>
      </c>
      <c r="I57" s="249">
        <f>COUNTIF(URS確認!AS57:AS629,LEFT(B57,3))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COUNTIF(URS確認!BD$2:BD$574,LEFT($B57,3))</f>
        <v>0</v>
      </c>
      <c r="X57" s="45">
        <f>COUNTIF(URS確認!BE$2:BE$574,LEFT($B57,3))</f>
        <v>0</v>
      </c>
      <c r="Y57" s="463">
        <f>COUNTIF(URS確認!BF$2:BF$574,LEFT($B57,3))</f>
        <v>1</v>
      </c>
      <c r="Z57" s="621">
        <f>COUNTIF(URS確認!BG$2:BG$574,LEFT($B57,3))</f>
        <v>0</v>
      </c>
      <c r="AA57" s="515">
        <f>COUNTIF(URS確認!AU$2:AU$574,LEFT(B57,3))</f>
        <v>0</v>
      </c>
      <c r="AB57" s="470">
        <f>COUNTIF(URS確認!AV$2:AV$574,LEFT(B57,3))</f>
        <v>0</v>
      </c>
      <c r="AC57" s="481">
        <f>COUNTIF(URS確認!AW$2:AW$575,LEFT(B57,3))</f>
        <v>0</v>
      </c>
      <c r="AD57" s="4">
        <f t="shared" si="4"/>
        <v>1</v>
      </c>
      <c r="AE57" s="490" t="str">
        <f t="shared" si="20"/>
        <v/>
      </c>
    </row>
    <row r="58" spans="1:31" x14ac:dyDescent="0.35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 x14ac:dyDescent="0.35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COUNTIF(URS確認!AR59:AR630,LEFT(B59,3))</f>
        <v>1</v>
      </c>
      <c r="G59" s="249">
        <v>1</v>
      </c>
      <c r="H59" s="249">
        <v>1</v>
      </c>
      <c r="I59" s="249">
        <f>COUNTIF(URS確認!AS59:AS631,LEFT(B59,3))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COUNTIF(URS確認!BD$2:BD$574,LEFT($B59,3))</f>
        <v>1</v>
      </c>
      <c r="X59" s="45">
        <f>COUNTIF(URS確認!BE$2:BE$574,LEFT($B59,3))</f>
        <v>0</v>
      </c>
      <c r="Y59" s="463">
        <f>COUNTIF(URS確認!BF$2:BF$574,LEFT($B59,3))</f>
        <v>0</v>
      </c>
      <c r="Z59" s="621">
        <f>COUNTIF(URS確認!BG$2:BG$574,LEFT($B59,3))</f>
        <v>0</v>
      </c>
      <c r="AA59" s="515">
        <f>COUNTIF(URS確認!AU$2:AU$574,LEFT(B59,3))</f>
        <v>0</v>
      </c>
      <c r="AB59" s="470">
        <f>COUNTIF(URS確認!AV$2:AV$574,LEFT(B59,3))</f>
        <v>0</v>
      </c>
      <c r="AC59" s="481">
        <f>COUNTIF(URS確認!AW$2:AW$575,LEFT(B59,3))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 x14ac:dyDescent="0.35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 x14ac:dyDescent="0.35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COUNTIF(URS確認!AR63:AR634,LEFT(B61,3))</f>
        <v>12</v>
      </c>
      <c r="G61" s="249">
        <v>9</v>
      </c>
      <c r="I61" s="249">
        <f>COUNTIF(URS確認!AS61:AS633,LEFT(B61,3))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COUNTIF(URS確認!BD$2:BD$574,LEFT($B61,3))</f>
        <v>0</v>
      </c>
      <c r="X61" s="45">
        <f>COUNTIF(URS確認!BE$2:BE$574,LEFT($B61,3))</f>
        <v>6</v>
      </c>
      <c r="Y61" s="463">
        <f>COUNTIF(URS確認!BF$2:BF$574,LEFT($B61,3))</f>
        <v>0</v>
      </c>
      <c r="Z61" s="621">
        <f>COUNTIF(URS確認!BG$2:BG$574,LEFT($B61,3))</f>
        <v>6</v>
      </c>
      <c r="AA61" s="515">
        <f>COUNTIF(URS確認!AU$2:AU$574,LEFT(B61,3))</f>
        <v>0</v>
      </c>
      <c r="AB61" s="470">
        <f>COUNTIF(URS確認!AV$2:AV$574,LEFT(B61,3))</f>
        <v>0</v>
      </c>
      <c r="AC61" s="481">
        <f>COUNTIF(URS確認!AW$2:AW$575,LEFT(B61,3))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 x14ac:dyDescent="0.35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 x14ac:dyDescent="0.35">
      <c r="A63" s="463"/>
      <c r="B63" s="548" t="s">
        <v>2553</v>
      </c>
      <c r="C63" s="479">
        <f>C4+C9+C17+C23+C31+C38+C48+C51+C58+C60</f>
        <v>560</v>
      </c>
      <c r="D63" s="248"/>
      <c r="E63" s="248"/>
      <c r="F63" s="464">
        <f>SUM(F5:F61)</f>
        <v>552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955</v>
      </c>
      <c r="V63" s="469"/>
      <c r="W63" s="463">
        <f>SUM(W5:W61)</f>
        <v>256</v>
      </c>
      <c r="X63" s="463">
        <f t="shared" ref="X63:AE63" si="22">SUM(X5:X61)</f>
        <v>66</v>
      </c>
      <c r="Y63" s="463">
        <f t="shared" si="22"/>
        <v>117</v>
      </c>
      <c r="Z63" s="463">
        <f t="shared" si="22"/>
        <v>121</v>
      </c>
      <c r="AA63" s="463">
        <f t="shared" si="22"/>
        <v>0</v>
      </c>
      <c r="AB63" s="463">
        <f t="shared" si="22"/>
        <v>8</v>
      </c>
      <c r="AC63" s="463">
        <f t="shared" si="22"/>
        <v>1</v>
      </c>
      <c r="AD63" s="480">
        <f>SUM(W63:Z63)</f>
        <v>560</v>
      </c>
      <c r="AE63" s="490">
        <f t="shared" si="22"/>
        <v>65</v>
      </c>
    </row>
    <row r="64" spans="1:31" x14ac:dyDescent="0.35">
      <c r="A64" s="482"/>
      <c r="B64" s="549" t="s">
        <v>2557</v>
      </c>
      <c r="C64" s="483"/>
      <c r="F64" s="471">
        <f t="shared" ref="F64:L64" si="23">F63/$C$63</f>
        <v>0.98571428571428577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0.27321428571428569</v>
      </c>
      <c r="M64" s="471"/>
      <c r="N64" s="471"/>
      <c r="O64" s="471"/>
      <c r="P64" s="471"/>
      <c r="Q64" s="472"/>
      <c r="R64" s="473">
        <f>R63/C63</f>
        <v>0.44642857142857145</v>
      </c>
      <c r="S64" s="474">
        <f>S63/$C$63</f>
        <v>0.15892857142857142</v>
      </c>
      <c r="T64" s="475" t="s">
        <v>2571</v>
      </c>
      <c r="U64" s="475"/>
      <c r="V64" s="476"/>
      <c r="W64" s="518">
        <f>W63/$AD$63</f>
        <v>0.45714285714285713</v>
      </c>
      <c r="X64" s="518">
        <f t="shared" ref="X64:AC64" si="24">X63/$AD$63</f>
        <v>0.11785714285714285</v>
      </c>
      <c r="Y64" s="518">
        <f t="shared" si="24"/>
        <v>0.20892857142857144</v>
      </c>
      <c r="Z64" s="518">
        <f t="shared" si="24"/>
        <v>0.21607142857142858</v>
      </c>
      <c r="AA64" s="518">
        <f t="shared" si="24"/>
        <v>0</v>
      </c>
      <c r="AB64" s="518">
        <f t="shared" si="24"/>
        <v>1.4285714285714285E-2</v>
      </c>
      <c r="AC64" s="518">
        <f t="shared" si="24"/>
        <v>1.7857142857142857E-3</v>
      </c>
      <c r="AD64" s="484">
        <f>SUM(W64:Z64)</f>
        <v>1</v>
      </c>
      <c r="AE64" s="519">
        <f>AE63/AD63</f>
        <v>0.11607142857142858</v>
      </c>
    </row>
    <row r="65" spans="6:29" x14ac:dyDescent="0.35">
      <c r="R65" s="477"/>
      <c r="AC65" s="520">
        <f>SUM(AA63:AC63)/AD63</f>
        <v>1.607142857142857E-2</v>
      </c>
    </row>
    <row r="66" spans="6:29" x14ac:dyDescent="0.35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5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7" sqref="K7"/>
    </sheetView>
  </sheetViews>
  <sheetFormatPr defaultColWidth="8.69921875" defaultRowHeight="14.5" x14ac:dyDescent="0.3"/>
  <cols>
    <col min="1" max="1" width="11.5" style="522" customWidth="1"/>
    <col min="2" max="2" width="2.3984375" style="274" hidden="1" customWidth="1"/>
    <col min="3" max="3" width="10.19921875" style="273" customWidth="1"/>
    <col min="4" max="4" width="22.19921875" style="214" customWidth="1"/>
    <col min="5" max="5" width="9.19921875" style="274" customWidth="1"/>
    <col min="6" max="6" width="34.19921875" style="287" customWidth="1"/>
    <col min="7" max="7" width="13.5" style="287" customWidth="1"/>
    <col min="8" max="8" width="9" style="274" customWidth="1"/>
    <col min="9" max="9" width="11.3984375" style="287" customWidth="1"/>
    <col min="10" max="10" width="10.8984375" style="288" customWidth="1"/>
    <col min="11" max="11" width="19.699218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09765625" style="273" hidden="1" customWidth="1"/>
    <col min="17" max="17" width="14.09765625" style="274" customWidth="1"/>
    <col min="18" max="18" width="11.3984375" style="274" customWidth="1"/>
    <col min="19" max="19" width="15.59765625" style="258" customWidth="1"/>
    <col min="20" max="20" width="9.3984375" style="273" hidden="1" customWidth="1"/>
    <col min="21" max="21" width="5.3984375" style="273" hidden="1" customWidth="1"/>
    <col min="22" max="22" width="9.3984375" style="273" hidden="1" customWidth="1"/>
    <col min="23" max="23" width="5.3984375" style="289" hidden="1" customWidth="1"/>
    <col min="24" max="24" width="5.3984375" style="273" hidden="1" customWidth="1"/>
    <col min="25" max="25" width="5.3984375" style="274" hidden="1" customWidth="1"/>
    <col min="26" max="26" width="9.09765625" style="274" hidden="1" customWidth="1"/>
    <col min="27" max="27" width="16.09765625" style="274" hidden="1" customWidth="1"/>
    <col min="28" max="28" width="12.8984375" style="273" hidden="1" customWidth="1"/>
    <col min="29" max="29" width="18.5" style="273" hidden="1" customWidth="1"/>
    <col min="30" max="30" width="16.19921875" style="274" hidden="1" customWidth="1"/>
    <col min="31" max="31" width="12.3984375" style="274" hidden="1" customWidth="1"/>
    <col min="32" max="32" width="14.3984375" style="258" bestFit="1" customWidth="1"/>
    <col min="33" max="33" width="15.8984375" style="274" hidden="1" customWidth="1"/>
    <col min="34" max="34" width="18.09765625" style="331" hidden="1" customWidth="1"/>
    <col min="35" max="35" width="11.69921875" style="215" hidden="1" customWidth="1"/>
    <col min="36" max="36" width="9.3984375" style="274" hidden="1" customWidth="1"/>
    <col min="37" max="38" width="11.3984375" style="287" hidden="1" customWidth="1"/>
    <col min="39" max="39" width="8.69921875" style="287" hidden="1" customWidth="1"/>
    <col min="40" max="40" width="48.5" style="217" hidden="1" customWidth="1"/>
    <col min="41" max="41" width="14.19921875" style="273" customWidth="1"/>
    <col min="42" max="42" width="33.3984375" style="274" customWidth="1"/>
    <col min="43" max="43" width="4" style="422" customWidth="1"/>
    <col min="44" max="44" width="9.8984375" style="417" hidden="1" customWidth="1"/>
    <col min="45" max="46" width="9.8984375" style="274" hidden="1" customWidth="1"/>
    <col min="47" max="48" width="12.3984375" style="274" hidden="1" customWidth="1"/>
    <col min="49" max="49" width="8.69921875" style="274" hidden="1" customWidth="1"/>
    <col min="50" max="50" width="8.69921875" style="417"/>
    <col min="51" max="51" width="11.5" style="417" bestFit="1" customWidth="1"/>
    <col min="52" max="52" width="13.5" style="598" customWidth="1"/>
    <col min="53" max="53" width="11.5" style="417" customWidth="1"/>
    <col min="54" max="54" width="36.5" style="274" customWidth="1"/>
    <col min="55" max="55" width="3" style="274" customWidth="1"/>
    <col min="56" max="56" width="6.8984375" style="273" customWidth="1"/>
    <col min="57" max="57" width="6.59765625" style="273" customWidth="1"/>
    <col min="58" max="58" width="7.09765625" style="273" customWidth="1"/>
    <col min="59" max="59" width="6.5" style="273" customWidth="1"/>
    <col min="60" max="60" width="6.8984375" style="274" bestFit="1" customWidth="1"/>
    <col min="61" max="16384" width="8.69921875" style="274"/>
  </cols>
  <sheetData>
    <row r="1" spans="1:60" ht="27.5" thickBot="1" x14ac:dyDescent="0.35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2998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417" t="s">
        <v>3136</v>
      </c>
      <c r="AZ1" s="597" t="s">
        <v>3015</v>
      </c>
      <c r="BA1" s="596" t="s">
        <v>3016</v>
      </c>
      <c r="BB1" s="596" t="s">
        <v>3105</v>
      </c>
      <c r="BC1" s="603" t="s">
        <v>3107</v>
      </c>
      <c r="BD1" s="607" t="s">
        <v>3106</v>
      </c>
      <c r="BE1" s="607" t="s">
        <v>3109</v>
      </c>
      <c r="BF1" s="607" t="s">
        <v>3110</v>
      </c>
      <c r="BG1" s="607" t="s">
        <v>3111</v>
      </c>
      <c r="BH1" s="602" t="s">
        <v>3108</v>
      </c>
    </row>
    <row r="2" spans="1:60" x14ac:dyDescent="0.3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81">
        <v>44578</v>
      </c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2957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98">
        <v>44516</v>
      </c>
      <c r="BA2" s="524" t="s">
        <v>3092</v>
      </c>
      <c r="BB2" s="524" t="s">
        <v>3020</v>
      </c>
      <c r="BC2" s="604"/>
      <c r="BD2" s="608" t="str">
        <f t="shared" ref="BD2:BD65" si="5">IF(AND(COUNTIF(AX2,"&gt;&lt;0")=1,COUNTA(M2)=1),LEFT(D2,3),"")</f>
        <v>1-1</v>
      </c>
      <c r="BE2" s="608" t="str">
        <f t="shared" ref="BE2:BE65" si="6">IF(AND(COUNTIF(AX2,"&gt;&lt;")=1,COUNTA(M2)=0),LEFT(D2,3),"")</f>
        <v/>
      </c>
      <c r="BF2" s="608" t="str">
        <f t="shared" ref="BF2:BF65" si="7">IF(AND(COUNTIF(AX2,"&gt;&lt;0")=0,COUNTA(M2)=1),LEFT(D2,3),"")</f>
        <v/>
      </c>
      <c r="BG2" s="608" t="str">
        <f t="shared" ref="BG2:BG65" si="8">IF(AND(COUNTIF(AX2,"&gt;&lt;0")=0,COUNTA(M2)=0),LEFT(D2,3),"")</f>
        <v/>
      </c>
    </row>
    <row r="3" spans="1:60" x14ac:dyDescent="0.3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3146</v>
      </c>
      <c r="K3" s="218" t="s">
        <v>3145</v>
      </c>
      <c r="L3" s="281">
        <v>44578</v>
      </c>
      <c r="M3" s="281">
        <v>44578</v>
      </c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3144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98">
        <v>44516</v>
      </c>
      <c r="BA3" s="524" t="s">
        <v>3092</v>
      </c>
      <c r="BB3" s="274" t="s">
        <v>3020</v>
      </c>
      <c r="BC3" s="605"/>
      <c r="BD3" s="273" t="str">
        <f t="shared" si="5"/>
        <v>1-1</v>
      </c>
      <c r="BE3" s="273" t="str">
        <f t="shared" si="6"/>
        <v/>
      </c>
      <c r="BF3" s="273" t="str">
        <f t="shared" si="7"/>
        <v/>
      </c>
      <c r="BG3" s="273" t="str">
        <f t="shared" si="8"/>
        <v/>
      </c>
    </row>
    <row r="4" spans="1:60" x14ac:dyDescent="0.3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81">
        <v>44578</v>
      </c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2958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98">
        <v>44516</v>
      </c>
      <c r="BA4" s="524" t="s">
        <v>3092</v>
      </c>
      <c r="BB4" s="274" t="s">
        <v>3020</v>
      </c>
      <c r="BC4" s="605"/>
      <c r="BD4" s="273" t="str">
        <f t="shared" si="5"/>
        <v>1-1</v>
      </c>
      <c r="BE4" s="273" t="str">
        <f t="shared" si="6"/>
        <v/>
      </c>
      <c r="BF4" s="273" t="str">
        <f t="shared" si="7"/>
        <v/>
      </c>
      <c r="BG4" s="273" t="str">
        <f t="shared" si="8"/>
        <v/>
      </c>
    </row>
    <row r="5" spans="1:60" x14ac:dyDescent="0.3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2956</v>
      </c>
      <c r="K5" s="218"/>
      <c r="L5" s="281">
        <v>44578</v>
      </c>
      <c r="M5" s="281">
        <v>44578</v>
      </c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2960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98">
        <v>44516</v>
      </c>
      <c r="BA5" s="524" t="s">
        <v>3092</v>
      </c>
      <c r="BB5" s="274" t="s">
        <v>3020</v>
      </c>
      <c r="BC5" s="605"/>
      <c r="BD5" s="273" t="str">
        <f t="shared" si="5"/>
        <v>1-1</v>
      </c>
      <c r="BE5" s="273" t="str">
        <f t="shared" si="6"/>
        <v/>
      </c>
      <c r="BF5" s="273" t="str">
        <f t="shared" si="7"/>
        <v/>
      </c>
      <c r="BG5" s="273" t="str">
        <f t="shared" si="8"/>
        <v/>
      </c>
    </row>
    <row r="6" spans="1:60" x14ac:dyDescent="0.3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81">
        <v>44578</v>
      </c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2959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98">
        <v>44516</v>
      </c>
      <c r="BA6" s="524" t="s">
        <v>3092</v>
      </c>
      <c r="BB6" s="274" t="s">
        <v>3020</v>
      </c>
      <c r="BC6" s="605"/>
      <c r="BD6" s="273" t="str">
        <f t="shared" si="5"/>
        <v>1-1</v>
      </c>
      <c r="BE6" s="273" t="str">
        <f t="shared" si="6"/>
        <v/>
      </c>
      <c r="BF6" s="273" t="str">
        <f t="shared" si="7"/>
        <v/>
      </c>
      <c r="BG6" s="273" t="str">
        <f t="shared" si="8"/>
        <v/>
      </c>
    </row>
    <row r="7" spans="1:60" x14ac:dyDescent="0.3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98">
        <v>44516</v>
      </c>
      <c r="BA7" s="524" t="s">
        <v>3092</v>
      </c>
      <c r="BB7" s="274" t="s">
        <v>3020</v>
      </c>
      <c r="BC7" s="605"/>
      <c r="BD7" s="273" t="str">
        <f t="shared" si="5"/>
        <v/>
      </c>
      <c r="BE7" s="273" t="str">
        <f t="shared" si="6"/>
        <v>1-1</v>
      </c>
      <c r="BF7" s="273" t="str">
        <f t="shared" si="7"/>
        <v/>
      </c>
      <c r="BG7" s="273" t="str">
        <f t="shared" si="8"/>
        <v/>
      </c>
    </row>
    <row r="8" spans="1:60" x14ac:dyDescent="0.3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2995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98">
        <v>44516</v>
      </c>
      <c r="BA8" s="524" t="s">
        <v>3092</v>
      </c>
      <c r="BB8" s="274" t="s">
        <v>3020</v>
      </c>
      <c r="BC8" s="605"/>
      <c r="BD8" s="273" t="str">
        <f t="shared" si="5"/>
        <v/>
      </c>
      <c r="BE8" s="273" t="str">
        <f t="shared" si="6"/>
        <v>1-1</v>
      </c>
      <c r="BF8" s="273" t="str">
        <f t="shared" si="7"/>
        <v/>
      </c>
      <c r="BG8" s="273" t="str">
        <f t="shared" si="8"/>
        <v/>
      </c>
    </row>
    <row r="9" spans="1:60" x14ac:dyDescent="0.3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98">
        <v>44516</v>
      </c>
      <c r="BA9" s="524" t="s">
        <v>3092</v>
      </c>
      <c r="BB9" s="274" t="s">
        <v>3020</v>
      </c>
      <c r="BC9" s="605"/>
      <c r="BD9" s="273" t="str">
        <f t="shared" si="5"/>
        <v/>
      </c>
      <c r="BE9" s="273" t="str">
        <f t="shared" si="6"/>
        <v>1-1</v>
      </c>
      <c r="BF9" s="273" t="str">
        <f t="shared" si="7"/>
        <v/>
      </c>
      <c r="BG9" s="273" t="str">
        <f t="shared" si="8"/>
        <v/>
      </c>
    </row>
    <row r="10" spans="1:60" x14ac:dyDescent="0.3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3147</v>
      </c>
      <c r="K10" s="218" t="s">
        <v>3145</v>
      </c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3143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98">
        <v>44516</v>
      </c>
      <c r="BA10" s="524" t="s">
        <v>3092</v>
      </c>
      <c r="BB10" s="274" t="s">
        <v>3020</v>
      </c>
      <c r="BC10" s="605"/>
      <c r="BD10" s="273" t="str">
        <f t="shared" si="5"/>
        <v/>
      </c>
      <c r="BE10" s="273" t="str">
        <f t="shared" si="6"/>
        <v>1-1</v>
      </c>
      <c r="BF10" s="273" t="str">
        <f t="shared" si="7"/>
        <v/>
      </c>
      <c r="BG10" s="273" t="str">
        <f t="shared" si="8"/>
        <v/>
      </c>
    </row>
    <row r="11" spans="1:60" x14ac:dyDescent="0.3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2995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98">
        <v>44516</v>
      </c>
      <c r="BA11" s="524" t="s">
        <v>3092</v>
      </c>
      <c r="BB11" s="274" t="s">
        <v>3020</v>
      </c>
      <c r="BC11" s="605"/>
      <c r="BD11" s="273" t="str">
        <f t="shared" si="5"/>
        <v/>
      </c>
      <c r="BE11" s="273" t="str">
        <f t="shared" si="6"/>
        <v>1-3</v>
      </c>
      <c r="BF11" s="273" t="str">
        <f t="shared" si="7"/>
        <v/>
      </c>
      <c r="BG11" s="273" t="str">
        <f t="shared" si="8"/>
        <v/>
      </c>
    </row>
    <row r="12" spans="1:60" x14ac:dyDescent="0.3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2995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98">
        <v>44516</v>
      </c>
      <c r="BA12" s="524" t="s">
        <v>3092</v>
      </c>
      <c r="BB12" s="274" t="s">
        <v>3020</v>
      </c>
      <c r="BC12" s="605"/>
      <c r="BD12" s="273" t="str">
        <f t="shared" si="5"/>
        <v/>
      </c>
      <c r="BE12" s="273" t="str">
        <f t="shared" si="6"/>
        <v>1-3</v>
      </c>
      <c r="BF12" s="273" t="str">
        <f t="shared" si="7"/>
        <v/>
      </c>
      <c r="BG12" s="273" t="str">
        <f t="shared" si="8"/>
        <v/>
      </c>
    </row>
    <row r="13" spans="1:60" x14ac:dyDescent="0.3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98">
        <v>44516</v>
      </c>
      <c r="BA13" s="524" t="s">
        <v>3092</v>
      </c>
      <c r="BB13" s="274" t="s">
        <v>3020</v>
      </c>
      <c r="BC13" s="605"/>
      <c r="BD13" s="273" t="str">
        <f t="shared" si="5"/>
        <v/>
      </c>
      <c r="BE13" s="273" t="str">
        <f t="shared" si="6"/>
        <v>1-1</v>
      </c>
      <c r="BF13" s="273" t="str">
        <f t="shared" si="7"/>
        <v/>
      </c>
      <c r="BG13" s="273" t="str">
        <f t="shared" si="8"/>
        <v/>
      </c>
    </row>
    <row r="14" spans="1:60" x14ac:dyDescent="0.3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98">
        <v>44516</v>
      </c>
      <c r="BA14" s="524" t="s">
        <v>3092</v>
      </c>
      <c r="BB14" s="274" t="s">
        <v>3020</v>
      </c>
      <c r="BC14" s="605"/>
      <c r="BD14" s="273" t="str">
        <f t="shared" si="5"/>
        <v/>
      </c>
      <c r="BE14" s="273" t="str">
        <f t="shared" si="6"/>
        <v>1-2</v>
      </c>
      <c r="BF14" s="273" t="str">
        <f t="shared" si="7"/>
        <v/>
      </c>
      <c r="BG14" s="273" t="str">
        <f t="shared" si="8"/>
        <v/>
      </c>
    </row>
    <row r="15" spans="1:60" x14ac:dyDescent="0.3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2995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98">
        <v>44516</v>
      </c>
      <c r="BA15" s="524" t="s">
        <v>3092</v>
      </c>
      <c r="BB15" s="274" t="s">
        <v>3020</v>
      </c>
      <c r="BC15" s="605"/>
      <c r="BD15" s="273" t="str">
        <f t="shared" si="5"/>
        <v/>
      </c>
      <c r="BE15" s="273" t="str">
        <f t="shared" si="6"/>
        <v>1-2</v>
      </c>
      <c r="BF15" s="273" t="str">
        <f t="shared" si="7"/>
        <v/>
      </c>
      <c r="BG15" s="273" t="str">
        <f t="shared" si="8"/>
        <v/>
      </c>
    </row>
    <row r="16" spans="1:60" x14ac:dyDescent="0.3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98">
        <v>44516</v>
      </c>
      <c r="BA16" s="524" t="s">
        <v>3092</v>
      </c>
      <c r="BB16" s="274" t="s">
        <v>3020</v>
      </c>
      <c r="BC16" s="605"/>
      <c r="BD16" s="273" t="str">
        <f t="shared" si="5"/>
        <v/>
      </c>
      <c r="BE16" s="273" t="str">
        <f t="shared" si="6"/>
        <v>1-1</v>
      </c>
      <c r="BF16" s="273" t="str">
        <f t="shared" si="7"/>
        <v/>
      </c>
      <c r="BG16" s="273" t="str">
        <f t="shared" si="8"/>
        <v/>
      </c>
    </row>
    <row r="17" spans="3:59" ht="13.5" x14ac:dyDescent="0.3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2967</v>
      </c>
      <c r="K17" s="218" t="s">
        <v>3009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2982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98">
        <v>44512</v>
      </c>
      <c r="BA17" s="524" t="s">
        <v>3092</v>
      </c>
      <c r="BB17" s="274" t="s">
        <v>3021</v>
      </c>
      <c r="BC17" s="605"/>
      <c r="BD17" s="273" t="str">
        <f t="shared" si="5"/>
        <v>2-1</v>
      </c>
      <c r="BE17" s="273" t="str">
        <f t="shared" si="6"/>
        <v/>
      </c>
      <c r="BF17" s="273" t="str">
        <f t="shared" si="7"/>
        <v/>
      </c>
      <c r="BG17" s="273" t="str">
        <f t="shared" si="8"/>
        <v/>
      </c>
    </row>
    <row r="18" spans="3:59" ht="13.5" x14ac:dyDescent="0.3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98">
        <v>44512</v>
      </c>
      <c r="BA18" s="524" t="s">
        <v>3092</v>
      </c>
      <c r="BB18" s="274" t="s">
        <v>3021</v>
      </c>
      <c r="BC18" s="605"/>
      <c r="BD18" s="273" t="str">
        <f t="shared" si="5"/>
        <v>2-1</v>
      </c>
      <c r="BE18" s="273" t="str">
        <f t="shared" si="6"/>
        <v/>
      </c>
      <c r="BF18" s="273" t="str">
        <f t="shared" si="7"/>
        <v/>
      </c>
      <c r="BG18" s="273" t="str">
        <f t="shared" si="8"/>
        <v/>
      </c>
    </row>
    <row r="19" spans="3:59" ht="13.5" x14ac:dyDescent="0.3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98">
        <v>44517</v>
      </c>
      <c r="BA19" s="524" t="s">
        <v>3092</v>
      </c>
      <c r="BB19" s="274" t="s">
        <v>3022</v>
      </c>
      <c r="BC19" s="605"/>
      <c r="BD19" s="273" t="str">
        <f t="shared" si="5"/>
        <v>2-2</v>
      </c>
      <c r="BE19" s="273" t="str">
        <f t="shared" si="6"/>
        <v/>
      </c>
      <c r="BF19" s="273" t="str">
        <f t="shared" si="7"/>
        <v/>
      </c>
      <c r="BG19" s="273" t="str">
        <f t="shared" si="8"/>
        <v/>
      </c>
    </row>
    <row r="20" spans="3:59" ht="13.5" x14ac:dyDescent="0.3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98">
        <v>44517</v>
      </c>
      <c r="BA20" s="524" t="s">
        <v>3092</v>
      </c>
      <c r="BB20" s="274" t="s">
        <v>3022</v>
      </c>
      <c r="BC20" s="605"/>
      <c r="BD20" s="273" t="str">
        <f t="shared" si="5"/>
        <v>2-2</v>
      </c>
      <c r="BE20" s="273" t="str">
        <f t="shared" si="6"/>
        <v/>
      </c>
      <c r="BF20" s="273" t="str">
        <f t="shared" si="7"/>
        <v/>
      </c>
      <c r="BG20" s="273" t="str">
        <f t="shared" si="8"/>
        <v/>
      </c>
    </row>
    <row r="21" spans="3:59" ht="13.5" x14ac:dyDescent="0.3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3148</v>
      </c>
      <c r="K21" s="218" t="s">
        <v>3145</v>
      </c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 t="s">
        <v>3142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98">
        <v>44519</v>
      </c>
      <c r="BA21" s="524" t="s">
        <v>3092</v>
      </c>
      <c r="BB21" s="274" t="s">
        <v>3023</v>
      </c>
      <c r="BC21" s="605"/>
      <c r="BD21" s="273" t="str">
        <f t="shared" si="5"/>
        <v>2-2</v>
      </c>
      <c r="BE21" s="273" t="str">
        <f t="shared" si="6"/>
        <v/>
      </c>
      <c r="BF21" s="273" t="str">
        <f t="shared" si="7"/>
        <v/>
      </c>
      <c r="BG21" s="273" t="str">
        <f t="shared" si="8"/>
        <v/>
      </c>
    </row>
    <row r="22" spans="3:59" ht="13.5" x14ac:dyDescent="0.3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98">
        <v>44517</v>
      </c>
      <c r="BA22" s="524" t="s">
        <v>3092</v>
      </c>
      <c r="BB22" s="274" t="s">
        <v>3022</v>
      </c>
      <c r="BC22" s="605"/>
      <c r="BD22" s="273" t="str">
        <f t="shared" si="5"/>
        <v>2-2</v>
      </c>
      <c r="BE22" s="273" t="str">
        <f t="shared" si="6"/>
        <v/>
      </c>
      <c r="BF22" s="273" t="str">
        <f t="shared" si="7"/>
        <v/>
      </c>
      <c r="BG22" s="273" t="str">
        <f t="shared" si="8"/>
        <v/>
      </c>
    </row>
    <row r="23" spans="3:59" ht="13.5" x14ac:dyDescent="0.3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98">
        <v>44517</v>
      </c>
      <c r="BA23" s="524" t="s">
        <v>3092</v>
      </c>
      <c r="BB23" s="274" t="s">
        <v>3022</v>
      </c>
      <c r="BC23" s="605"/>
      <c r="BD23" s="273" t="str">
        <f t="shared" si="5"/>
        <v>2-2</v>
      </c>
      <c r="BE23" s="273" t="str">
        <f t="shared" si="6"/>
        <v/>
      </c>
      <c r="BF23" s="273" t="str">
        <f t="shared" si="7"/>
        <v/>
      </c>
      <c r="BG23" s="273" t="str">
        <f t="shared" si="8"/>
        <v/>
      </c>
    </row>
    <row r="24" spans="3:59" ht="13.5" x14ac:dyDescent="0.3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98">
        <v>44518</v>
      </c>
      <c r="BA24" s="524" t="s">
        <v>3092</v>
      </c>
      <c r="BB24" s="274" t="s">
        <v>3024</v>
      </c>
      <c r="BC24" s="605"/>
      <c r="BD24" s="273" t="str">
        <f t="shared" si="5"/>
        <v>2-2</v>
      </c>
      <c r="BE24" s="273" t="str">
        <f t="shared" si="6"/>
        <v/>
      </c>
      <c r="BF24" s="273" t="str">
        <f t="shared" si="7"/>
        <v/>
      </c>
      <c r="BG24" s="273" t="str">
        <f t="shared" si="8"/>
        <v/>
      </c>
    </row>
    <row r="25" spans="3:59" ht="13.5" x14ac:dyDescent="0.3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98">
        <v>44518</v>
      </c>
      <c r="BA25" s="524" t="s">
        <v>3092</v>
      </c>
      <c r="BB25" s="274" t="s">
        <v>3024</v>
      </c>
      <c r="BC25" s="605"/>
      <c r="BD25" s="273" t="str">
        <f t="shared" si="5"/>
        <v>2-2</v>
      </c>
      <c r="BE25" s="273" t="str">
        <f t="shared" si="6"/>
        <v/>
      </c>
      <c r="BF25" s="273" t="str">
        <f t="shared" si="7"/>
        <v/>
      </c>
      <c r="BG25" s="273" t="str">
        <f t="shared" si="8"/>
        <v/>
      </c>
    </row>
    <row r="26" spans="3:59" ht="13.5" x14ac:dyDescent="0.3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98">
        <v>44524</v>
      </c>
      <c r="BA26" s="524" t="s">
        <v>3092</v>
      </c>
      <c r="BB26" s="274" t="s">
        <v>3025</v>
      </c>
      <c r="BC26" s="605"/>
      <c r="BD26" s="273" t="str">
        <f t="shared" si="5"/>
        <v>2-2</v>
      </c>
      <c r="BE26" s="273" t="str">
        <f t="shared" si="6"/>
        <v/>
      </c>
      <c r="BF26" s="273" t="str">
        <f t="shared" si="7"/>
        <v/>
      </c>
      <c r="BG26" s="273" t="str">
        <f t="shared" si="8"/>
        <v/>
      </c>
    </row>
    <row r="27" spans="3:59" ht="13.5" x14ac:dyDescent="0.3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98">
        <v>44554</v>
      </c>
      <c r="BA27" s="524" t="s">
        <v>3092</v>
      </c>
      <c r="BB27" s="274" t="s">
        <v>3026</v>
      </c>
      <c r="BC27" s="605"/>
      <c r="BD27" s="273" t="str">
        <f t="shared" si="5"/>
        <v>2-3</v>
      </c>
      <c r="BE27" s="273" t="str">
        <f t="shared" si="6"/>
        <v/>
      </c>
      <c r="BF27" s="273" t="str">
        <f t="shared" si="7"/>
        <v/>
      </c>
      <c r="BG27" s="273" t="str">
        <f t="shared" si="8"/>
        <v/>
      </c>
    </row>
    <row r="28" spans="3:59" ht="13.5" x14ac:dyDescent="0.3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98">
        <v>44554</v>
      </c>
      <c r="BA28" s="524" t="s">
        <v>3092</v>
      </c>
      <c r="BB28" s="274" t="s">
        <v>3026</v>
      </c>
      <c r="BC28" s="605"/>
      <c r="BD28" s="273" t="str">
        <f t="shared" si="5"/>
        <v>2-3</v>
      </c>
      <c r="BE28" s="273" t="str">
        <f t="shared" si="6"/>
        <v/>
      </c>
      <c r="BF28" s="273" t="str">
        <f t="shared" si="7"/>
        <v/>
      </c>
      <c r="BG28" s="273" t="str">
        <f t="shared" si="8"/>
        <v/>
      </c>
    </row>
    <row r="29" spans="3:59" ht="13.5" x14ac:dyDescent="0.3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98">
        <v>44525</v>
      </c>
      <c r="BA29" s="524" t="s">
        <v>3092</v>
      </c>
      <c r="BB29" s="274" t="s">
        <v>3027</v>
      </c>
      <c r="BC29" s="605"/>
      <c r="BD29" s="273" t="str">
        <f t="shared" si="5"/>
        <v>2-3</v>
      </c>
      <c r="BE29" s="273" t="str">
        <f t="shared" si="6"/>
        <v/>
      </c>
      <c r="BF29" s="273" t="str">
        <f t="shared" si="7"/>
        <v/>
      </c>
      <c r="BG29" s="273" t="str">
        <f t="shared" si="8"/>
        <v/>
      </c>
    </row>
    <row r="30" spans="3:59" ht="13.5" x14ac:dyDescent="0.3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98">
        <v>44547</v>
      </c>
      <c r="BA30" s="524" t="s">
        <v>3092</v>
      </c>
      <c r="BB30" s="274" t="s">
        <v>3028</v>
      </c>
      <c r="BC30" s="605"/>
      <c r="BD30" s="273" t="str">
        <f t="shared" si="5"/>
        <v>6-6</v>
      </c>
      <c r="BE30" s="273" t="str">
        <f t="shared" si="6"/>
        <v/>
      </c>
      <c r="BF30" s="273" t="str">
        <f t="shared" si="7"/>
        <v/>
      </c>
      <c r="BG30" s="273" t="str">
        <f t="shared" si="8"/>
        <v/>
      </c>
    </row>
    <row r="31" spans="3:59" ht="13.5" x14ac:dyDescent="0.3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98">
        <v>44547</v>
      </c>
      <c r="BA31" s="524" t="s">
        <v>3092</v>
      </c>
      <c r="BB31" s="274" t="s">
        <v>3028</v>
      </c>
      <c r="BC31" s="605"/>
      <c r="BD31" s="273" t="str">
        <f t="shared" si="5"/>
        <v>6-6</v>
      </c>
      <c r="BE31" s="273" t="str">
        <f t="shared" si="6"/>
        <v/>
      </c>
      <c r="BF31" s="273" t="str">
        <f t="shared" si="7"/>
        <v/>
      </c>
      <c r="BG31" s="273" t="str">
        <f t="shared" si="8"/>
        <v/>
      </c>
    </row>
    <row r="32" spans="3:59" ht="13.5" x14ac:dyDescent="0.3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98">
        <v>44547</v>
      </c>
      <c r="BA32" s="524" t="s">
        <v>3092</v>
      </c>
      <c r="BB32" s="274" t="s">
        <v>3028</v>
      </c>
      <c r="BC32" s="605"/>
      <c r="BD32" s="273" t="str">
        <f t="shared" si="5"/>
        <v>2-2</v>
      </c>
      <c r="BE32" s="273" t="str">
        <f t="shared" si="6"/>
        <v/>
      </c>
      <c r="BF32" s="273" t="str">
        <f t="shared" si="7"/>
        <v/>
      </c>
      <c r="BG32" s="273" t="str">
        <f t="shared" si="8"/>
        <v/>
      </c>
    </row>
    <row r="33" spans="3:59" ht="13.5" x14ac:dyDescent="0.3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3148</v>
      </c>
      <c r="K33" s="218" t="s">
        <v>3145</v>
      </c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 t="s">
        <v>3142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98">
        <v>44547</v>
      </c>
      <c r="BA33" s="524" t="s">
        <v>3092</v>
      </c>
      <c r="BB33" s="274" t="s">
        <v>3028</v>
      </c>
      <c r="BC33" s="605"/>
      <c r="BD33" s="273" t="str">
        <f t="shared" si="5"/>
        <v>2-2</v>
      </c>
      <c r="BE33" s="273" t="str">
        <f t="shared" si="6"/>
        <v/>
      </c>
      <c r="BF33" s="273" t="str">
        <f t="shared" si="7"/>
        <v/>
      </c>
      <c r="BG33" s="273" t="str">
        <f t="shared" si="8"/>
        <v/>
      </c>
    </row>
    <row r="34" spans="3:59" ht="13.5" x14ac:dyDescent="0.3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98">
        <v>44554</v>
      </c>
      <c r="BA34" s="524" t="s">
        <v>3092</v>
      </c>
      <c r="BB34" s="274" t="s">
        <v>3026</v>
      </c>
      <c r="BC34" s="605"/>
      <c r="BD34" s="273" t="str">
        <f t="shared" si="5"/>
        <v>2-2</v>
      </c>
      <c r="BE34" s="273" t="str">
        <f t="shared" si="6"/>
        <v/>
      </c>
      <c r="BF34" s="273" t="str">
        <f t="shared" si="7"/>
        <v/>
      </c>
      <c r="BG34" s="273" t="str">
        <f t="shared" si="8"/>
        <v/>
      </c>
    </row>
    <row r="35" spans="3:59" ht="13.5" x14ac:dyDescent="0.3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2967</v>
      </c>
      <c r="K35" s="218" t="s">
        <v>3008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2983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98">
        <v>44554</v>
      </c>
      <c r="BA35" s="524" t="s">
        <v>3092</v>
      </c>
      <c r="BB35" s="274" t="s">
        <v>3026</v>
      </c>
      <c r="BC35" s="605"/>
      <c r="BD35" s="273" t="str">
        <f t="shared" si="5"/>
        <v>2-2</v>
      </c>
      <c r="BE35" s="273" t="str">
        <f t="shared" si="6"/>
        <v/>
      </c>
      <c r="BF35" s="273" t="str">
        <f t="shared" si="7"/>
        <v/>
      </c>
      <c r="BG35" s="273" t="str">
        <f t="shared" si="8"/>
        <v/>
      </c>
    </row>
    <row r="36" spans="3:59" ht="13.5" x14ac:dyDescent="0.3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98">
        <v>44554</v>
      </c>
      <c r="BA36" s="524" t="s">
        <v>3092</v>
      </c>
      <c r="BB36" s="274" t="s">
        <v>3026</v>
      </c>
      <c r="BC36" s="605"/>
      <c r="BD36" s="273" t="str">
        <f t="shared" si="5"/>
        <v>2-2</v>
      </c>
      <c r="BE36" s="273" t="str">
        <f t="shared" si="6"/>
        <v/>
      </c>
      <c r="BF36" s="273" t="str">
        <f t="shared" si="7"/>
        <v/>
      </c>
      <c r="BG36" s="273" t="str">
        <f t="shared" si="8"/>
        <v/>
      </c>
    </row>
    <row r="37" spans="3:59" ht="13.5" x14ac:dyDescent="0.3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98">
        <v>44560</v>
      </c>
      <c r="BA37" s="524" t="s">
        <v>3092</v>
      </c>
      <c r="BB37" s="274" t="s">
        <v>3029</v>
      </c>
      <c r="BC37" s="605"/>
      <c r="BD37" s="273" t="str">
        <f t="shared" si="5"/>
        <v>2-2</v>
      </c>
      <c r="BE37" s="273" t="str">
        <f t="shared" si="6"/>
        <v/>
      </c>
      <c r="BF37" s="273" t="str">
        <f t="shared" si="7"/>
        <v/>
      </c>
      <c r="BG37" s="273" t="str">
        <f t="shared" si="8"/>
        <v/>
      </c>
    </row>
    <row r="38" spans="3:59" ht="13.5" x14ac:dyDescent="0.3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98">
        <v>44560</v>
      </c>
      <c r="BA38" s="524" t="s">
        <v>3092</v>
      </c>
      <c r="BB38" s="274" t="s">
        <v>3029</v>
      </c>
      <c r="BC38" s="605"/>
      <c r="BD38" s="273" t="str">
        <f t="shared" si="5"/>
        <v>2-2</v>
      </c>
      <c r="BE38" s="273" t="str">
        <f t="shared" si="6"/>
        <v/>
      </c>
      <c r="BF38" s="273" t="str">
        <f t="shared" si="7"/>
        <v/>
      </c>
      <c r="BG38" s="273" t="str">
        <f t="shared" si="8"/>
        <v/>
      </c>
    </row>
    <row r="39" spans="3:59" ht="13.5" x14ac:dyDescent="0.3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98">
        <v>44560</v>
      </c>
      <c r="BA39" s="524" t="s">
        <v>3092</v>
      </c>
      <c r="BB39" s="274" t="s">
        <v>3029</v>
      </c>
      <c r="BC39" s="605"/>
      <c r="BD39" s="273" t="str">
        <f t="shared" si="5"/>
        <v>2-2</v>
      </c>
      <c r="BE39" s="273" t="str">
        <f t="shared" si="6"/>
        <v/>
      </c>
      <c r="BF39" s="273" t="str">
        <f t="shared" si="7"/>
        <v/>
      </c>
      <c r="BG39" s="273" t="str">
        <f t="shared" si="8"/>
        <v/>
      </c>
    </row>
    <row r="40" spans="3:59" ht="13.5" x14ac:dyDescent="0.3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98">
        <v>44529</v>
      </c>
      <c r="BA40" s="524" t="s">
        <v>3092</v>
      </c>
      <c r="BB40" s="274" t="s">
        <v>3030</v>
      </c>
      <c r="BC40" s="605"/>
      <c r="BD40" s="273" t="str">
        <f t="shared" si="5"/>
        <v>2-3</v>
      </c>
      <c r="BE40" s="273" t="str">
        <f t="shared" si="6"/>
        <v/>
      </c>
      <c r="BF40" s="273" t="str">
        <f t="shared" si="7"/>
        <v/>
      </c>
      <c r="BG40" s="273" t="str">
        <f t="shared" si="8"/>
        <v/>
      </c>
    </row>
    <row r="41" spans="3:59" ht="13.5" x14ac:dyDescent="0.3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98">
        <v>44529</v>
      </c>
      <c r="BA41" s="524" t="s">
        <v>3092</v>
      </c>
      <c r="BB41" s="274" t="s">
        <v>3030</v>
      </c>
      <c r="BC41" s="605"/>
      <c r="BD41" s="273" t="str">
        <f t="shared" si="5"/>
        <v>2-3</v>
      </c>
      <c r="BE41" s="273" t="str">
        <f t="shared" si="6"/>
        <v/>
      </c>
      <c r="BF41" s="273" t="str">
        <f t="shared" si="7"/>
        <v/>
      </c>
      <c r="BG41" s="273" t="str">
        <f t="shared" si="8"/>
        <v/>
      </c>
    </row>
    <row r="42" spans="3:59" ht="13.5" x14ac:dyDescent="0.3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98">
        <v>44524</v>
      </c>
      <c r="BA42" s="524" t="s">
        <v>3092</v>
      </c>
      <c r="BB42" s="274" t="s">
        <v>3025</v>
      </c>
      <c r="BC42" s="605"/>
      <c r="BD42" s="273" t="str">
        <f t="shared" si="5"/>
        <v>2-4</v>
      </c>
      <c r="BE42" s="273" t="str">
        <f t="shared" si="6"/>
        <v/>
      </c>
      <c r="BF42" s="273" t="str">
        <f t="shared" si="7"/>
        <v/>
      </c>
      <c r="BG42" s="273" t="str">
        <f t="shared" si="8"/>
        <v/>
      </c>
    </row>
    <row r="43" spans="3:59" ht="13.5" x14ac:dyDescent="0.3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98">
        <v>44524</v>
      </c>
      <c r="BA43" s="524" t="s">
        <v>3092</v>
      </c>
      <c r="BB43" s="274" t="s">
        <v>3025</v>
      </c>
      <c r="BC43" s="605"/>
      <c r="BD43" s="273" t="str">
        <f t="shared" si="5"/>
        <v>2-4</v>
      </c>
      <c r="BE43" s="273" t="str">
        <f t="shared" si="6"/>
        <v/>
      </c>
      <c r="BF43" s="273" t="str">
        <f t="shared" si="7"/>
        <v/>
      </c>
      <c r="BG43" s="273" t="str">
        <f t="shared" si="8"/>
        <v/>
      </c>
    </row>
    <row r="44" spans="3:59" ht="13.5" x14ac:dyDescent="0.3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98">
        <v>44524</v>
      </c>
      <c r="BA44" s="524" t="s">
        <v>3092</v>
      </c>
      <c r="BB44" s="274" t="s">
        <v>3025</v>
      </c>
      <c r="BC44" s="605"/>
      <c r="BD44" s="273" t="str">
        <f t="shared" si="5"/>
        <v>2-4</v>
      </c>
      <c r="BE44" s="273" t="str">
        <f t="shared" si="6"/>
        <v/>
      </c>
      <c r="BF44" s="273" t="str">
        <f t="shared" si="7"/>
        <v/>
      </c>
      <c r="BG44" s="273" t="str">
        <f t="shared" si="8"/>
        <v/>
      </c>
    </row>
    <row r="45" spans="3:59" ht="13.5" x14ac:dyDescent="0.3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98">
        <v>44524</v>
      </c>
      <c r="BA45" s="524" t="s">
        <v>3092</v>
      </c>
      <c r="BB45" s="274" t="s">
        <v>3025</v>
      </c>
      <c r="BC45" s="605"/>
      <c r="BD45" s="273" t="str">
        <f t="shared" si="5"/>
        <v>2-4</v>
      </c>
      <c r="BE45" s="273" t="str">
        <f t="shared" si="6"/>
        <v/>
      </c>
      <c r="BF45" s="273" t="str">
        <f t="shared" si="7"/>
        <v/>
      </c>
      <c r="BG45" s="273" t="str">
        <f t="shared" si="8"/>
        <v/>
      </c>
    </row>
    <row r="46" spans="3:59" ht="13.5" x14ac:dyDescent="0.3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98">
        <v>44524</v>
      </c>
      <c r="BA46" s="524" t="s">
        <v>3092</v>
      </c>
      <c r="BB46" s="274" t="s">
        <v>3025</v>
      </c>
      <c r="BC46" s="605"/>
      <c r="BD46" s="273" t="str">
        <f t="shared" si="5"/>
        <v>2-4</v>
      </c>
      <c r="BE46" s="273" t="str">
        <f t="shared" si="6"/>
        <v/>
      </c>
      <c r="BF46" s="273" t="str">
        <f t="shared" si="7"/>
        <v/>
      </c>
      <c r="BG46" s="273" t="str">
        <f t="shared" si="8"/>
        <v/>
      </c>
    </row>
    <row r="47" spans="3:59" ht="13.5" x14ac:dyDescent="0.3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98">
        <v>44524</v>
      </c>
      <c r="BA47" s="524" t="s">
        <v>3092</v>
      </c>
      <c r="BB47" s="274" t="s">
        <v>3025</v>
      </c>
      <c r="BC47" s="605"/>
      <c r="BD47" s="273" t="str">
        <f t="shared" si="5"/>
        <v>2-4</v>
      </c>
      <c r="BE47" s="273" t="str">
        <f t="shared" si="6"/>
        <v/>
      </c>
      <c r="BF47" s="273" t="str">
        <f t="shared" si="7"/>
        <v/>
      </c>
      <c r="BG47" s="273" t="str">
        <f t="shared" si="8"/>
        <v/>
      </c>
    </row>
    <row r="48" spans="3:59" ht="13.5" x14ac:dyDescent="0.3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98">
        <v>44524</v>
      </c>
      <c r="BA48" s="524" t="s">
        <v>3092</v>
      </c>
      <c r="BB48" s="274" t="s">
        <v>3025</v>
      </c>
      <c r="BC48" s="605"/>
      <c r="BD48" s="273" t="str">
        <f t="shared" si="5"/>
        <v>2-4</v>
      </c>
      <c r="BE48" s="273" t="str">
        <f t="shared" si="6"/>
        <v/>
      </c>
      <c r="BF48" s="273" t="str">
        <f t="shared" si="7"/>
        <v/>
      </c>
      <c r="BG48" s="273" t="str">
        <f t="shared" si="8"/>
        <v/>
      </c>
    </row>
    <row r="49" spans="2:59" ht="13.5" x14ac:dyDescent="0.3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98">
        <v>44524</v>
      </c>
      <c r="BA49" s="524" t="s">
        <v>3092</v>
      </c>
      <c r="BB49" s="274" t="s">
        <v>3025</v>
      </c>
      <c r="BC49" s="605"/>
      <c r="BD49" s="273" t="str">
        <f t="shared" si="5"/>
        <v>2-4</v>
      </c>
      <c r="BE49" s="273" t="str">
        <f t="shared" si="6"/>
        <v/>
      </c>
      <c r="BF49" s="273" t="str">
        <f t="shared" si="7"/>
        <v/>
      </c>
      <c r="BG49" s="273" t="str">
        <f t="shared" si="8"/>
        <v/>
      </c>
    </row>
    <row r="50" spans="2:59" ht="13.5" x14ac:dyDescent="0.3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98">
        <v>44524</v>
      </c>
      <c r="BA50" s="524" t="s">
        <v>3092</v>
      </c>
      <c r="BB50" s="274" t="s">
        <v>3025</v>
      </c>
      <c r="BC50" s="605"/>
      <c r="BD50" s="273" t="str">
        <f t="shared" si="5"/>
        <v>2-4</v>
      </c>
      <c r="BE50" s="273" t="str">
        <f t="shared" si="6"/>
        <v/>
      </c>
      <c r="BF50" s="273" t="str">
        <f t="shared" si="7"/>
        <v/>
      </c>
      <c r="BG50" s="273" t="str">
        <f t="shared" si="8"/>
        <v/>
      </c>
    </row>
    <row r="51" spans="2:59" ht="13.5" x14ac:dyDescent="0.3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98">
        <v>44552</v>
      </c>
      <c r="BA51" s="524" t="s">
        <v>3019</v>
      </c>
      <c r="BB51" s="274" t="s">
        <v>3031</v>
      </c>
      <c r="BC51" s="605"/>
      <c r="BD51" s="273" t="str">
        <f t="shared" si="5"/>
        <v>6-6</v>
      </c>
      <c r="BE51" s="273" t="str">
        <f t="shared" si="6"/>
        <v/>
      </c>
      <c r="BF51" s="273" t="str">
        <f t="shared" si="7"/>
        <v/>
      </c>
      <c r="BG51" s="273" t="str">
        <f t="shared" si="8"/>
        <v/>
      </c>
    </row>
    <row r="52" spans="2:59" ht="13.5" x14ac:dyDescent="0.3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98">
        <v>44552</v>
      </c>
      <c r="BA52" s="524" t="s">
        <v>3019</v>
      </c>
      <c r="BB52" s="274" t="s">
        <v>3031</v>
      </c>
      <c r="BC52" s="605"/>
      <c r="BD52" s="273" t="str">
        <f t="shared" si="5"/>
        <v>6-6</v>
      </c>
      <c r="BE52" s="273" t="str">
        <f t="shared" si="6"/>
        <v/>
      </c>
      <c r="BF52" s="273" t="str">
        <f t="shared" si="7"/>
        <v/>
      </c>
      <c r="BG52" s="273" t="str">
        <f t="shared" si="8"/>
        <v/>
      </c>
    </row>
    <row r="53" spans="2:59" ht="13.5" x14ac:dyDescent="0.3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98">
        <v>44554</v>
      </c>
      <c r="BA53" s="524" t="s">
        <v>3092</v>
      </c>
      <c r="BB53" s="274" t="s">
        <v>3026</v>
      </c>
      <c r="BC53" s="605"/>
      <c r="BD53" s="273" t="str">
        <f t="shared" si="5"/>
        <v>2-4</v>
      </c>
      <c r="BE53" s="273" t="str">
        <f t="shared" si="6"/>
        <v/>
      </c>
      <c r="BF53" s="273" t="str">
        <f t="shared" si="7"/>
        <v/>
      </c>
      <c r="BG53" s="273" t="str">
        <f t="shared" si="8"/>
        <v/>
      </c>
    </row>
    <row r="54" spans="2:59" ht="13.5" x14ac:dyDescent="0.3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98">
        <v>44554</v>
      </c>
      <c r="BA54" s="524" t="s">
        <v>3092</v>
      </c>
      <c r="BB54" s="274" t="s">
        <v>3026</v>
      </c>
      <c r="BC54" s="605"/>
      <c r="BD54" s="273" t="str">
        <f t="shared" si="5"/>
        <v>2-4</v>
      </c>
      <c r="BE54" s="273" t="str">
        <f t="shared" si="6"/>
        <v/>
      </c>
      <c r="BF54" s="273" t="str">
        <f t="shared" si="7"/>
        <v/>
      </c>
      <c r="BG54" s="273" t="str">
        <f t="shared" si="8"/>
        <v/>
      </c>
    </row>
    <row r="55" spans="2:59" ht="13.5" x14ac:dyDescent="0.3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98">
        <v>44524</v>
      </c>
      <c r="BA55" s="524" t="s">
        <v>3092</v>
      </c>
      <c r="BB55" s="274" t="s">
        <v>3025</v>
      </c>
      <c r="BC55" s="605"/>
      <c r="BD55" s="273" t="str">
        <f t="shared" si="5"/>
        <v>2-4</v>
      </c>
      <c r="BE55" s="273" t="str">
        <f t="shared" si="6"/>
        <v/>
      </c>
      <c r="BF55" s="273" t="str">
        <f t="shared" si="7"/>
        <v/>
      </c>
      <c r="BG55" s="273" t="str">
        <f t="shared" si="8"/>
        <v/>
      </c>
    </row>
    <row r="56" spans="2:59" ht="13.5" x14ac:dyDescent="0.3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98">
        <v>44524</v>
      </c>
      <c r="BA56" s="524" t="s">
        <v>3092</v>
      </c>
      <c r="BB56" s="274" t="s">
        <v>3025</v>
      </c>
      <c r="BC56" s="605"/>
      <c r="BD56" s="273" t="str">
        <f t="shared" si="5"/>
        <v>2-4</v>
      </c>
      <c r="BE56" s="273" t="str">
        <f t="shared" si="6"/>
        <v/>
      </c>
      <c r="BF56" s="273" t="str">
        <f t="shared" si="7"/>
        <v/>
      </c>
      <c r="BG56" s="273" t="str">
        <f t="shared" si="8"/>
        <v/>
      </c>
    </row>
    <row r="57" spans="2:59" ht="13.5" x14ac:dyDescent="0.3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98">
        <v>44524</v>
      </c>
      <c r="BA57" s="524" t="s">
        <v>3092</v>
      </c>
      <c r="BB57" s="274" t="s">
        <v>3025</v>
      </c>
      <c r="BC57" s="605"/>
      <c r="BD57" s="273" t="str">
        <f t="shared" si="5"/>
        <v>2-4</v>
      </c>
      <c r="BE57" s="273" t="str">
        <f t="shared" si="6"/>
        <v/>
      </c>
      <c r="BF57" s="273" t="str">
        <f t="shared" si="7"/>
        <v/>
      </c>
      <c r="BG57" s="273" t="str">
        <f t="shared" si="8"/>
        <v/>
      </c>
    </row>
    <row r="58" spans="2:59" ht="13.5" x14ac:dyDescent="0.3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98">
        <v>44524</v>
      </c>
      <c r="BA58" s="524" t="s">
        <v>3092</v>
      </c>
      <c r="BB58" s="274" t="s">
        <v>3025</v>
      </c>
      <c r="BC58" s="605"/>
      <c r="BD58" s="273" t="str">
        <f t="shared" si="5"/>
        <v>2-4</v>
      </c>
      <c r="BE58" s="273" t="str">
        <f t="shared" si="6"/>
        <v/>
      </c>
      <c r="BF58" s="273" t="str">
        <f t="shared" si="7"/>
        <v/>
      </c>
      <c r="BG58" s="273" t="str">
        <f t="shared" si="8"/>
        <v/>
      </c>
    </row>
    <row r="59" spans="2:59" ht="13.5" x14ac:dyDescent="0.3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98">
        <v>44524</v>
      </c>
      <c r="BA59" s="524" t="s">
        <v>3092</v>
      </c>
      <c r="BB59" s="274" t="s">
        <v>3025</v>
      </c>
      <c r="BC59" s="605"/>
      <c r="BD59" s="273" t="str">
        <f t="shared" si="5"/>
        <v>2-4</v>
      </c>
      <c r="BE59" s="273" t="str">
        <f t="shared" si="6"/>
        <v/>
      </c>
      <c r="BF59" s="273" t="str">
        <f t="shared" si="7"/>
        <v/>
      </c>
      <c r="BG59" s="273" t="str">
        <f t="shared" si="8"/>
        <v/>
      </c>
    </row>
    <row r="60" spans="2:59" ht="13.5" x14ac:dyDescent="0.3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98">
        <v>44524</v>
      </c>
      <c r="BA60" s="524" t="s">
        <v>3092</v>
      </c>
      <c r="BB60" s="274" t="s">
        <v>3025</v>
      </c>
      <c r="BC60" s="605"/>
      <c r="BD60" s="273" t="str">
        <f t="shared" si="5"/>
        <v>2-4</v>
      </c>
      <c r="BE60" s="273" t="str">
        <f t="shared" si="6"/>
        <v/>
      </c>
      <c r="BF60" s="273" t="str">
        <f t="shared" si="7"/>
        <v/>
      </c>
      <c r="BG60" s="273" t="str">
        <f t="shared" si="8"/>
        <v/>
      </c>
    </row>
    <row r="61" spans="2:59" ht="13.5" x14ac:dyDescent="0.3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98">
        <v>44516</v>
      </c>
      <c r="BA61" s="524" t="s">
        <v>3092</v>
      </c>
      <c r="BB61" s="274" t="s">
        <v>3032</v>
      </c>
      <c r="BC61" s="605"/>
      <c r="BD61" s="273" t="str">
        <f t="shared" si="5"/>
        <v>2-9</v>
      </c>
      <c r="BE61" s="273" t="str">
        <f t="shared" si="6"/>
        <v/>
      </c>
      <c r="BF61" s="273" t="str">
        <f t="shared" si="7"/>
        <v/>
      </c>
      <c r="BG61" s="273" t="str">
        <f t="shared" si="8"/>
        <v/>
      </c>
    </row>
    <row r="62" spans="2:59" ht="13.5" x14ac:dyDescent="0.3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98">
        <v>44516</v>
      </c>
      <c r="BA62" s="524" t="s">
        <v>3092</v>
      </c>
      <c r="BB62" s="274" t="s">
        <v>3032</v>
      </c>
      <c r="BC62" s="605"/>
      <c r="BD62" s="273" t="str">
        <f t="shared" si="5"/>
        <v>2-9</v>
      </c>
      <c r="BE62" s="273" t="str">
        <f t="shared" si="6"/>
        <v/>
      </c>
      <c r="BF62" s="273" t="str">
        <f t="shared" si="7"/>
        <v/>
      </c>
      <c r="BG62" s="273" t="str">
        <f t="shared" si="8"/>
        <v/>
      </c>
    </row>
    <row r="63" spans="2:59" ht="13.5" x14ac:dyDescent="0.3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2991</v>
      </c>
      <c r="K63" s="258" t="s">
        <v>3007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2992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98">
        <v>44547</v>
      </c>
      <c r="BA63" s="524" t="s">
        <v>3092</v>
      </c>
      <c r="BB63" s="274" t="s">
        <v>3028</v>
      </c>
      <c r="BC63" s="605"/>
      <c r="BD63" s="273" t="str">
        <f t="shared" si="5"/>
        <v>3-1</v>
      </c>
      <c r="BE63" s="273" t="str">
        <f t="shared" si="6"/>
        <v/>
      </c>
      <c r="BF63" s="273" t="str">
        <f t="shared" si="7"/>
        <v/>
      </c>
      <c r="BG63" s="273" t="str">
        <f t="shared" si="8"/>
        <v/>
      </c>
    </row>
    <row r="64" spans="2:59" ht="13.5" x14ac:dyDescent="0.3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98">
        <v>44512</v>
      </c>
      <c r="BA64" s="524" t="s">
        <v>3092</v>
      </c>
      <c r="BB64" s="274" t="s">
        <v>3033</v>
      </c>
      <c r="BC64" s="605"/>
      <c r="BD64" s="273" t="str">
        <f t="shared" si="5"/>
        <v>5-1</v>
      </c>
      <c r="BE64" s="273" t="str">
        <f t="shared" si="6"/>
        <v/>
      </c>
      <c r="BF64" s="273" t="str">
        <f t="shared" si="7"/>
        <v/>
      </c>
      <c r="BG64" s="273" t="str">
        <f t="shared" si="8"/>
        <v/>
      </c>
    </row>
    <row r="65" spans="2:59" ht="13.5" x14ac:dyDescent="0.3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2991</v>
      </c>
      <c r="K65" s="258" t="s">
        <v>3007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2992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98">
        <v>44560</v>
      </c>
      <c r="BA65" s="524" t="s">
        <v>3092</v>
      </c>
      <c r="BB65" s="274" t="s">
        <v>3029</v>
      </c>
      <c r="BC65" s="605"/>
      <c r="BD65" s="273" t="str">
        <f t="shared" si="5"/>
        <v/>
      </c>
      <c r="BE65" s="273" t="str">
        <f t="shared" si="6"/>
        <v>3-2</v>
      </c>
      <c r="BF65" s="273" t="str">
        <f t="shared" si="7"/>
        <v/>
      </c>
      <c r="BG65" s="273" t="str">
        <f t="shared" si="8"/>
        <v/>
      </c>
    </row>
    <row r="66" spans="2:59" ht="13.5" x14ac:dyDescent="0.3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2991</v>
      </c>
      <c r="K66" s="258" t="s">
        <v>3007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2992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98">
        <v>44560</v>
      </c>
      <c r="BA66" s="524" t="s">
        <v>3092</v>
      </c>
      <c r="BB66" s="274" t="s">
        <v>3029</v>
      </c>
      <c r="BC66" s="605"/>
      <c r="BD66" s="273" t="str">
        <f t="shared" ref="BD66:BD129" si="16">IF(AND(COUNTIF(AX66,"&gt;&lt;0")=1,COUNTA(M66)=1),LEFT(D66,3),"")</f>
        <v>3-2</v>
      </c>
      <c r="BE66" s="273" t="str">
        <f t="shared" ref="BE66:BE129" si="17">IF(AND(COUNTIF(AX66,"&gt;&lt;")=1,COUNTA(M66)=0),LEFT(D66,3),"")</f>
        <v/>
      </c>
      <c r="BF66" s="273" t="str">
        <f t="shared" ref="BF66:BF129" si="18">IF(AND(COUNTIF(AX66,"&gt;&lt;0")=0,COUNTA(M66)=1),LEFT(D66,3),"")</f>
        <v/>
      </c>
      <c r="BG66" s="273" t="str">
        <f t="shared" ref="BG66:BG129" si="19">IF(AND(COUNTIF(AX66,"&gt;&lt;0")=0,COUNTA(M66)=0),LEFT(D66,3),"")</f>
        <v/>
      </c>
    </row>
    <row r="67" spans="2:59" ht="13.5" x14ac:dyDescent="0.3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2996</v>
      </c>
      <c r="G67" s="274" t="s">
        <v>2997</v>
      </c>
      <c r="H67" s="273" t="s">
        <v>176</v>
      </c>
      <c r="I67" s="273" t="s">
        <v>177</v>
      </c>
      <c r="J67" s="218" t="s">
        <v>2991</v>
      </c>
      <c r="K67" s="258" t="s">
        <v>3007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2992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98">
        <v>44519</v>
      </c>
      <c r="BA67" s="524" t="s">
        <v>3092</v>
      </c>
      <c r="BB67" s="274" t="s">
        <v>3034</v>
      </c>
      <c r="BC67" s="605"/>
      <c r="BD67" s="273" t="str">
        <f t="shared" si="16"/>
        <v>3-2</v>
      </c>
      <c r="BE67" s="273" t="str">
        <f t="shared" si="17"/>
        <v/>
      </c>
      <c r="BF67" s="273" t="str">
        <f t="shared" si="18"/>
        <v/>
      </c>
      <c r="BG67" s="273" t="str">
        <f t="shared" si="19"/>
        <v/>
      </c>
    </row>
    <row r="68" spans="2:59" ht="13.5" x14ac:dyDescent="0.3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98">
        <v>44560</v>
      </c>
      <c r="BA68" s="524" t="s">
        <v>3092</v>
      </c>
      <c r="BB68" s="274" t="s">
        <v>3029</v>
      </c>
      <c r="BC68" s="605"/>
      <c r="BD68" s="273" t="str">
        <f t="shared" si="16"/>
        <v>6-8</v>
      </c>
      <c r="BE68" s="273" t="str">
        <f t="shared" si="17"/>
        <v/>
      </c>
      <c r="BF68" s="273" t="str">
        <f t="shared" si="18"/>
        <v/>
      </c>
      <c r="BG68" s="273" t="str">
        <f t="shared" si="19"/>
        <v/>
      </c>
    </row>
    <row r="69" spans="2:59" ht="13.5" x14ac:dyDescent="0.3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2991</v>
      </c>
      <c r="K69" s="258" t="s">
        <v>3007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2992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98">
        <v>44560</v>
      </c>
      <c r="BA69" s="524" t="s">
        <v>3092</v>
      </c>
      <c r="BB69" s="274" t="s">
        <v>3029</v>
      </c>
      <c r="BC69" s="605"/>
      <c r="BD69" s="273" t="str">
        <f t="shared" si="16"/>
        <v>3-2</v>
      </c>
      <c r="BE69" s="273" t="str">
        <f t="shared" si="17"/>
        <v/>
      </c>
      <c r="BF69" s="273" t="str">
        <f t="shared" si="18"/>
        <v/>
      </c>
      <c r="BG69" s="273" t="str">
        <f t="shared" si="19"/>
        <v/>
      </c>
    </row>
    <row r="70" spans="2:59" ht="13.5" x14ac:dyDescent="0.3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2991</v>
      </c>
      <c r="K70" s="258" t="s">
        <v>3007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2992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98">
        <v>44519</v>
      </c>
      <c r="BA70" s="524" t="s">
        <v>3092</v>
      </c>
      <c r="BB70" s="274" t="s">
        <v>3034</v>
      </c>
      <c r="BC70" s="605"/>
      <c r="BD70" s="273" t="str">
        <f t="shared" si="16"/>
        <v/>
      </c>
      <c r="BE70" s="273" t="str">
        <f t="shared" si="17"/>
        <v>3-2</v>
      </c>
      <c r="BF70" s="273" t="str">
        <f t="shared" si="18"/>
        <v/>
      </c>
      <c r="BG70" s="273" t="str">
        <f t="shared" si="19"/>
        <v/>
      </c>
    </row>
    <row r="71" spans="2:59" ht="13.5" x14ac:dyDescent="0.3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2991</v>
      </c>
      <c r="K71" s="258" t="s">
        <v>3007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2992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98">
        <v>44519</v>
      </c>
      <c r="BA71" s="524" t="s">
        <v>3092</v>
      </c>
      <c r="BB71" s="274" t="s">
        <v>3034</v>
      </c>
      <c r="BC71" s="605"/>
      <c r="BD71" s="273" t="str">
        <f t="shared" si="16"/>
        <v/>
      </c>
      <c r="BE71" s="273" t="str">
        <f t="shared" si="17"/>
        <v>3-2</v>
      </c>
      <c r="BF71" s="273" t="str">
        <f t="shared" si="18"/>
        <v/>
      </c>
      <c r="BG71" s="273" t="str">
        <f t="shared" si="19"/>
        <v/>
      </c>
    </row>
    <row r="72" spans="2:59" ht="13.5" x14ac:dyDescent="0.3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2991</v>
      </c>
      <c r="K72" s="258" t="s">
        <v>3007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2992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98">
        <v>44560</v>
      </c>
      <c r="BA72" s="524" t="s">
        <v>3092</v>
      </c>
      <c r="BB72" s="274" t="s">
        <v>3029</v>
      </c>
      <c r="BC72" s="605"/>
      <c r="BD72" s="273" t="str">
        <f t="shared" si="16"/>
        <v/>
      </c>
      <c r="BE72" s="273" t="str">
        <f t="shared" si="17"/>
        <v>3-2</v>
      </c>
      <c r="BF72" s="273" t="str">
        <f t="shared" si="18"/>
        <v/>
      </c>
      <c r="BG72" s="273" t="str">
        <f t="shared" si="19"/>
        <v/>
      </c>
    </row>
    <row r="73" spans="2:59" ht="13.5" x14ac:dyDescent="0.3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98">
        <v>44517</v>
      </c>
      <c r="BA73" s="524" t="s">
        <v>3092</v>
      </c>
      <c r="BB73" s="274" t="s">
        <v>3022</v>
      </c>
      <c r="BC73" s="605"/>
      <c r="BD73" s="273" t="str">
        <f t="shared" si="16"/>
        <v>2-9</v>
      </c>
      <c r="BE73" s="273" t="str">
        <f t="shared" si="17"/>
        <v/>
      </c>
      <c r="BF73" s="273" t="str">
        <f t="shared" si="18"/>
        <v/>
      </c>
      <c r="BG73" s="273" t="str">
        <f t="shared" si="19"/>
        <v/>
      </c>
    </row>
    <row r="74" spans="2:59" ht="13.5" x14ac:dyDescent="0.3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98">
        <v>44517</v>
      </c>
      <c r="BA74" s="524" t="s">
        <v>3092</v>
      </c>
      <c r="BB74" s="274" t="s">
        <v>3022</v>
      </c>
      <c r="BC74" s="605"/>
      <c r="BD74" s="273" t="str">
        <f t="shared" si="16"/>
        <v>2-9</v>
      </c>
      <c r="BE74" s="273" t="str">
        <f t="shared" si="17"/>
        <v/>
      </c>
      <c r="BF74" s="273" t="str">
        <f t="shared" si="18"/>
        <v/>
      </c>
      <c r="BG74" s="273" t="str">
        <f t="shared" si="19"/>
        <v/>
      </c>
    </row>
    <row r="75" spans="2:59" ht="13.5" x14ac:dyDescent="0.3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98">
        <v>44552</v>
      </c>
      <c r="BA75" s="524" t="s">
        <v>3092</v>
      </c>
      <c r="BB75" s="274" t="s">
        <v>3035</v>
      </c>
      <c r="BC75" s="605"/>
      <c r="BD75" s="273" t="str">
        <f t="shared" si="16"/>
        <v>2-9</v>
      </c>
      <c r="BE75" s="273" t="str">
        <f t="shared" si="17"/>
        <v/>
      </c>
      <c r="BF75" s="273" t="str">
        <f t="shared" si="18"/>
        <v/>
      </c>
      <c r="BG75" s="273" t="str">
        <f t="shared" si="19"/>
        <v/>
      </c>
    </row>
    <row r="76" spans="2:59" ht="13.5" x14ac:dyDescent="0.3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98">
        <v>44552</v>
      </c>
      <c r="BA76" s="524" t="s">
        <v>3092</v>
      </c>
      <c r="BB76" s="274" t="s">
        <v>3035</v>
      </c>
      <c r="BC76" s="605"/>
      <c r="BD76" s="273" t="str">
        <f t="shared" si="16"/>
        <v>2-9</v>
      </c>
      <c r="BE76" s="273" t="str">
        <f t="shared" si="17"/>
        <v/>
      </c>
      <c r="BF76" s="273" t="str">
        <f t="shared" si="18"/>
        <v/>
      </c>
      <c r="BG76" s="273" t="str">
        <f t="shared" si="19"/>
        <v/>
      </c>
    </row>
    <row r="77" spans="2:59" ht="13.5" x14ac:dyDescent="0.3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98">
        <v>44519</v>
      </c>
      <c r="BA77" s="524" t="s">
        <v>3092</v>
      </c>
      <c r="BB77" s="274" t="s">
        <v>3036</v>
      </c>
      <c r="BC77" s="605"/>
      <c r="BD77" s="273" t="str">
        <f t="shared" si="16"/>
        <v>6-6</v>
      </c>
      <c r="BE77" s="273" t="str">
        <f t="shared" si="17"/>
        <v/>
      </c>
      <c r="BF77" s="273" t="str">
        <f t="shared" si="18"/>
        <v/>
      </c>
      <c r="BG77" s="273" t="str">
        <f t="shared" si="19"/>
        <v/>
      </c>
    </row>
    <row r="78" spans="2:59" ht="13.5" x14ac:dyDescent="0.3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98">
        <v>44519</v>
      </c>
      <c r="BA78" s="524" t="s">
        <v>3092</v>
      </c>
      <c r="BB78" s="274" t="s">
        <v>3036</v>
      </c>
      <c r="BC78" s="605"/>
      <c r="BD78" s="273" t="str">
        <f t="shared" si="16"/>
        <v>6-6</v>
      </c>
      <c r="BE78" s="273" t="str">
        <f t="shared" si="17"/>
        <v/>
      </c>
      <c r="BF78" s="273" t="str">
        <f t="shared" si="18"/>
        <v/>
      </c>
      <c r="BG78" s="273" t="str">
        <f t="shared" si="19"/>
        <v/>
      </c>
    </row>
    <row r="79" spans="2:59" ht="13.5" x14ac:dyDescent="0.3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2991</v>
      </c>
      <c r="K79" s="258" t="s">
        <v>3007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2992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98">
        <v>44519</v>
      </c>
      <c r="BA79" s="524" t="s">
        <v>3092</v>
      </c>
      <c r="BB79" s="274" t="s">
        <v>3037</v>
      </c>
      <c r="BC79" s="605"/>
      <c r="BD79" s="273" t="str">
        <f t="shared" si="16"/>
        <v/>
      </c>
      <c r="BE79" s="273" t="str">
        <f t="shared" si="17"/>
        <v>3-2</v>
      </c>
      <c r="BF79" s="273" t="str">
        <f t="shared" si="18"/>
        <v/>
      </c>
      <c r="BG79" s="273" t="str">
        <f t="shared" si="19"/>
        <v/>
      </c>
    </row>
    <row r="80" spans="2:59" ht="13.5" x14ac:dyDescent="0.3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98">
        <v>44536</v>
      </c>
      <c r="BA80" s="524" t="s">
        <v>3019</v>
      </c>
      <c r="BB80" s="274" t="s">
        <v>3038</v>
      </c>
      <c r="BC80" s="605"/>
      <c r="BD80" s="273" t="str">
        <f t="shared" si="16"/>
        <v/>
      </c>
      <c r="BE80" s="273" t="str">
        <f t="shared" si="17"/>
        <v>3-2</v>
      </c>
      <c r="BF80" s="273" t="str">
        <f t="shared" si="18"/>
        <v/>
      </c>
      <c r="BG80" s="273" t="str">
        <f t="shared" si="19"/>
        <v/>
      </c>
    </row>
    <row r="81" spans="2:59" ht="13.5" x14ac:dyDescent="0.3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98">
        <v>44550</v>
      </c>
      <c r="BA81" s="524" t="s">
        <v>3019</v>
      </c>
      <c r="BB81" s="274" t="s">
        <v>3039</v>
      </c>
      <c r="BC81" s="605"/>
      <c r="BD81" s="273" t="str">
        <f t="shared" si="16"/>
        <v/>
      </c>
      <c r="BE81" s="273" t="str">
        <f t="shared" si="17"/>
        <v>3-5</v>
      </c>
      <c r="BF81" s="273" t="str">
        <f t="shared" si="18"/>
        <v/>
      </c>
      <c r="BG81" s="273" t="str">
        <f t="shared" si="19"/>
        <v/>
      </c>
    </row>
    <row r="82" spans="2:59" ht="13.5" x14ac:dyDescent="0.3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81">
        <v>44575</v>
      </c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98">
        <v>44545</v>
      </c>
      <c r="BA82" s="524" t="s">
        <v>3019</v>
      </c>
      <c r="BB82" s="274" t="s">
        <v>3040</v>
      </c>
      <c r="BC82" s="605"/>
      <c r="BD82" s="273" t="str">
        <f t="shared" si="16"/>
        <v>3-5</v>
      </c>
      <c r="BE82" s="273" t="str">
        <f t="shared" si="17"/>
        <v/>
      </c>
      <c r="BF82" s="273" t="str">
        <f t="shared" si="18"/>
        <v/>
      </c>
      <c r="BG82" s="273" t="str">
        <f t="shared" si="19"/>
        <v/>
      </c>
    </row>
    <row r="83" spans="2:59" ht="13.5" x14ac:dyDescent="0.3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2991</v>
      </c>
      <c r="K83" s="258" t="s">
        <v>3007</v>
      </c>
      <c r="L83" s="281">
        <v>44575</v>
      </c>
      <c r="M83" s="281">
        <v>44575</v>
      </c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2992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98">
        <v>44559</v>
      </c>
      <c r="BA83" s="524" t="s">
        <v>3092</v>
      </c>
      <c r="BB83" s="274" t="s">
        <v>3041</v>
      </c>
      <c r="BC83" s="605"/>
      <c r="BD83" s="273" t="str">
        <f t="shared" si="16"/>
        <v>3-5</v>
      </c>
      <c r="BE83" s="273" t="str">
        <f t="shared" si="17"/>
        <v/>
      </c>
      <c r="BF83" s="273" t="str">
        <f t="shared" si="18"/>
        <v/>
      </c>
      <c r="BG83" s="273" t="str">
        <f t="shared" si="19"/>
        <v/>
      </c>
    </row>
    <row r="84" spans="2:59" ht="54" x14ac:dyDescent="0.3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81">
        <v>44578</v>
      </c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98">
        <v>44519</v>
      </c>
      <c r="BA84" s="524" t="s">
        <v>3092</v>
      </c>
      <c r="BB84" s="274" t="s">
        <v>3037</v>
      </c>
      <c r="BC84" s="605"/>
      <c r="BD84" s="273" t="str">
        <f t="shared" si="16"/>
        <v>4-1</v>
      </c>
      <c r="BE84" s="273" t="str">
        <f t="shared" si="17"/>
        <v/>
      </c>
      <c r="BF84" s="273" t="str">
        <f t="shared" si="18"/>
        <v/>
      </c>
      <c r="BG84" s="273" t="str">
        <f t="shared" si="19"/>
        <v/>
      </c>
    </row>
    <row r="85" spans="2:59" ht="13.5" x14ac:dyDescent="0.3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81">
        <v>44578</v>
      </c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98">
        <v>44519</v>
      </c>
      <c r="BA85" s="524" t="s">
        <v>3092</v>
      </c>
      <c r="BB85" s="274" t="s">
        <v>3037</v>
      </c>
      <c r="BC85" s="605"/>
      <c r="BD85" s="273" t="str">
        <f t="shared" si="16"/>
        <v>4-1</v>
      </c>
      <c r="BE85" s="273" t="str">
        <f t="shared" si="17"/>
        <v/>
      </c>
      <c r="BF85" s="273" t="str">
        <f t="shared" si="18"/>
        <v/>
      </c>
      <c r="BG85" s="273" t="str">
        <f t="shared" si="19"/>
        <v/>
      </c>
    </row>
    <row r="86" spans="2:59" ht="13.5" x14ac:dyDescent="0.3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81">
        <v>44578</v>
      </c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98">
        <v>44519</v>
      </c>
      <c r="BA86" s="524" t="s">
        <v>3092</v>
      </c>
      <c r="BB86" s="274" t="s">
        <v>3037</v>
      </c>
      <c r="BC86" s="605"/>
      <c r="BD86" s="273" t="str">
        <f t="shared" si="16"/>
        <v>4-1</v>
      </c>
      <c r="BE86" s="273" t="str">
        <f t="shared" si="17"/>
        <v/>
      </c>
      <c r="BF86" s="273" t="str">
        <f t="shared" si="18"/>
        <v/>
      </c>
      <c r="BG86" s="273" t="str">
        <f t="shared" si="19"/>
        <v/>
      </c>
    </row>
    <row r="87" spans="2:59" ht="13.5" x14ac:dyDescent="0.3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98">
        <v>44560</v>
      </c>
      <c r="BA87" s="524" t="s">
        <v>3092</v>
      </c>
      <c r="BB87" s="274" t="s">
        <v>3029</v>
      </c>
      <c r="BC87" s="605"/>
      <c r="BD87" s="273" t="str">
        <f t="shared" si="16"/>
        <v/>
      </c>
      <c r="BE87" s="273" t="str">
        <f t="shared" si="17"/>
        <v>6-8</v>
      </c>
      <c r="BF87" s="273" t="str">
        <f t="shared" si="18"/>
        <v/>
      </c>
      <c r="BG87" s="273" t="str">
        <f t="shared" si="19"/>
        <v/>
      </c>
    </row>
    <row r="88" spans="2:59" ht="13.5" x14ac:dyDescent="0.3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81">
        <v>44578</v>
      </c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98">
        <v>44519</v>
      </c>
      <c r="BA88" s="524" t="s">
        <v>3019</v>
      </c>
      <c r="BB88" s="274" t="s">
        <v>3042</v>
      </c>
      <c r="BC88" s="605"/>
      <c r="BD88" s="273" t="str">
        <f t="shared" si="16"/>
        <v>4-4</v>
      </c>
      <c r="BE88" s="273" t="str">
        <f t="shared" si="17"/>
        <v/>
      </c>
      <c r="BF88" s="273" t="str">
        <f t="shared" si="18"/>
        <v/>
      </c>
      <c r="BG88" s="273" t="str">
        <f t="shared" si="19"/>
        <v/>
      </c>
    </row>
    <row r="89" spans="2:59" ht="27" x14ac:dyDescent="0.3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81">
        <v>44578</v>
      </c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98">
        <v>44519</v>
      </c>
      <c r="BA89" s="524" t="s">
        <v>3019</v>
      </c>
      <c r="BB89" s="274" t="s">
        <v>3042</v>
      </c>
      <c r="BC89" s="605"/>
      <c r="BD89" s="273" t="str">
        <f t="shared" si="16"/>
        <v>4-4</v>
      </c>
      <c r="BE89" s="273" t="str">
        <f t="shared" si="17"/>
        <v/>
      </c>
      <c r="BF89" s="273" t="str">
        <f t="shared" si="18"/>
        <v/>
      </c>
      <c r="BG89" s="273" t="str">
        <f t="shared" si="19"/>
        <v/>
      </c>
    </row>
    <row r="90" spans="2:59" ht="40.5" x14ac:dyDescent="0.3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81">
        <v>44578</v>
      </c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98">
        <v>44519</v>
      </c>
      <c r="BA90" s="524" t="s">
        <v>3019</v>
      </c>
      <c r="BB90" s="274" t="s">
        <v>3042</v>
      </c>
      <c r="BC90" s="605"/>
      <c r="BD90" s="273" t="str">
        <f t="shared" si="16"/>
        <v>4-4</v>
      </c>
      <c r="BE90" s="273" t="str">
        <f t="shared" si="17"/>
        <v/>
      </c>
      <c r="BF90" s="273" t="str">
        <f t="shared" si="18"/>
        <v/>
      </c>
      <c r="BG90" s="273" t="str">
        <f t="shared" si="19"/>
        <v/>
      </c>
    </row>
    <row r="91" spans="2:59" ht="27" x14ac:dyDescent="0.3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81">
        <v>44578</v>
      </c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98">
        <v>44529</v>
      </c>
      <c r="BA91" s="524" t="s">
        <v>3019</v>
      </c>
      <c r="BB91" s="274" t="s">
        <v>3043</v>
      </c>
      <c r="BC91" s="605"/>
      <c r="BD91" s="273" t="str">
        <f t="shared" si="16"/>
        <v>4-4</v>
      </c>
      <c r="BE91" s="273" t="str">
        <f t="shared" si="17"/>
        <v/>
      </c>
      <c r="BF91" s="273" t="str">
        <f t="shared" si="18"/>
        <v/>
      </c>
      <c r="BG91" s="273" t="str">
        <f t="shared" si="19"/>
        <v/>
      </c>
    </row>
    <row r="92" spans="2:59" ht="13.5" x14ac:dyDescent="0.3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81">
        <v>44578</v>
      </c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98">
        <v>44519</v>
      </c>
      <c r="BA92" s="524" t="s">
        <v>3019</v>
      </c>
      <c r="BB92" s="274" t="s">
        <v>3042</v>
      </c>
      <c r="BC92" s="605"/>
      <c r="BD92" s="273" t="str">
        <f t="shared" si="16"/>
        <v>4-4</v>
      </c>
      <c r="BE92" s="273" t="str">
        <f t="shared" si="17"/>
        <v/>
      </c>
      <c r="BF92" s="273" t="str">
        <f t="shared" si="18"/>
        <v/>
      </c>
      <c r="BG92" s="273" t="str">
        <f t="shared" si="19"/>
        <v/>
      </c>
    </row>
    <row r="93" spans="2:59" ht="13.5" x14ac:dyDescent="0.3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81">
        <v>44578</v>
      </c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98">
        <v>44519</v>
      </c>
      <c r="BA93" s="524" t="s">
        <v>3019</v>
      </c>
      <c r="BB93" s="274" t="s">
        <v>3042</v>
      </c>
      <c r="BC93" s="605"/>
      <c r="BD93" s="273" t="str">
        <f t="shared" si="16"/>
        <v>4-4</v>
      </c>
      <c r="BE93" s="273" t="str">
        <f t="shared" si="17"/>
        <v/>
      </c>
      <c r="BF93" s="273" t="str">
        <f t="shared" si="18"/>
        <v/>
      </c>
      <c r="BG93" s="273" t="str">
        <f t="shared" si="19"/>
        <v/>
      </c>
    </row>
    <row r="94" spans="2:59" ht="13.5" x14ac:dyDescent="0.3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81">
        <v>44578</v>
      </c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98">
        <v>44519</v>
      </c>
      <c r="BA94" s="524" t="s">
        <v>3019</v>
      </c>
      <c r="BB94" s="274" t="s">
        <v>3044</v>
      </c>
      <c r="BC94" s="605"/>
      <c r="BD94" s="273" t="str">
        <f t="shared" si="16"/>
        <v>4-4</v>
      </c>
      <c r="BE94" s="273" t="str">
        <f t="shared" si="17"/>
        <v/>
      </c>
      <c r="BF94" s="273" t="str">
        <f t="shared" si="18"/>
        <v/>
      </c>
      <c r="BG94" s="273" t="str">
        <f t="shared" si="19"/>
        <v/>
      </c>
    </row>
    <row r="95" spans="2:59" ht="27" x14ac:dyDescent="0.3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81">
        <v>44578</v>
      </c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98">
        <v>44519</v>
      </c>
      <c r="BA95" s="524" t="s">
        <v>3019</v>
      </c>
      <c r="BB95" s="274" t="s">
        <v>3044</v>
      </c>
      <c r="BC95" s="605"/>
      <c r="BD95" s="273" t="str">
        <f t="shared" si="16"/>
        <v>4-4</v>
      </c>
      <c r="BE95" s="273" t="str">
        <f t="shared" si="17"/>
        <v/>
      </c>
      <c r="BF95" s="273" t="str">
        <f t="shared" si="18"/>
        <v/>
      </c>
      <c r="BG95" s="273" t="str">
        <f t="shared" si="19"/>
        <v/>
      </c>
    </row>
    <row r="96" spans="2:59" ht="40.5" x14ac:dyDescent="0.3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98">
        <v>44519</v>
      </c>
      <c r="BA96" s="524" t="s">
        <v>3019</v>
      </c>
      <c r="BB96" s="274" t="s">
        <v>3044</v>
      </c>
      <c r="BC96" s="605"/>
      <c r="BD96" s="273" t="str">
        <f t="shared" si="16"/>
        <v/>
      </c>
      <c r="BE96" s="273" t="str">
        <f t="shared" si="17"/>
        <v>4-4</v>
      </c>
      <c r="BF96" s="273" t="str">
        <f t="shared" si="18"/>
        <v/>
      </c>
      <c r="BG96" s="273" t="str">
        <f t="shared" si="19"/>
        <v/>
      </c>
    </row>
    <row r="97" spans="1:59" ht="13.5" x14ac:dyDescent="0.3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98">
        <v>44519</v>
      </c>
      <c r="BA97" s="524" t="s">
        <v>3019</v>
      </c>
      <c r="BB97" s="274" t="s">
        <v>3044</v>
      </c>
      <c r="BC97" s="605"/>
      <c r="BD97" s="273" t="str">
        <f t="shared" si="16"/>
        <v/>
      </c>
      <c r="BE97" s="273" t="str">
        <f t="shared" si="17"/>
        <v>4-4</v>
      </c>
      <c r="BF97" s="273" t="str">
        <f t="shared" si="18"/>
        <v/>
      </c>
      <c r="BG97" s="273" t="str">
        <f t="shared" si="19"/>
        <v/>
      </c>
    </row>
    <row r="98" spans="1:59" ht="13.5" x14ac:dyDescent="0.3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2991</v>
      </c>
      <c r="K98" s="258" t="s">
        <v>3007</v>
      </c>
      <c r="L98" s="281">
        <v>44575</v>
      </c>
      <c r="M98" s="281">
        <v>44575</v>
      </c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2992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98">
        <v>44532</v>
      </c>
      <c r="BA98" s="524" t="s">
        <v>3019</v>
      </c>
      <c r="BB98" s="274" t="s">
        <v>3045</v>
      </c>
      <c r="BC98" s="605"/>
      <c r="BD98" s="273" t="str">
        <f t="shared" si="16"/>
        <v>3-3</v>
      </c>
      <c r="BE98" s="273" t="str">
        <f t="shared" si="17"/>
        <v/>
      </c>
      <c r="BF98" s="273" t="str">
        <f t="shared" si="18"/>
        <v/>
      </c>
      <c r="BG98" s="273" t="str">
        <f t="shared" si="19"/>
        <v/>
      </c>
    </row>
    <row r="99" spans="1:59" ht="13.5" x14ac:dyDescent="0.3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2991</v>
      </c>
      <c r="K99" s="258" t="s">
        <v>3007</v>
      </c>
      <c r="L99" s="281">
        <v>44575</v>
      </c>
      <c r="M99" s="281">
        <v>44575</v>
      </c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2993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98">
        <v>44539</v>
      </c>
      <c r="BA99" s="524" t="s">
        <v>3019</v>
      </c>
      <c r="BB99" s="274" t="s">
        <v>3046</v>
      </c>
      <c r="BC99" s="605"/>
      <c r="BD99" s="273" t="str">
        <f t="shared" si="16"/>
        <v>3-3</v>
      </c>
      <c r="BE99" s="273" t="str">
        <f t="shared" si="17"/>
        <v/>
      </c>
      <c r="BF99" s="273" t="str">
        <f t="shared" si="18"/>
        <v/>
      </c>
      <c r="BG99" s="273" t="str">
        <f t="shared" si="19"/>
        <v/>
      </c>
    </row>
    <row r="100" spans="1:59" ht="13.5" x14ac:dyDescent="0.3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98">
        <v>44519</v>
      </c>
      <c r="BA100" s="524" t="s">
        <v>3092</v>
      </c>
      <c r="BB100" s="274" t="s">
        <v>3037</v>
      </c>
      <c r="BC100" s="605"/>
      <c r="BD100" s="273" t="str">
        <f t="shared" si="16"/>
        <v>4-1</v>
      </c>
      <c r="BE100" s="273" t="str">
        <f t="shared" si="17"/>
        <v/>
      </c>
      <c r="BF100" s="273" t="str">
        <f t="shared" si="18"/>
        <v/>
      </c>
      <c r="BG100" s="273" t="str">
        <f t="shared" si="19"/>
        <v/>
      </c>
    </row>
    <row r="101" spans="1:59" ht="13.5" x14ac:dyDescent="0.3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98">
        <v>44539</v>
      </c>
      <c r="BA101" s="524" t="s">
        <v>3019</v>
      </c>
      <c r="BB101" s="274" t="s">
        <v>3046</v>
      </c>
      <c r="BC101" s="605"/>
      <c r="BD101" s="273" t="str">
        <f t="shared" si="16"/>
        <v>4-1</v>
      </c>
      <c r="BE101" s="273" t="str">
        <f t="shared" si="17"/>
        <v/>
      </c>
      <c r="BF101" s="273" t="str">
        <f t="shared" si="18"/>
        <v/>
      </c>
      <c r="BG101" s="273" t="str">
        <f t="shared" si="19"/>
        <v/>
      </c>
    </row>
    <row r="102" spans="1:59" ht="13.5" x14ac:dyDescent="0.3">
      <c r="A102" s="545"/>
      <c r="B102" s="370"/>
      <c r="C102" s="274" t="s">
        <v>78</v>
      </c>
      <c r="D102" s="219" t="s">
        <v>350</v>
      </c>
      <c r="E102" s="273" t="s">
        <v>2985</v>
      </c>
      <c r="F102" s="274" t="s">
        <v>2986</v>
      </c>
      <c r="G102" s="274" t="s">
        <v>2987</v>
      </c>
      <c r="H102" s="273" t="s">
        <v>176</v>
      </c>
      <c r="I102" s="273" t="s">
        <v>186</v>
      </c>
      <c r="J102" s="218" t="s">
        <v>2988</v>
      </c>
      <c r="K102" s="218" t="s">
        <v>3013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>
        <v>44582</v>
      </c>
      <c r="AZ102" s="598" t="s">
        <v>2463</v>
      </c>
      <c r="BA102" s="524" t="s">
        <v>2463</v>
      </c>
      <c r="BB102" s="274" t="s">
        <v>2463</v>
      </c>
      <c r="BC102" s="605"/>
      <c r="BD102" s="274" t="str">
        <f t="shared" si="16"/>
        <v/>
      </c>
      <c r="BE102" s="274" t="str">
        <f t="shared" si="17"/>
        <v/>
      </c>
      <c r="BF102" s="274" t="str">
        <f t="shared" si="18"/>
        <v/>
      </c>
      <c r="BG102" s="274" t="str">
        <f t="shared" si="19"/>
        <v>4-1</v>
      </c>
    </row>
    <row r="103" spans="1:59" ht="13.5" x14ac:dyDescent="0.3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98">
        <v>44546</v>
      </c>
      <c r="BA103" s="524" t="s">
        <v>3019</v>
      </c>
      <c r="BB103" s="274" t="s">
        <v>3047</v>
      </c>
      <c r="BC103" s="605"/>
      <c r="BD103" s="273" t="str">
        <f t="shared" si="16"/>
        <v>4-2</v>
      </c>
      <c r="BE103" s="273" t="str">
        <f t="shared" si="17"/>
        <v/>
      </c>
      <c r="BF103" s="273" t="str">
        <f t="shared" si="18"/>
        <v/>
      </c>
      <c r="BG103" s="273" t="str">
        <f t="shared" si="19"/>
        <v/>
      </c>
    </row>
    <row r="104" spans="1:59" ht="13.5" x14ac:dyDescent="0.3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98">
        <v>44546</v>
      </c>
      <c r="BA104" s="524" t="s">
        <v>3019</v>
      </c>
      <c r="BB104" s="274" t="s">
        <v>3047</v>
      </c>
      <c r="BC104" s="605"/>
      <c r="BD104" s="273" t="str">
        <f t="shared" si="16"/>
        <v>4-2</v>
      </c>
      <c r="BE104" s="273" t="str">
        <f t="shared" si="17"/>
        <v/>
      </c>
      <c r="BF104" s="273" t="str">
        <f t="shared" si="18"/>
        <v/>
      </c>
      <c r="BG104" s="273" t="str">
        <f t="shared" si="19"/>
        <v/>
      </c>
    </row>
    <row r="105" spans="1:59" ht="13.5" x14ac:dyDescent="0.3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98">
        <v>44512</v>
      </c>
      <c r="BA105" s="524" t="s">
        <v>3092</v>
      </c>
      <c r="BB105" s="274" t="s">
        <v>3033</v>
      </c>
      <c r="BC105" s="605"/>
      <c r="BD105" s="273" t="str">
        <f t="shared" si="16"/>
        <v>5-1</v>
      </c>
      <c r="BE105" s="273" t="str">
        <f t="shared" si="17"/>
        <v/>
      </c>
      <c r="BF105" s="273" t="str">
        <f t="shared" si="18"/>
        <v/>
      </c>
      <c r="BG105" s="273" t="str">
        <f t="shared" si="19"/>
        <v/>
      </c>
    </row>
    <row r="106" spans="1:59" ht="27" x14ac:dyDescent="0.3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98">
        <v>44532</v>
      </c>
      <c r="BA106" s="524" t="s">
        <v>3019</v>
      </c>
      <c r="BB106" s="274" t="s">
        <v>3045</v>
      </c>
      <c r="BC106" s="605"/>
      <c r="BD106" s="273" t="str">
        <f t="shared" si="16"/>
        <v/>
      </c>
      <c r="BE106" s="273" t="str">
        <f t="shared" si="17"/>
        <v>4-7</v>
      </c>
      <c r="BF106" s="273" t="str">
        <f t="shared" si="18"/>
        <v/>
      </c>
      <c r="BG106" s="273" t="str">
        <f t="shared" si="19"/>
        <v/>
      </c>
    </row>
    <row r="107" spans="1:59" ht="13.5" x14ac:dyDescent="0.3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2991</v>
      </c>
      <c r="K107" s="258" t="s">
        <v>3007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2992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98">
        <v>44532</v>
      </c>
      <c r="BA107" s="524" t="s">
        <v>3019</v>
      </c>
      <c r="BB107" s="274" t="s">
        <v>3045</v>
      </c>
      <c r="BC107" s="605"/>
      <c r="BD107" s="273" t="str">
        <f t="shared" si="16"/>
        <v/>
      </c>
      <c r="BE107" s="273" t="str">
        <f t="shared" si="17"/>
        <v>3-3</v>
      </c>
      <c r="BF107" s="273" t="str">
        <f t="shared" si="18"/>
        <v/>
      </c>
      <c r="BG107" s="273" t="str">
        <f t="shared" si="19"/>
        <v/>
      </c>
    </row>
    <row r="108" spans="1:59" ht="40.5" x14ac:dyDescent="0.3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98">
        <v>44532</v>
      </c>
      <c r="BA108" s="524" t="s">
        <v>3019</v>
      </c>
      <c r="BB108" s="274" t="s">
        <v>3045</v>
      </c>
      <c r="BC108" s="605"/>
      <c r="BD108" s="273" t="str">
        <f t="shared" si="16"/>
        <v/>
      </c>
      <c r="BE108" s="273" t="str">
        <f t="shared" si="17"/>
        <v>3-3</v>
      </c>
      <c r="BF108" s="273" t="str">
        <f t="shared" si="18"/>
        <v/>
      </c>
      <c r="BG108" s="273" t="str">
        <f t="shared" si="19"/>
        <v/>
      </c>
    </row>
    <row r="109" spans="1:59" ht="13.5" x14ac:dyDescent="0.3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2991</v>
      </c>
      <c r="K109" s="258" t="s">
        <v>3007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2992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98">
        <v>44532</v>
      </c>
      <c r="BA109" s="524" t="s">
        <v>3019</v>
      </c>
      <c r="BB109" s="274" t="s">
        <v>3045</v>
      </c>
      <c r="BC109" s="605"/>
      <c r="BD109" s="273" t="str">
        <f t="shared" si="16"/>
        <v/>
      </c>
      <c r="BE109" s="273" t="str">
        <f t="shared" si="17"/>
        <v>3-3</v>
      </c>
      <c r="BF109" s="273" t="str">
        <f t="shared" si="18"/>
        <v/>
      </c>
      <c r="BG109" s="273" t="str">
        <f t="shared" si="19"/>
        <v/>
      </c>
    </row>
    <row r="110" spans="1:59" ht="13.5" x14ac:dyDescent="0.3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98">
        <v>44559</v>
      </c>
      <c r="BA110" s="524" t="s">
        <v>3092</v>
      </c>
      <c r="BB110" s="274" t="s">
        <v>3041</v>
      </c>
      <c r="BC110" s="605"/>
      <c r="BD110" s="273" t="str">
        <f t="shared" si="16"/>
        <v>2-9</v>
      </c>
      <c r="BE110" s="273" t="str">
        <f t="shared" si="17"/>
        <v/>
      </c>
      <c r="BF110" s="273" t="str">
        <f t="shared" si="18"/>
        <v/>
      </c>
      <c r="BG110" s="273" t="str">
        <f t="shared" si="19"/>
        <v/>
      </c>
    </row>
    <row r="111" spans="1:59" ht="13.5" x14ac:dyDescent="0.3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98">
        <v>44559</v>
      </c>
      <c r="BA111" s="524" t="s">
        <v>3092</v>
      </c>
      <c r="BB111" s="274" t="s">
        <v>3041</v>
      </c>
      <c r="BC111" s="605"/>
      <c r="BD111" s="273" t="str">
        <f t="shared" si="16"/>
        <v>2-9</v>
      </c>
      <c r="BE111" s="273" t="str">
        <f t="shared" si="17"/>
        <v/>
      </c>
      <c r="BF111" s="273" t="str">
        <f t="shared" si="18"/>
        <v/>
      </c>
      <c r="BG111" s="273" t="str">
        <f t="shared" si="19"/>
        <v/>
      </c>
    </row>
    <row r="112" spans="1:59" ht="13.5" x14ac:dyDescent="0.3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98">
        <v>44559</v>
      </c>
      <c r="BA112" s="524" t="s">
        <v>3092</v>
      </c>
      <c r="BB112" s="274" t="s">
        <v>3041</v>
      </c>
      <c r="BC112" s="605"/>
      <c r="BD112" s="273" t="str">
        <f t="shared" si="16"/>
        <v>2-9</v>
      </c>
      <c r="BE112" s="273" t="str">
        <f t="shared" si="17"/>
        <v/>
      </c>
      <c r="BF112" s="273" t="str">
        <f t="shared" si="18"/>
        <v/>
      </c>
      <c r="BG112" s="273" t="str">
        <f t="shared" si="19"/>
        <v/>
      </c>
    </row>
    <row r="113" spans="1:59" ht="13.5" x14ac:dyDescent="0.3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98">
        <v>44524</v>
      </c>
      <c r="BA113" s="524" t="s">
        <v>3092</v>
      </c>
      <c r="BB113" s="274" t="s">
        <v>3025</v>
      </c>
      <c r="BC113" s="605"/>
      <c r="BD113" s="273" t="str">
        <f t="shared" si="16"/>
        <v>4-6</v>
      </c>
      <c r="BE113" s="273" t="str">
        <f t="shared" si="17"/>
        <v/>
      </c>
      <c r="BF113" s="273" t="str">
        <f t="shared" si="18"/>
        <v/>
      </c>
      <c r="BG113" s="273" t="str">
        <f t="shared" si="19"/>
        <v/>
      </c>
    </row>
    <row r="114" spans="1:59" ht="13.5" x14ac:dyDescent="0.3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98">
        <v>44536</v>
      </c>
      <c r="BA114" s="524" t="s">
        <v>3019</v>
      </c>
      <c r="BB114" s="274" t="s">
        <v>3048</v>
      </c>
      <c r="BC114" s="605"/>
      <c r="BD114" s="273" t="str">
        <f t="shared" si="16"/>
        <v>4-6</v>
      </c>
      <c r="BE114" s="273" t="str">
        <f t="shared" si="17"/>
        <v/>
      </c>
      <c r="BF114" s="273" t="str">
        <f t="shared" si="18"/>
        <v/>
      </c>
      <c r="BG114" s="273" t="str">
        <f t="shared" si="19"/>
        <v/>
      </c>
    </row>
    <row r="115" spans="1:59" ht="13.5" x14ac:dyDescent="0.3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81">
        <v>44578</v>
      </c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98">
        <v>44536</v>
      </c>
      <c r="BA115" s="524" t="s">
        <v>3019</v>
      </c>
      <c r="BB115" s="274" t="s">
        <v>3048</v>
      </c>
      <c r="BC115" s="605"/>
      <c r="BD115" s="273" t="str">
        <f t="shared" si="16"/>
        <v>4-6</v>
      </c>
      <c r="BE115" s="273" t="str">
        <f t="shared" si="17"/>
        <v/>
      </c>
      <c r="BF115" s="273" t="str">
        <f t="shared" si="18"/>
        <v/>
      </c>
      <c r="BG115" s="273" t="str">
        <f t="shared" si="19"/>
        <v/>
      </c>
    </row>
    <row r="116" spans="1:59" ht="40.5" x14ac:dyDescent="0.3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98">
        <v>44546</v>
      </c>
      <c r="BA116" s="524" t="s">
        <v>3019</v>
      </c>
      <c r="BB116" s="274" t="s">
        <v>3049</v>
      </c>
      <c r="BC116" s="605"/>
      <c r="BD116" s="273" t="str">
        <f t="shared" si="16"/>
        <v/>
      </c>
      <c r="BE116" s="273" t="str">
        <f t="shared" si="17"/>
        <v>4-6</v>
      </c>
      <c r="BF116" s="273" t="str">
        <f t="shared" si="18"/>
        <v/>
      </c>
      <c r="BG116" s="273" t="str">
        <f t="shared" si="19"/>
        <v/>
      </c>
    </row>
    <row r="117" spans="1:59" ht="13.5" x14ac:dyDescent="0.3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98">
        <v>44536</v>
      </c>
      <c r="BA117" s="524" t="s">
        <v>3019</v>
      </c>
      <c r="BB117" s="274" t="s">
        <v>3048</v>
      </c>
      <c r="BC117" s="605"/>
      <c r="BD117" s="273" t="str">
        <f t="shared" si="16"/>
        <v>4-6</v>
      </c>
      <c r="BE117" s="273" t="str">
        <f t="shared" si="17"/>
        <v/>
      </c>
      <c r="BF117" s="273" t="str">
        <f t="shared" si="18"/>
        <v/>
      </c>
      <c r="BG117" s="273" t="str">
        <f t="shared" si="19"/>
        <v/>
      </c>
    </row>
    <row r="118" spans="1:59" ht="13.5" x14ac:dyDescent="0.3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98">
        <v>44546</v>
      </c>
      <c r="BA118" s="524" t="s">
        <v>3019</v>
      </c>
      <c r="BB118" s="274" t="s">
        <v>3049</v>
      </c>
      <c r="BC118" s="605"/>
      <c r="BD118" s="273" t="str">
        <f t="shared" si="16"/>
        <v>4-6</v>
      </c>
      <c r="BE118" s="273" t="str">
        <f t="shared" si="17"/>
        <v/>
      </c>
      <c r="BF118" s="273" t="str">
        <f t="shared" si="18"/>
        <v/>
      </c>
      <c r="BG118" s="273" t="str">
        <f t="shared" si="19"/>
        <v/>
      </c>
    </row>
    <row r="119" spans="1:59" ht="27" x14ac:dyDescent="0.3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2981</v>
      </c>
      <c r="K119" s="595" t="s">
        <v>3012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2984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98">
        <v>44546</v>
      </c>
      <c r="BA119" s="524" t="s">
        <v>3019</v>
      </c>
      <c r="BB119" s="274" t="s">
        <v>3049</v>
      </c>
      <c r="BC119" s="605"/>
      <c r="BD119" s="273" t="str">
        <f t="shared" si="16"/>
        <v>4-6</v>
      </c>
      <c r="BE119" s="273" t="str">
        <f t="shared" si="17"/>
        <v/>
      </c>
      <c r="BF119" s="273" t="str">
        <f t="shared" si="18"/>
        <v/>
      </c>
      <c r="BG119" s="273" t="str">
        <f t="shared" si="19"/>
        <v/>
      </c>
    </row>
    <row r="120" spans="1:59" ht="27" x14ac:dyDescent="0.3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98">
        <v>44546</v>
      </c>
      <c r="BA120" s="524" t="s">
        <v>3019</v>
      </c>
      <c r="BB120" s="274" t="s">
        <v>3049</v>
      </c>
      <c r="BC120" s="605"/>
      <c r="BD120" s="273" t="str">
        <f t="shared" si="16"/>
        <v>4-6</v>
      </c>
      <c r="BE120" s="273" t="str">
        <f t="shared" si="17"/>
        <v/>
      </c>
      <c r="BF120" s="273" t="str">
        <f t="shared" si="18"/>
        <v/>
      </c>
      <c r="BG120" s="273" t="str">
        <f t="shared" si="19"/>
        <v/>
      </c>
    </row>
    <row r="121" spans="1:59" ht="13.5" x14ac:dyDescent="0.3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98">
        <v>44540</v>
      </c>
      <c r="BA121" s="524" t="s">
        <v>3019</v>
      </c>
      <c r="BB121" s="274" t="s">
        <v>3050</v>
      </c>
      <c r="BC121" s="605"/>
      <c r="BD121" s="273" t="str">
        <f t="shared" si="16"/>
        <v>4-6</v>
      </c>
      <c r="BE121" s="273" t="str">
        <f t="shared" si="17"/>
        <v/>
      </c>
      <c r="BF121" s="273" t="str">
        <f t="shared" si="18"/>
        <v/>
      </c>
      <c r="BG121" s="273" t="str">
        <f t="shared" si="19"/>
        <v/>
      </c>
    </row>
    <row r="122" spans="1:59" ht="13.5" x14ac:dyDescent="0.3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98">
        <v>44540</v>
      </c>
      <c r="BA122" s="524" t="s">
        <v>3019</v>
      </c>
      <c r="BB122" s="274" t="s">
        <v>3050</v>
      </c>
      <c r="BC122" s="605"/>
      <c r="BD122" s="273" t="str">
        <f t="shared" si="16"/>
        <v>4-6</v>
      </c>
      <c r="BE122" s="273" t="str">
        <f t="shared" si="17"/>
        <v/>
      </c>
      <c r="BF122" s="273" t="str">
        <f t="shared" si="18"/>
        <v/>
      </c>
      <c r="BG122" s="273" t="str">
        <f t="shared" si="19"/>
        <v/>
      </c>
    </row>
    <row r="123" spans="1:59" ht="13.5" x14ac:dyDescent="0.3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98">
        <v>44536</v>
      </c>
      <c r="BA123" s="524" t="s">
        <v>3019</v>
      </c>
      <c r="BB123" s="274" t="s">
        <v>3048</v>
      </c>
      <c r="BC123" s="605"/>
      <c r="BD123" s="273" t="str">
        <f t="shared" si="16"/>
        <v>4-6</v>
      </c>
      <c r="BE123" s="273" t="str">
        <f t="shared" si="17"/>
        <v/>
      </c>
      <c r="BF123" s="273" t="str">
        <f t="shared" si="18"/>
        <v/>
      </c>
      <c r="BG123" s="273" t="str">
        <f t="shared" si="19"/>
        <v/>
      </c>
    </row>
    <row r="124" spans="1:59" ht="13.5" x14ac:dyDescent="0.3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98">
        <v>44524</v>
      </c>
      <c r="BA124" s="524" t="s">
        <v>3092</v>
      </c>
      <c r="BB124" s="274" t="s">
        <v>3025</v>
      </c>
      <c r="BC124" s="605"/>
      <c r="BD124" s="273" t="str">
        <f t="shared" si="16"/>
        <v>4-6</v>
      </c>
      <c r="BE124" s="273" t="str">
        <f t="shared" si="17"/>
        <v/>
      </c>
      <c r="BF124" s="273" t="str">
        <f t="shared" si="18"/>
        <v/>
      </c>
      <c r="BG124" s="273" t="str">
        <f t="shared" si="19"/>
        <v/>
      </c>
    </row>
    <row r="125" spans="1:59" ht="67.5" x14ac:dyDescent="0.3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81">
        <v>44578</v>
      </c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98">
        <v>44540</v>
      </c>
      <c r="BA125" s="524" t="s">
        <v>3019</v>
      </c>
      <c r="BB125" s="274" t="s">
        <v>3051</v>
      </c>
      <c r="BC125" s="605"/>
      <c r="BD125" s="273" t="str">
        <f t="shared" si="16"/>
        <v>4-4</v>
      </c>
      <c r="BE125" s="273" t="str">
        <f t="shared" si="17"/>
        <v/>
      </c>
      <c r="BF125" s="273" t="str">
        <f t="shared" si="18"/>
        <v/>
      </c>
      <c r="BG125" s="273" t="str">
        <f t="shared" si="19"/>
        <v/>
      </c>
    </row>
    <row r="126" spans="1:59" ht="27" x14ac:dyDescent="0.3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98">
        <v>44540</v>
      </c>
      <c r="BA126" s="524" t="s">
        <v>3019</v>
      </c>
      <c r="BB126" s="274" t="s">
        <v>3051</v>
      </c>
      <c r="BC126" s="605"/>
      <c r="BD126" s="273" t="str">
        <f t="shared" si="16"/>
        <v>4-4</v>
      </c>
      <c r="BE126" s="273" t="str">
        <f t="shared" si="17"/>
        <v/>
      </c>
      <c r="BF126" s="273" t="str">
        <f t="shared" si="18"/>
        <v/>
      </c>
      <c r="BG126" s="273" t="str">
        <f t="shared" si="19"/>
        <v/>
      </c>
    </row>
    <row r="127" spans="1:59" ht="27" x14ac:dyDescent="0.3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98">
        <v>44540</v>
      </c>
      <c r="BA127" s="524" t="s">
        <v>3019</v>
      </c>
      <c r="BB127" s="274" t="s">
        <v>3051</v>
      </c>
      <c r="BC127" s="605"/>
      <c r="BD127" s="273" t="str">
        <f t="shared" si="16"/>
        <v>4-4</v>
      </c>
      <c r="BE127" s="273" t="str">
        <f t="shared" si="17"/>
        <v/>
      </c>
      <c r="BF127" s="273" t="str">
        <f t="shared" si="18"/>
        <v/>
      </c>
      <c r="BG127" s="273" t="str">
        <f t="shared" si="19"/>
        <v/>
      </c>
    </row>
    <row r="128" spans="1:59" ht="40.5" x14ac:dyDescent="0.3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81">
        <v>44578</v>
      </c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98">
        <v>44540</v>
      </c>
      <c r="BA128" s="524" t="s">
        <v>3019</v>
      </c>
      <c r="BB128" s="274" t="s">
        <v>3051</v>
      </c>
      <c r="BC128" s="605"/>
      <c r="BD128" s="273" t="str">
        <f t="shared" si="16"/>
        <v>4-4</v>
      </c>
      <c r="BE128" s="273" t="str">
        <f t="shared" si="17"/>
        <v/>
      </c>
      <c r="BF128" s="273" t="str">
        <f t="shared" si="18"/>
        <v/>
      </c>
      <c r="BG128" s="273" t="str">
        <f t="shared" si="19"/>
        <v/>
      </c>
    </row>
    <row r="129" spans="3:59" ht="27" x14ac:dyDescent="0.3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81">
        <v>44578</v>
      </c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98">
        <v>44540</v>
      </c>
      <c r="BA129" s="524" t="s">
        <v>3019</v>
      </c>
      <c r="BB129" s="274" t="s">
        <v>3051</v>
      </c>
      <c r="BC129" s="605"/>
      <c r="BD129" s="273" t="str">
        <f t="shared" si="16"/>
        <v>4-4</v>
      </c>
      <c r="BE129" s="273" t="str">
        <f t="shared" si="17"/>
        <v/>
      </c>
      <c r="BF129" s="273" t="str">
        <f t="shared" si="18"/>
        <v/>
      </c>
      <c r="BG129" s="273" t="str">
        <f t="shared" si="19"/>
        <v/>
      </c>
    </row>
    <row r="130" spans="3:59" ht="13.5" x14ac:dyDescent="0.3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98" t="s">
        <v>2463</v>
      </c>
      <c r="BA130" s="524" t="s">
        <v>2463</v>
      </c>
      <c r="BB130" s="274" t="s">
        <v>2463</v>
      </c>
      <c r="BC130" s="605"/>
      <c r="BD130" s="274" t="str">
        <f t="shared" ref="BD130:BD193" si="32">IF(AND(COUNTIF(AX130,"&gt;&lt;0")=1,COUNTA(M130)=1),LEFT(D130,3),"")</f>
        <v/>
      </c>
      <c r="BE130" s="274" t="str">
        <f t="shared" ref="BE130:BE193" si="33">IF(AND(COUNTIF(AX130,"&gt;&lt;")=1,COUNTA(M130)=0),LEFT(D130,3),"")</f>
        <v/>
      </c>
      <c r="BF130" s="274" t="str">
        <f t="shared" ref="BF130:BF193" si="34">IF(AND(COUNTIF(AX130,"&gt;&lt;0")=0,COUNTA(M130)=1),LEFT(D130,3),"")</f>
        <v>5-5</v>
      </c>
      <c r="BG130" s="274" t="str">
        <f t="shared" ref="BG130:BG193" si="35">IF(AND(COUNTIF(AX130,"&gt;&lt;0")=0,COUNTA(M130)=0),LEFT(D130,3),"")</f>
        <v/>
      </c>
    </row>
    <row r="131" spans="3:59" ht="13.5" x14ac:dyDescent="0.3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98" t="s">
        <v>2463</v>
      </c>
      <c r="BA131" s="524" t="s">
        <v>2463</v>
      </c>
      <c r="BB131" s="274" t="s">
        <v>2463</v>
      </c>
      <c r="BC131" s="605"/>
      <c r="BD131" s="274" t="str">
        <f t="shared" si="32"/>
        <v/>
      </c>
      <c r="BE131" s="274" t="str">
        <f t="shared" si="33"/>
        <v/>
      </c>
      <c r="BF131" s="274" t="str">
        <f t="shared" si="34"/>
        <v>5-5</v>
      </c>
      <c r="BG131" s="274" t="str">
        <f t="shared" si="35"/>
        <v/>
      </c>
    </row>
    <row r="132" spans="3:59" ht="13.5" x14ac:dyDescent="0.3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98" t="s">
        <v>2463</v>
      </c>
      <c r="BA132" s="524" t="s">
        <v>2463</v>
      </c>
      <c r="BB132" s="274" t="s">
        <v>2463</v>
      </c>
      <c r="BC132" s="605"/>
      <c r="BD132" s="274" t="str">
        <f t="shared" si="32"/>
        <v/>
      </c>
      <c r="BE132" s="274" t="str">
        <f t="shared" si="33"/>
        <v/>
      </c>
      <c r="BF132" s="274" t="str">
        <f t="shared" si="34"/>
        <v>5-5</v>
      </c>
      <c r="BG132" s="274" t="str">
        <f t="shared" si="35"/>
        <v/>
      </c>
    </row>
    <row r="133" spans="3:59" ht="13.5" x14ac:dyDescent="0.3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98" t="s">
        <v>2463</v>
      </c>
      <c r="BA133" s="524" t="s">
        <v>2463</v>
      </c>
      <c r="BB133" s="274" t="s">
        <v>2463</v>
      </c>
      <c r="BC133" s="605"/>
      <c r="BD133" s="274" t="str">
        <f t="shared" si="32"/>
        <v/>
      </c>
      <c r="BE133" s="274" t="str">
        <f t="shared" si="33"/>
        <v/>
      </c>
      <c r="BF133" s="274" t="str">
        <f t="shared" si="34"/>
        <v>5-5</v>
      </c>
      <c r="BG133" s="274" t="str">
        <f t="shared" si="35"/>
        <v/>
      </c>
    </row>
    <row r="134" spans="3:59" ht="13.5" x14ac:dyDescent="0.3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98" t="s">
        <v>2463</v>
      </c>
      <c r="BA134" s="524" t="s">
        <v>2463</v>
      </c>
      <c r="BB134" s="274" t="s">
        <v>2463</v>
      </c>
      <c r="BC134" s="605"/>
      <c r="BD134" s="274" t="str">
        <f t="shared" si="32"/>
        <v/>
      </c>
      <c r="BE134" s="274" t="str">
        <f t="shared" si="33"/>
        <v/>
      </c>
      <c r="BF134" s="274" t="str">
        <f t="shared" si="34"/>
        <v>5-5</v>
      </c>
      <c r="BG134" s="274" t="str">
        <f t="shared" si="35"/>
        <v/>
      </c>
    </row>
    <row r="135" spans="3:59" ht="13.5" x14ac:dyDescent="0.3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98" t="s">
        <v>2463</v>
      </c>
      <c r="BA135" s="524" t="s">
        <v>2463</v>
      </c>
      <c r="BB135" s="274" t="s">
        <v>2463</v>
      </c>
      <c r="BC135" s="605"/>
      <c r="BD135" s="274" t="str">
        <f t="shared" si="32"/>
        <v/>
      </c>
      <c r="BE135" s="274" t="str">
        <f t="shared" si="33"/>
        <v/>
      </c>
      <c r="BF135" s="274" t="str">
        <f t="shared" si="34"/>
        <v>5-5</v>
      </c>
      <c r="BG135" s="274" t="str">
        <f t="shared" si="35"/>
        <v/>
      </c>
    </row>
    <row r="136" spans="3:59" ht="13.5" x14ac:dyDescent="0.3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98" t="s">
        <v>2463</v>
      </c>
      <c r="BA136" s="524" t="s">
        <v>2463</v>
      </c>
      <c r="BB136" s="274" t="s">
        <v>2463</v>
      </c>
      <c r="BC136" s="605"/>
      <c r="BD136" s="274" t="str">
        <f t="shared" si="32"/>
        <v/>
      </c>
      <c r="BE136" s="274" t="str">
        <f t="shared" si="33"/>
        <v/>
      </c>
      <c r="BF136" s="274" t="str">
        <f t="shared" si="34"/>
        <v>5-5</v>
      </c>
      <c r="BG136" s="274" t="str">
        <f t="shared" si="35"/>
        <v/>
      </c>
    </row>
    <row r="137" spans="3:59" ht="13.5" x14ac:dyDescent="0.3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98" t="s">
        <v>2463</v>
      </c>
      <c r="BA137" s="524" t="s">
        <v>2463</v>
      </c>
      <c r="BB137" s="274" t="s">
        <v>2463</v>
      </c>
      <c r="BC137" s="605"/>
      <c r="BD137" s="274" t="str">
        <f t="shared" si="32"/>
        <v/>
      </c>
      <c r="BE137" s="274" t="str">
        <f t="shared" si="33"/>
        <v/>
      </c>
      <c r="BF137" s="274" t="str">
        <f t="shared" si="34"/>
        <v>5-5</v>
      </c>
      <c r="BG137" s="274" t="str">
        <f t="shared" si="35"/>
        <v/>
      </c>
    </row>
    <row r="138" spans="3:59" ht="13.5" x14ac:dyDescent="0.3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98" t="s">
        <v>2463</v>
      </c>
      <c r="BA138" s="524" t="s">
        <v>2463</v>
      </c>
      <c r="BB138" s="274" t="s">
        <v>2463</v>
      </c>
      <c r="BC138" s="605"/>
      <c r="BD138" s="274" t="str">
        <f t="shared" si="32"/>
        <v/>
      </c>
      <c r="BE138" s="274" t="str">
        <f t="shared" si="33"/>
        <v/>
      </c>
      <c r="BF138" s="274" t="str">
        <f t="shared" si="34"/>
        <v>5-5</v>
      </c>
      <c r="BG138" s="274" t="str">
        <f t="shared" si="35"/>
        <v/>
      </c>
    </row>
    <row r="139" spans="3:59" ht="13.5" x14ac:dyDescent="0.3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98" t="s">
        <v>2463</v>
      </c>
      <c r="BA139" s="524" t="s">
        <v>2463</v>
      </c>
      <c r="BB139" s="274" t="s">
        <v>2463</v>
      </c>
      <c r="BC139" s="605"/>
      <c r="BD139" s="274" t="str">
        <f t="shared" si="32"/>
        <v/>
      </c>
      <c r="BE139" s="274" t="str">
        <f t="shared" si="33"/>
        <v/>
      </c>
      <c r="BF139" s="274" t="str">
        <f t="shared" si="34"/>
        <v>5-5</v>
      </c>
      <c r="BG139" s="274" t="str">
        <f t="shared" si="35"/>
        <v/>
      </c>
    </row>
    <row r="140" spans="3:59" ht="13.5" x14ac:dyDescent="0.3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98" t="s">
        <v>2463</v>
      </c>
      <c r="BA140" s="524" t="s">
        <v>2463</v>
      </c>
      <c r="BB140" s="274" t="s">
        <v>2463</v>
      </c>
      <c r="BC140" s="605"/>
      <c r="BD140" s="274" t="str">
        <f t="shared" si="32"/>
        <v/>
      </c>
      <c r="BE140" s="274" t="str">
        <f t="shared" si="33"/>
        <v/>
      </c>
      <c r="BF140" s="274" t="str">
        <f t="shared" si="34"/>
        <v>5-5</v>
      </c>
      <c r="BG140" s="274" t="str">
        <f t="shared" si="35"/>
        <v/>
      </c>
    </row>
    <row r="141" spans="3:59" ht="13.5" x14ac:dyDescent="0.3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98" t="s">
        <v>2463</v>
      </c>
      <c r="BA141" s="524" t="s">
        <v>2463</v>
      </c>
      <c r="BB141" s="274" t="s">
        <v>2463</v>
      </c>
      <c r="BC141" s="605"/>
      <c r="BD141" s="274" t="str">
        <f t="shared" si="32"/>
        <v/>
      </c>
      <c r="BE141" s="274" t="str">
        <f t="shared" si="33"/>
        <v/>
      </c>
      <c r="BF141" s="274" t="str">
        <f t="shared" si="34"/>
        <v>5-5</v>
      </c>
      <c r="BG141" s="274" t="str">
        <f t="shared" si="35"/>
        <v/>
      </c>
    </row>
    <row r="142" spans="3:59" ht="13.5" x14ac:dyDescent="0.3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98" t="s">
        <v>2463</v>
      </c>
      <c r="BA142" s="524" t="s">
        <v>2463</v>
      </c>
      <c r="BB142" s="274" t="s">
        <v>2463</v>
      </c>
      <c r="BC142" s="605"/>
      <c r="BD142" s="274" t="str">
        <f t="shared" si="32"/>
        <v/>
      </c>
      <c r="BE142" s="274" t="str">
        <f t="shared" si="33"/>
        <v/>
      </c>
      <c r="BF142" s="274" t="str">
        <f t="shared" si="34"/>
        <v>5-5</v>
      </c>
      <c r="BG142" s="274" t="str">
        <f t="shared" si="35"/>
        <v/>
      </c>
    </row>
    <row r="143" spans="3:59" ht="13.5" x14ac:dyDescent="0.3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98" t="s">
        <v>2463</v>
      </c>
      <c r="BA143" s="524" t="s">
        <v>2463</v>
      </c>
      <c r="BB143" s="274" t="s">
        <v>2463</v>
      </c>
      <c r="BC143" s="605"/>
      <c r="BD143" s="274" t="str">
        <f t="shared" si="32"/>
        <v/>
      </c>
      <c r="BE143" s="274" t="str">
        <f t="shared" si="33"/>
        <v/>
      </c>
      <c r="BF143" s="274" t="str">
        <f t="shared" si="34"/>
        <v>5-5</v>
      </c>
      <c r="BG143" s="274" t="str">
        <f t="shared" si="35"/>
        <v/>
      </c>
    </row>
    <row r="144" spans="3:59" ht="13.5" x14ac:dyDescent="0.3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98" t="s">
        <v>2463</v>
      </c>
      <c r="BA144" s="524" t="s">
        <v>2463</v>
      </c>
      <c r="BB144" s="274" t="s">
        <v>2463</v>
      </c>
      <c r="BC144" s="605"/>
      <c r="BD144" s="274" t="str">
        <f t="shared" si="32"/>
        <v/>
      </c>
      <c r="BE144" s="274" t="str">
        <f t="shared" si="33"/>
        <v/>
      </c>
      <c r="BF144" s="274" t="str">
        <f t="shared" si="34"/>
        <v>5-5</v>
      </c>
      <c r="BG144" s="274" t="str">
        <f t="shared" si="35"/>
        <v/>
      </c>
    </row>
    <row r="145" spans="3:59" ht="13.5" x14ac:dyDescent="0.3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98" t="s">
        <v>2463</v>
      </c>
      <c r="BA145" s="524" t="s">
        <v>2463</v>
      </c>
      <c r="BB145" s="274" t="s">
        <v>2463</v>
      </c>
      <c r="BC145" s="605"/>
      <c r="BD145" s="274" t="str">
        <f t="shared" si="32"/>
        <v/>
      </c>
      <c r="BE145" s="274" t="str">
        <f t="shared" si="33"/>
        <v/>
      </c>
      <c r="BF145" s="274" t="str">
        <f t="shared" si="34"/>
        <v>5-5</v>
      </c>
      <c r="BG145" s="274" t="str">
        <f t="shared" si="35"/>
        <v/>
      </c>
    </row>
    <row r="146" spans="3:59" ht="13.5" x14ac:dyDescent="0.3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98" t="s">
        <v>2463</v>
      </c>
      <c r="BA146" s="524" t="s">
        <v>2463</v>
      </c>
      <c r="BB146" s="274" t="s">
        <v>2463</v>
      </c>
      <c r="BC146" s="605"/>
      <c r="BD146" s="274" t="str">
        <f t="shared" si="32"/>
        <v/>
      </c>
      <c r="BE146" s="274" t="str">
        <f t="shared" si="33"/>
        <v/>
      </c>
      <c r="BF146" s="274" t="str">
        <f t="shared" si="34"/>
        <v>5-5</v>
      </c>
      <c r="BG146" s="274" t="str">
        <f t="shared" si="35"/>
        <v/>
      </c>
    </row>
    <row r="147" spans="3:59" ht="13.5" x14ac:dyDescent="0.3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98" t="s">
        <v>2463</v>
      </c>
      <c r="BA147" s="524" t="s">
        <v>2463</v>
      </c>
      <c r="BB147" s="274" t="s">
        <v>2463</v>
      </c>
      <c r="BC147" s="605"/>
      <c r="BD147" s="274" t="str">
        <f t="shared" si="32"/>
        <v/>
      </c>
      <c r="BE147" s="274" t="str">
        <f t="shared" si="33"/>
        <v/>
      </c>
      <c r="BF147" s="274" t="str">
        <f t="shared" si="34"/>
        <v>5-5</v>
      </c>
      <c r="BG147" s="274" t="str">
        <f t="shared" si="35"/>
        <v/>
      </c>
    </row>
    <row r="148" spans="3:59" ht="13.5" x14ac:dyDescent="0.3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98" t="s">
        <v>2463</v>
      </c>
      <c r="BA148" s="524" t="s">
        <v>2463</v>
      </c>
      <c r="BB148" s="274" t="s">
        <v>2463</v>
      </c>
      <c r="BC148" s="605"/>
      <c r="BD148" s="274" t="str">
        <f t="shared" si="32"/>
        <v/>
      </c>
      <c r="BE148" s="274" t="str">
        <f t="shared" si="33"/>
        <v/>
      </c>
      <c r="BF148" s="274" t="str">
        <f t="shared" si="34"/>
        <v>5-5</v>
      </c>
      <c r="BG148" s="274" t="str">
        <f t="shared" si="35"/>
        <v/>
      </c>
    </row>
    <row r="149" spans="3:59" ht="13.5" x14ac:dyDescent="0.3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98" t="s">
        <v>2463</v>
      </c>
      <c r="BA149" s="524" t="s">
        <v>2463</v>
      </c>
      <c r="BB149" s="274" t="s">
        <v>2463</v>
      </c>
      <c r="BC149" s="605"/>
      <c r="BD149" s="274" t="str">
        <f t="shared" si="32"/>
        <v/>
      </c>
      <c r="BE149" s="274" t="str">
        <f t="shared" si="33"/>
        <v/>
      </c>
      <c r="BF149" s="274" t="str">
        <f t="shared" si="34"/>
        <v>5-5</v>
      </c>
      <c r="BG149" s="274" t="str">
        <f t="shared" si="35"/>
        <v/>
      </c>
    </row>
    <row r="150" spans="3:59" ht="13.5" x14ac:dyDescent="0.3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98" t="s">
        <v>2463</v>
      </c>
      <c r="BA150" s="524" t="s">
        <v>2463</v>
      </c>
      <c r="BB150" s="274" t="s">
        <v>2463</v>
      </c>
      <c r="BC150" s="605"/>
      <c r="BD150" s="274" t="str">
        <f t="shared" si="32"/>
        <v/>
      </c>
      <c r="BE150" s="274" t="str">
        <f t="shared" si="33"/>
        <v/>
      </c>
      <c r="BF150" s="274" t="str">
        <f t="shared" si="34"/>
        <v>5-5</v>
      </c>
      <c r="BG150" s="274" t="str">
        <f t="shared" si="35"/>
        <v/>
      </c>
    </row>
    <row r="151" spans="3:59" ht="13.5" x14ac:dyDescent="0.3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98" t="s">
        <v>2463</v>
      </c>
      <c r="BA151" s="524" t="s">
        <v>2463</v>
      </c>
      <c r="BB151" s="274" t="s">
        <v>2463</v>
      </c>
      <c r="BC151" s="605"/>
      <c r="BD151" s="274" t="str">
        <f t="shared" si="32"/>
        <v/>
      </c>
      <c r="BE151" s="274" t="str">
        <f t="shared" si="33"/>
        <v/>
      </c>
      <c r="BF151" s="274" t="str">
        <f t="shared" si="34"/>
        <v>5-5</v>
      </c>
      <c r="BG151" s="274" t="str">
        <f t="shared" si="35"/>
        <v/>
      </c>
    </row>
    <row r="152" spans="3:59" ht="13.5" x14ac:dyDescent="0.3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98" t="s">
        <v>2463</v>
      </c>
      <c r="BA152" s="524" t="s">
        <v>2463</v>
      </c>
      <c r="BB152" s="274" t="s">
        <v>2463</v>
      </c>
      <c r="BC152" s="605"/>
      <c r="BD152" s="274" t="str">
        <f t="shared" si="32"/>
        <v/>
      </c>
      <c r="BE152" s="274" t="str">
        <f t="shared" si="33"/>
        <v/>
      </c>
      <c r="BF152" s="274" t="str">
        <f t="shared" si="34"/>
        <v>5-5</v>
      </c>
      <c r="BG152" s="274" t="str">
        <f t="shared" si="35"/>
        <v/>
      </c>
    </row>
    <row r="153" spans="3:59" ht="13.5" x14ac:dyDescent="0.3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98" t="s">
        <v>2463</v>
      </c>
      <c r="BA153" s="524" t="s">
        <v>2463</v>
      </c>
      <c r="BB153" s="274" t="s">
        <v>2463</v>
      </c>
      <c r="BC153" s="605"/>
      <c r="BD153" s="274" t="str">
        <f t="shared" si="32"/>
        <v/>
      </c>
      <c r="BE153" s="274" t="str">
        <f t="shared" si="33"/>
        <v/>
      </c>
      <c r="BF153" s="274" t="str">
        <f t="shared" si="34"/>
        <v>5-5</v>
      </c>
      <c r="BG153" s="274" t="str">
        <f t="shared" si="35"/>
        <v/>
      </c>
    </row>
    <row r="154" spans="3:59" ht="13.5" x14ac:dyDescent="0.3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98" t="s">
        <v>2463</v>
      </c>
      <c r="BA154" s="524" t="s">
        <v>2463</v>
      </c>
      <c r="BB154" s="274" t="s">
        <v>2463</v>
      </c>
      <c r="BC154" s="605"/>
      <c r="BD154" s="274" t="str">
        <f t="shared" si="32"/>
        <v/>
      </c>
      <c r="BE154" s="274" t="str">
        <f t="shared" si="33"/>
        <v/>
      </c>
      <c r="BF154" s="274" t="str">
        <f t="shared" si="34"/>
        <v>5-5</v>
      </c>
      <c r="BG154" s="274" t="str">
        <f t="shared" si="35"/>
        <v/>
      </c>
    </row>
    <row r="155" spans="3:59" ht="13.5" x14ac:dyDescent="0.3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98" t="s">
        <v>2463</v>
      </c>
      <c r="BA155" s="524" t="s">
        <v>2463</v>
      </c>
      <c r="BB155" s="274" t="s">
        <v>2463</v>
      </c>
      <c r="BC155" s="605"/>
      <c r="BD155" s="274" t="str">
        <f t="shared" si="32"/>
        <v/>
      </c>
      <c r="BE155" s="274" t="str">
        <f t="shared" si="33"/>
        <v/>
      </c>
      <c r="BF155" s="274" t="str">
        <f t="shared" si="34"/>
        <v>5-5</v>
      </c>
      <c r="BG155" s="274" t="str">
        <f t="shared" si="35"/>
        <v/>
      </c>
    </row>
    <row r="156" spans="3:59" ht="13.5" x14ac:dyDescent="0.3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98" t="s">
        <v>2463</v>
      </c>
      <c r="BA156" s="524" t="s">
        <v>2463</v>
      </c>
      <c r="BB156" s="274" t="s">
        <v>2463</v>
      </c>
      <c r="BC156" s="605"/>
      <c r="BD156" s="274" t="str">
        <f t="shared" si="32"/>
        <v/>
      </c>
      <c r="BE156" s="274" t="str">
        <f t="shared" si="33"/>
        <v/>
      </c>
      <c r="BF156" s="274" t="str">
        <f t="shared" si="34"/>
        <v>5-1</v>
      </c>
      <c r="BG156" s="274" t="str">
        <f t="shared" si="35"/>
        <v/>
      </c>
    </row>
    <row r="157" spans="3:59" ht="27" x14ac:dyDescent="0.3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3121</v>
      </c>
      <c r="K157" s="624" t="s">
        <v>3126</v>
      </c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 t="s">
        <v>3137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98" t="s">
        <v>2463</v>
      </c>
      <c r="BA157" s="524" t="s">
        <v>2463</v>
      </c>
      <c r="BB157" s="274" t="s">
        <v>2463</v>
      </c>
      <c r="BC157" s="605"/>
      <c r="BD157" s="274" t="str">
        <f t="shared" si="32"/>
        <v/>
      </c>
      <c r="BE157" s="274" t="str">
        <f t="shared" si="33"/>
        <v/>
      </c>
      <c r="BF157" s="274" t="str">
        <f t="shared" si="34"/>
        <v>5-1</v>
      </c>
      <c r="BG157" s="274" t="str">
        <f t="shared" si="35"/>
        <v/>
      </c>
    </row>
    <row r="158" spans="3:59" ht="13.5" x14ac:dyDescent="0.3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98" t="s">
        <v>2463</v>
      </c>
      <c r="BA158" s="524" t="s">
        <v>2463</v>
      </c>
      <c r="BB158" s="274" t="s">
        <v>2463</v>
      </c>
      <c r="BC158" s="605"/>
      <c r="BD158" s="274" t="str">
        <f t="shared" si="32"/>
        <v/>
      </c>
      <c r="BE158" s="274" t="str">
        <f t="shared" si="33"/>
        <v/>
      </c>
      <c r="BF158" s="274" t="str">
        <f t="shared" si="34"/>
        <v>5-1</v>
      </c>
      <c r="BG158" s="274" t="str">
        <f t="shared" si="35"/>
        <v/>
      </c>
    </row>
    <row r="159" spans="3:59" ht="13.5" x14ac:dyDescent="0.3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98" t="s">
        <v>2463</v>
      </c>
      <c r="BA159" s="524" t="s">
        <v>2463</v>
      </c>
      <c r="BB159" s="274" t="s">
        <v>2463</v>
      </c>
      <c r="BC159" s="605"/>
      <c r="BD159" s="274" t="str">
        <f t="shared" si="32"/>
        <v/>
      </c>
      <c r="BE159" s="274" t="str">
        <f t="shared" si="33"/>
        <v/>
      </c>
      <c r="BF159" s="274" t="str">
        <f t="shared" si="34"/>
        <v>5-7</v>
      </c>
      <c r="BG159" s="274" t="str">
        <f t="shared" si="35"/>
        <v/>
      </c>
    </row>
    <row r="160" spans="3:59" ht="13.5" x14ac:dyDescent="0.3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3121</v>
      </c>
      <c r="K160" s="215" t="s">
        <v>3127</v>
      </c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 t="s">
        <v>3137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98" t="s">
        <v>2463</v>
      </c>
      <c r="BA160" s="524" t="s">
        <v>2463</v>
      </c>
      <c r="BB160" s="274" t="s">
        <v>2463</v>
      </c>
      <c r="BC160" s="605"/>
      <c r="BD160" s="274" t="str">
        <f t="shared" si="32"/>
        <v/>
      </c>
      <c r="BE160" s="274" t="str">
        <f t="shared" si="33"/>
        <v/>
      </c>
      <c r="BF160" s="274" t="str">
        <f t="shared" si="34"/>
        <v>5-7</v>
      </c>
      <c r="BG160" s="274" t="str">
        <f t="shared" si="35"/>
        <v/>
      </c>
    </row>
    <row r="161" spans="3:59" ht="13.5" x14ac:dyDescent="0.3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98" t="s">
        <v>2463</v>
      </c>
      <c r="BA161" s="524" t="s">
        <v>2463</v>
      </c>
      <c r="BB161" s="274" t="s">
        <v>2463</v>
      </c>
      <c r="BC161" s="605"/>
      <c r="BD161" s="274" t="str">
        <f t="shared" si="32"/>
        <v/>
      </c>
      <c r="BE161" s="274" t="str">
        <f t="shared" si="33"/>
        <v/>
      </c>
      <c r="BF161" s="274" t="str">
        <f t="shared" si="34"/>
        <v>5-7</v>
      </c>
      <c r="BG161" s="274" t="str">
        <f t="shared" si="35"/>
        <v/>
      </c>
    </row>
    <row r="162" spans="3:59" ht="13.5" x14ac:dyDescent="0.3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98" t="s">
        <v>2463</v>
      </c>
      <c r="BA162" s="524" t="s">
        <v>2463</v>
      </c>
      <c r="BB162" s="274" t="s">
        <v>2463</v>
      </c>
      <c r="BC162" s="605"/>
      <c r="BD162" s="274" t="str">
        <f t="shared" si="32"/>
        <v/>
      </c>
      <c r="BE162" s="274" t="str">
        <f t="shared" si="33"/>
        <v/>
      </c>
      <c r="BF162" s="274" t="str">
        <f t="shared" si="34"/>
        <v>5-7</v>
      </c>
      <c r="BG162" s="274" t="str">
        <f t="shared" si="35"/>
        <v/>
      </c>
    </row>
    <row r="163" spans="3:59" ht="13.5" x14ac:dyDescent="0.3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98">
        <v>44532</v>
      </c>
      <c r="BA163" s="524" t="s">
        <v>3019</v>
      </c>
      <c r="BB163" s="274" t="s">
        <v>3045</v>
      </c>
      <c r="BC163" s="605"/>
      <c r="BD163" s="273" t="str">
        <f t="shared" si="32"/>
        <v>6-1</v>
      </c>
      <c r="BE163" s="273" t="str">
        <f t="shared" si="33"/>
        <v/>
      </c>
      <c r="BF163" s="273" t="str">
        <f t="shared" si="34"/>
        <v/>
      </c>
      <c r="BG163" s="273" t="str">
        <f t="shared" si="35"/>
        <v/>
      </c>
    </row>
    <row r="164" spans="3:59" ht="13.5" x14ac:dyDescent="0.3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>
        <v>44582</v>
      </c>
      <c r="AZ164" s="598" t="s">
        <v>2463</v>
      </c>
      <c r="BA164" s="524" t="s">
        <v>2463</v>
      </c>
      <c r="BB164" s="274" t="s">
        <v>2463</v>
      </c>
      <c r="BC164" s="605"/>
      <c r="BD164" s="274" t="str">
        <f t="shared" si="32"/>
        <v/>
      </c>
      <c r="BE164" s="274" t="str">
        <f t="shared" si="33"/>
        <v/>
      </c>
      <c r="BF164" s="274" t="str">
        <f t="shared" si="34"/>
        <v>6-1</v>
      </c>
      <c r="BG164" s="274" t="str">
        <f t="shared" si="35"/>
        <v/>
      </c>
    </row>
    <row r="165" spans="3:59" ht="13.5" x14ac:dyDescent="0.3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98">
        <v>44517</v>
      </c>
      <c r="BA165" s="524" t="s">
        <v>3092</v>
      </c>
      <c r="BB165" s="274" t="s">
        <v>3052</v>
      </c>
      <c r="BC165" s="605"/>
      <c r="BD165" s="273" t="str">
        <f t="shared" si="32"/>
        <v>6-1</v>
      </c>
      <c r="BE165" s="273" t="str">
        <f t="shared" si="33"/>
        <v/>
      </c>
      <c r="BF165" s="273" t="str">
        <f t="shared" si="34"/>
        <v/>
      </c>
      <c r="BG165" s="273" t="str">
        <f t="shared" si="35"/>
        <v/>
      </c>
    </row>
    <row r="166" spans="3:59" ht="13.5" x14ac:dyDescent="0.3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98">
        <v>44517</v>
      </c>
      <c r="BA166" s="524" t="s">
        <v>3092</v>
      </c>
      <c r="BB166" s="274" t="s">
        <v>3052</v>
      </c>
      <c r="BC166" s="605"/>
      <c r="BD166" s="273" t="str">
        <f t="shared" si="32"/>
        <v>6-1</v>
      </c>
      <c r="BE166" s="273" t="str">
        <f t="shared" si="33"/>
        <v/>
      </c>
      <c r="BF166" s="273" t="str">
        <f t="shared" si="34"/>
        <v/>
      </c>
      <c r="BG166" s="273" t="str">
        <f t="shared" si="35"/>
        <v/>
      </c>
    </row>
    <row r="167" spans="3:59" ht="13.5" x14ac:dyDescent="0.3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98">
        <v>44546</v>
      </c>
      <c r="BA167" s="524" t="s">
        <v>3019</v>
      </c>
      <c r="BB167" s="274" t="s">
        <v>3047</v>
      </c>
      <c r="BC167" s="605"/>
      <c r="BD167" s="273" t="str">
        <f t="shared" si="32"/>
        <v>6-2</v>
      </c>
      <c r="BE167" s="273" t="str">
        <f t="shared" si="33"/>
        <v/>
      </c>
      <c r="BF167" s="273" t="str">
        <f t="shared" si="34"/>
        <v/>
      </c>
      <c r="BG167" s="273" t="str">
        <f t="shared" si="35"/>
        <v/>
      </c>
    </row>
    <row r="168" spans="3:59" ht="13.5" x14ac:dyDescent="0.3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98">
        <v>44517</v>
      </c>
      <c r="BA168" s="524" t="s">
        <v>3092</v>
      </c>
      <c r="BB168" s="274" t="s">
        <v>3053</v>
      </c>
      <c r="BC168" s="605"/>
      <c r="BD168" s="273" t="str">
        <f t="shared" si="32"/>
        <v>6-2</v>
      </c>
      <c r="BE168" s="273" t="str">
        <f t="shared" si="33"/>
        <v/>
      </c>
      <c r="BF168" s="273" t="str">
        <f t="shared" si="34"/>
        <v/>
      </c>
      <c r="BG168" s="273" t="str">
        <f t="shared" si="35"/>
        <v/>
      </c>
    </row>
    <row r="169" spans="3:59" ht="13.5" x14ac:dyDescent="0.3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98">
        <v>44517</v>
      </c>
      <c r="BA169" s="524" t="s">
        <v>3092</v>
      </c>
      <c r="BB169" s="274" t="s">
        <v>3053</v>
      </c>
      <c r="BC169" s="605"/>
      <c r="BD169" s="273" t="str">
        <f t="shared" si="32"/>
        <v>6-2</v>
      </c>
      <c r="BE169" s="273" t="str">
        <f t="shared" si="33"/>
        <v/>
      </c>
      <c r="BF169" s="273" t="str">
        <f t="shared" si="34"/>
        <v/>
      </c>
      <c r="BG169" s="273" t="str">
        <f t="shared" si="35"/>
        <v/>
      </c>
    </row>
    <row r="170" spans="3:59" ht="13.5" x14ac:dyDescent="0.3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98">
        <v>44517</v>
      </c>
      <c r="BA170" s="524" t="s">
        <v>3092</v>
      </c>
      <c r="BB170" s="274" t="s">
        <v>3053</v>
      </c>
      <c r="BC170" s="605"/>
      <c r="BD170" s="273" t="str">
        <f t="shared" si="32"/>
        <v>6-2</v>
      </c>
      <c r="BE170" s="273" t="str">
        <f t="shared" si="33"/>
        <v/>
      </c>
      <c r="BF170" s="273" t="str">
        <f t="shared" si="34"/>
        <v/>
      </c>
      <c r="BG170" s="273" t="str">
        <f t="shared" si="35"/>
        <v/>
      </c>
    </row>
    <row r="171" spans="3:59" ht="40.5" x14ac:dyDescent="0.3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98">
        <v>44529</v>
      </c>
      <c r="BA171" s="524" t="s">
        <v>3092</v>
      </c>
      <c r="BB171" s="274" t="s">
        <v>3054</v>
      </c>
      <c r="BC171" s="605"/>
      <c r="BD171" s="273" t="str">
        <f t="shared" si="32"/>
        <v>6-2</v>
      </c>
      <c r="BE171" s="273" t="str">
        <f t="shared" si="33"/>
        <v/>
      </c>
      <c r="BF171" s="273" t="str">
        <f t="shared" si="34"/>
        <v/>
      </c>
      <c r="BG171" s="273" t="str">
        <f t="shared" si="35"/>
        <v/>
      </c>
    </row>
    <row r="172" spans="3:59" ht="13.5" x14ac:dyDescent="0.3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98">
        <v>44529</v>
      </c>
      <c r="BA172" s="524" t="s">
        <v>3092</v>
      </c>
      <c r="BB172" s="274" t="s">
        <v>3054</v>
      </c>
      <c r="BC172" s="605"/>
      <c r="BD172" s="273" t="str">
        <f t="shared" si="32"/>
        <v>6-2</v>
      </c>
      <c r="BE172" s="273" t="str">
        <f t="shared" si="33"/>
        <v/>
      </c>
      <c r="BF172" s="273" t="str">
        <f t="shared" si="34"/>
        <v/>
      </c>
      <c r="BG172" s="273" t="str">
        <f t="shared" si="35"/>
        <v/>
      </c>
    </row>
    <row r="173" spans="3:59" ht="13.5" x14ac:dyDescent="0.3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98">
        <v>44517</v>
      </c>
      <c r="BA173" s="524" t="s">
        <v>3092</v>
      </c>
      <c r="BB173" s="274" t="s">
        <v>3053</v>
      </c>
      <c r="BC173" s="605"/>
      <c r="BD173" s="273" t="str">
        <f t="shared" si="32"/>
        <v>6-2</v>
      </c>
      <c r="BE173" s="273" t="str">
        <f t="shared" si="33"/>
        <v/>
      </c>
      <c r="BF173" s="273" t="str">
        <f t="shared" si="34"/>
        <v/>
      </c>
      <c r="BG173" s="273" t="str">
        <f t="shared" si="35"/>
        <v/>
      </c>
    </row>
    <row r="174" spans="3:59" ht="13.5" x14ac:dyDescent="0.3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98">
        <v>44517</v>
      </c>
      <c r="BA174" s="524" t="s">
        <v>3092</v>
      </c>
      <c r="BB174" s="274" t="s">
        <v>3053</v>
      </c>
      <c r="BC174" s="605"/>
      <c r="BD174" s="273" t="str">
        <f t="shared" si="32"/>
        <v>6-2</v>
      </c>
      <c r="BE174" s="273" t="str">
        <f t="shared" si="33"/>
        <v/>
      </c>
      <c r="BF174" s="273" t="str">
        <f t="shared" si="34"/>
        <v/>
      </c>
      <c r="BG174" s="273" t="str">
        <f t="shared" si="35"/>
        <v/>
      </c>
    </row>
    <row r="175" spans="3:59" ht="13.5" x14ac:dyDescent="0.3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98">
        <v>44517</v>
      </c>
      <c r="BA175" s="524" t="s">
        <v>3092</v>
      </c>
      <c r="BB175" s="274" t="s">
        <v>3053</v>
      </c>
      <c r="BC175" s="605"/>
      <c r="BD175" s="273" t="str">
        <f t="shared" si="32"/>
        <v>6-2</v>
      </c>
      <c r="BE175" s="273" t="str">
        <f t="shared" si="33"/>
        <v/>
      </c>
      <c r="BF175" s="273" t="str">
        <f t="shared" si="34"/>
        <v/>
      </c>
      <c r="BG175" s="273" t="str">
        <f t="shared" si="35"/>
        <v/>
      </c>
    </row>
    <row r="176" spans="3:59" ht="13.5" x14ac:dyDescent="0.3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98">
        <v>44512</v>
      </c>
      <c r="BA176" s="524" t="s">
        <v>3019</v>
      </c>
      <c r="BB176" s="274" t="s">
        <v>3055</v>
      </c>
      <c r="BC176" s="605"/>
      <c r="BD176" s="273" t="str">
        <f t="shared" si="32"/>
        <v>6-3</v>
      </c>
      <c r="BE176" s="273" t="str">
        <f t="shared" si="33"/>
        <v/>
      </c>
      <c r="BF176" s="273" t="str">
        <f t="shared" si="34"/>
        <v/>
      </c>
      <c r="BG176" s="273" t="str">
        <f t="shared" si="35"/>
        <v/>
      </c>
    </row>
    <row r="177" spans="1:59" ht="13.5" x14ac:dyDescent="0.3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98">
        <v>44512</v>
      </c>
      <c r="BA177" s="524" t="s">
        <v>3019</v>
      </c>
      <c r="BB177" s="274" t="s">
        <v>3055</v>
      </c>
      <c r="BC177" s="605"/>
      <c r="BD177" s="273" t="str">
        <f t="shared" si="32"/>
        <v>6-3</v>
      </c>
      <c r="BE177" s="273" t="str">
        <f t="shared" si="33"/>
        <v/>
      </c>
      <c r="BF177" s="273" t="str">
        <f t="shared" si="34"/>
        <v/>
      </c>
      <c r="BG177" s="273" t="str">
        <f t="shared" si="35"/>
        <v/>
      </c>
    </row>
    <row r="178" spans="1:59" ht="13.5" x14ac:dyDescent="0.3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98">
        <v>44512</v>
      </c>
      <c r="BA178" s="524" t="s">
        <v>3019</v>
      </c>
      <c r="BB178" s="274" t="s">
        <v>3056</v>
      </c>
      <c r="BC178" s="605"/>
      <c r="BD178" s="273" t="str">
        <f t="shared" si="32"/>
        <v>6-3</v>
      </c>
      <c r="BE178" s="273" t="str">
        <f t="shared" si="33"/>
        <v/>
      </c>
      <c r="BF178" s="273" t="str">
        <f t="shared" si="34"/>
        <v/>
      </c>
      <c r="BG178" s="273" t="str">
        <f t="shared" si="35"/>
        <v/>
      </c>
    </row>
    <row r="179" spans="1:59" ht="13.5" x14ac:dyDescent="0.3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98">
        <v>44512</v>
      </c>
      <c r="BA179" s="524" t="s">
        <v>3019</v>
      </c>
      <c r="BB179" s="274" t="s">
        <v>3056</v>
      </c>
      <c r="BC179" s="605"/>
      <c r="BD179" s="273" t="str">
        <f t="shared" si="32"/>
        <v>6-3</v>
      </c>
      <c r="BE179" s="273" t="str">
        <f t="shared" si="33"/>
        <v/>
      </c>
      <c r="BF179" s="273" t="str">
        <f t="shared" si="34"/>
        <v/>
      </c>
      <c r="BG179" s="273" t="str">
        <f t="shared" si="35"/>
        <v/>
      </c>
    </row>
    <row r="180" spans="1:59" ht="13.5" x14ac:dyDescent="0.3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98">
        <v>44512</v>
      </c>
      <c r="BA180" s="524" t="s">
        <v>3019</v>
      </c>
      <c r="BB180" s="274" t="s">
        <v>3056</v>
      </c>
      <c r="BC180" s="605"/>
      <c r="BD180" s="273" t="str">
        <f t="shared" si="32"/>
        <v>6-3</v>
      </c>
      <c r="BE180" s="273" t="str">
        <f t="shared" si="33"/>
        <v/>
      </c>
      <c r="BF180" s="273" t="str">
        <f t="shared" si="34"/>
        <v/>
      </c>
      <c r="BG180" s="273" t="str">
        <f t="shared" si="35"/>
        <v/>
      </c>
    </row>
    <row r="181" spans="1:59" ht="13.5" x14ac:dyDescent="0.3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98">
        <v>44512</v>
      </c>
      <c r="BA181" s="524" t="s">
        <v>3019</v>
      </c>
      <c r="BB181" s="274" t="s">
        <v>3056</v>
      </c>
      <c r="BC181" s="605"/>
      <c r="BD181" s="273" t="str">
        <f t="shared" si="32"/>
        <v>6-3</v>
      </c>
      <c r="BE181" s="273" t="str">
        <f t="shared" si="33"/>
        <v/>
      </c>
      <c r="BF181" s="273" t="str">
        <f t="shared" si="34"/>
        <v/>
      </c>
      <c r="BG181" s="273" t="str">
        <f t="shared" si="35"/>
        <v/>
      </c>
    </row>
    <row r="182" spans="1:59" ht="13.5" x14ac:dyDescent="0.3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2963</v>
      </c>
      <c r="K182" s="258" t="s">
        <v>3003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2983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98">
        <v>44512</v>
      </c>
      <c r="BA182" s="524" t="s">
        <v>3092</v>
      </c>
      <c r="BB182" s="274" t="s">
        <v>3057</v>
      </c>
      <c r="BC182" s="605"/>
      <c r="BD182" s="273" t="str">
        <f t="shared" si="32"/>
        <v>6-4</v>
      </c>
      <c r="BE182" s="273" t="str">
        <f t="shared" si="33"/>
        <v/>
      </c>
      <c r="BF182" s="273" t="str">
        <f t="shared" si="34"/>
        <v/>
      </c>
      <c r="BG182" s="273" t="str">
        <f t="shared" si="35"/>
        <v/>
      </c>
    </row>
    <row r="183" spans="1:59" ht="13.5" x14ac:dyDescent="0.3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2963</v>
      </c>
      <c r="K183" s="258" t="s">
        <v>3005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2983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98">
        <v>44512</v>
      </c>
      <c r="BA183" s="524" t="s">
        <v>3092</v>
      </c>
      <c r="BB183" s="274" t="s">
        <v>3057</v>
      </c>
      <c r="BC183" s="605"/>
      <c r="BD183" s="273" t="str">
        <f t="shared" si="32"/>
        <v>6-4</v>
      </c>
      <c r="BE183" s="273" t="str">
        <f t="shared" si="33"/>
        <v/>
      </c>
      <c r="BF183" s="273" t="str">
        <f t="shared" si="34"/>
        <v/>
      </c>
      <c r="BG183" s="273" t="str">
        <f t="shared" si="35"/>
        <v/>
      </c>
    </row>
    <row r="184" spans="1:59" ht="13.5" x14ac:dyDescent="0.3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2963</v>
      </c>
      <c r="K184" s="258" t="s">
        <v>3003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2983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98">
        <v>44512</v>
      </c>
      <c r="BA184" s="524" t="s">
        <v>3092</v>
      </c>
      <c r="BB184" s="274" t="s">
        <v>3058</v>
      </c>
      <c r="BC184" s="605"/>
      <c r="BD184" s="273" t="str">
        <f t="shared" si="32"/>
        <v>6-4</v>
      </c>
      <c r="BE184" s="273" t="str">
        <f t="shared" si="33"/>
        <v/>
      </c>
      <c r="BF184" s="273" t="str">
        <f t="shared" si="34"/>
        <v/>
      </c>
      <c r="BG184" s="273" t="str">
        <f t="shared" si="35"/>
        <v/>
      </c>
    </row>
    <row r="185" spans="1:59" ht="13.5" x14ac:dyDescent="0.3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98">
        <v>44512</v>
      </c>
      <c r="BA185" s="524" t="s">
        <v>3092</v>
      </c>
      <c r="BB185" s="274" t="s">
        <v>3058</v>
      </c>
      <c r="BC185" s="605"/>
      <c r="BD185" s="273" t="str">
        <f t="shared" si="32"/>
        <v>6-4</v>
      </c>
      <c r="BE185" s="273" t="str">
        <f t="shared" si="33"/>
        <v/>
      </c>
      <c r="BF185" s="273" t="str">
        <f t="shared" si="34"/>
        <v/>
      </c>
      <c r="BG185" s="273" t="str">
        <f t="shared" si="35"/>
        <v/>
      </c>
    </row>
    <row r="186" spans="1:59" ht="13.5" x14ac:dyDescent="0.3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2963</v>
      </c>
      <c r="K186" s="258" t="s">
        <v>3003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2983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98">
        <v>44517</v>
      </c>
      <c r="BA186" s="524" t="s">
        <v>3092</v>
      </c>
      <c r="BB186" s="274" t="s">
        <v>3052</v>
      </c>
      <c r="BC186" s="605"/>
      <c r="BD186" s="273" t="str">
        <f t="shared" si="32"/>
        <v>6-4</v>
      </c>
      <c r="BE186" s="273" t="str">
        <f t="shared" si="33"/>
        <v/>
      </c>
      <c r="BF186" s="273" t="str">
        <f t="shared" si="34"/>
        <v/>
      </c>
      <c r="BG186" s="273" t="str">
        <f t="shared" si="35"/>
        <v/>
      </c>
    </row>
    <row r="187" spans="1:59" ht="13.5" x14ac:dyDescent="0.3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2963</v>
      </c>
      <c r="K187" s="258" t="s">
        <v>3004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2990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98">
        <v>44517</v>
      </c>
      <c r="BA187" s="524" t="s">
        <v>3092</v>
      </c>
      <c r="BB187" s="274" t="s">
        <v>3052</v>
      </c>
      <c r="BC187" s="605"/>
      <c r="BD187" s="273" t="str">
        <f t="shared" si="32"/>
        <v>6-4</v>
      </c>
      <c r="BE187" s="273" t="str">
        <f t="shared" si="33"/>
        <v/>
      </c>
      <c r="BF187" s="273" t="str">
        <f t="shared" si="34"/>
        <v/>
      </c>
      <c r="BG187" s="273" t="str">
        <f t="shared" si="35"/>
        <v/>
      </c>
    </row>
    <row r="188" spans="1:59" ht="13.5" x14ac:dyDescent="0.3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98">
        <v>44512</v>
      </c>
      <c r="BA188" s="524" t="s">
        <v>3092</v>
      </c>
      <c r="BB188" s="274" t="s">
        <v>3058</v>
      </c>
      <c r="BC188" s="605"/>
      <c r="BD188" s="273" t="str">
        <f t="shared" si="32"/>
        <v>6-4</v>
      </c>
      <c r="BE188" s="273" t="str">
        <f t="shared" si="33"/>
        <v/>
      </c>
      <c r="BF188" s="273" t="str">
        <f t="shared" si="34"/>
        <v/>
      </c>
      <c r="BG188" s="273" t="str">
        <f t="shared" si="35"/>
        <v/>
      </c>
    </row>
    <row r="189" spans="1:59" ht="13.5" x14ac:dyDescent="0.3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2963</v>
      </c>
      <c r="K189" s="258" t="s">
        <v>3002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2990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98">
        <v>44517</v>
      </c>
      <c r="BA189" s="524" t="s">
        <v>3092</v>
      </c>
      <c r="BB189" s="274" t="s">
        <v>3052</v>
      </c>
      <c r="BC189" s="605"/>
      <c r="BD189" s="273" t="str">
        <f t="shared" si="32"/>
        <v>6-4</v>
      </c>
      <c r="BE189" s="273" t="str">
        <f t="shared" si="33"/>
        <v/>
      </c>
      <c r="BF189" s="273" t="str">
        <f t="shared" si="34"/>
        <v/>
      </c>
      <c r="BG189" s="273" t="str">
        <f t="shared" si="35"/>
        <v/>
      </c>
    </row>
    <row r="190" spans="1:59" ht="13.5" x14ac:dyDescent="0.3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98">
        <v>44512</v>
      </c>
      <c r="BA190" s="524" t="s">
        <v>3019</v>
      </c>
      <c r="BB190" s="274" t="s">
        <v>3059</v>
      </c>
      <c r="BC190" s="605"/>
      <c r="BD190" s="273" t="str">
        <f t="shared" si="32"/>
        <v>6-4</v>
      </c>
      <c r="BE190" s="273" t="str">
        <f t="shared" si="33"/>
        <v/>
      </c>
      <c r="BF190" s="273" t="str">
        <f t="shared" si="34"/>
        <v/>
      </c>
      <c r="BG190" s="273" t="str">
        <f t="shared" si="35"/>
        <v/>
      </c>
    </row>
    <row r="191" spans="1:59" ht="13.5" x14ac:dyDescent="0.3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98">
        <v>44512</v>
      </c>
      <c r="BA191" s="524" t="s">
        <v>3019</v>
      </c>
      <c r="BB191" s="274" t="s">
        <v>3055</v>
      </c>
      <c r="BC191" s="605"/>
      <c r="BD191" s="273" t="str">
        <f t="shared" si="32"/>
        <v>6-7</v>
      </c>
      <c r="BE191" s="273" t="str">
        <f t="shared" si="33"/>
        <v/>
      </c>
      <c r="BF191" s="273" t="str">
        <f t="shared" si="34"/>
        <v/>
      </c>
      <c r="BG191" s="273" t="str">
        <f t="shared" si="35"/>
        <v/>
      </c>
    </row>
    <row r="192" spans="1:59" ht="13.5" x14ac:dyDescent="0.3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98">
        <v>44559</v>
      </c>
      <c r="BA192" s="524" t="s">
        <v>3019</v>
      </c>
      <c r="BB192" s="274" t="s">
        <v>3060</v>
      </c>
      <c r="BC192" s="605"/>
      <c r="BD192" s="273" t="str">
        <f t="shared" si="32"/>
        <v>4-5</v>
      </c>
      <c r="BE192" s="273" t="str">
        <f t="shared" si="33"/>
        <v/>
      </c>
      <c r="BF192" s="273" t="str">
        <f t="shared" si="34"/>
        <v/>
      </c>
      <c r="BG192" s="273" t="str">
        <f t="shared" si="35"/>
        <v/>
      </c>
    </row>
    <row r="193" spans="1:59" ht="13.5" x14ac:dyDescent="0.3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60" si="36">IF(COUNTA(AF193)=1,LEFT(D193,3),"")</f>
        <v>4-5</v>
      </c>
      <c r="AS193" s="495" t="str">
        <f t="shared" ref="AS193:AS260" si="37">IF(AND(COUNTA(O193)=1,COUNTA(P193)=1,COUNTA(AB193)=1,COUNTA(AE193)=1,COUNTA(AF193)=0),LEFT(D193,3),"")</f>
        <v/>
      </c>
      <c r="AT193" s="497" t="str">
        <f t="shared" ref="AT193:AT260" si="38">IF(AND(COUNTA(O193)=1,COUNTA(P193)=1,COUNTA(AB193)=1,COUNTA(AE193)=0,COUNTA(AF193)=0),LEFT(D193,3),"")</f>
        <v/>
      </c>
      <c r="AU193" s="499" t="str">
        <f t="shared" ref="AU193:AU260" si="39">IF(AND(COUNTA(P193)=0,COUNTA(AB193)=1),LEFT(D193,3),"")</f>
        <v/>
      </c>
      <c r="AV193" s="501" t="str">
        <f t="shared" ref="AV193:AV260" si="40">IF(AND(COUNTA(P193)=1,COUNTA(AB193)=0),LEFT(D193,3),"")</f>
        <v/>
      </c>
      <c r="AW193" s="503" t="str">
        <f t="shared" ref="AW193:AW260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98">
        <v>44559</v>
      </c>
      <c r="BA193" s="524" t="s">
        <v>3019</v>
      </c>
      <c r="BB193" s="274" t="s">
        <v>3060</v>
      </c>
      <c r="BC193" s="605"/>
      <c r="BD193" s="273" t="str">
        <f t="shared" si="32"/>
        <v>4-5</v>
      </c>
      <c r="BE193" s="273" t="str">
        <f t="shared" si="33"/>
        <v/>
      </c>
      <c r="BF193" s="273" t="str">
        <f t="shared" si="34"/>
        <v/>
      </c>
      <c r="BG193" s="273" t="str">
        <f t="shared" si="35"/>
        <v/>
      </c>
    </row>
    <row r="194" spans="1:59" ht="40.5" x14ac:dyDescent="0.3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81">
        <v>44578</v>
      </c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98">
        <v>44559</v>
      </c>
      <c r="BA194" s="524" t="s">
        <v>3019</v>
      </c>
      <c r="BB194" s="274" t="s">
        <v>3060</v>
      </c>
      <c r="BC194" s="605"/>
      <c r="BD194" s="273" t="str">
        <f t="shared" ref="BD194:BD258" si="42">IF(AND(COUNTIF(AX194,"&gt;&lt;0")=1,COUNTA(M194)=1),LEFT(D194,3),"")</f>
        <v>4-5</v>
      </c>
      <c r="BE194" s="273" t="str">
        <f t="shared" ref="BE194:BE258" si="43">IF(AND(COUNTIF(AX194,"&gt;&lt;")=1,COUNTA(M194)=0),LEFT(D194,3),"")</f>
        <v/>
      </c>
      <c r="BF194" s="273" t="str">
        <f t="shared" ref="BF194:BF258" si="44">IF(AND(COUNTIF(AX194,"&gt;&lt;0")=0,COUNTA(M194)=1),LEFT(D194,3),"")</f>
        <v/>
      </c>
      <c r="BG194" s="273" t="str">
        <f t="shared" ref="BG194:BG258" si="45">IF(AND(COUNTIF(AX194,"&gt;&lt;0")=0,COUNTA(M194)=0),LEFT(D194,3),"")</f>
        <v/>
      </c>
    </row>
    <row r="195" spans="1:59" ht="13.5" x14ac:dyDescent="0.3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98">
        <v>44559</v>
      </c>
      <c r="BA195" s="524" t="s">
        <v>3019</v>
      </c>
      <c r="BB195" s="274" t="s">
        <v>3060</v>
      </c>
      <c r="BC195" s="605"/>
      <c r="BD195" s="273" t="str">
        <f t="shared" si="42"/>
        <v>4-5</v>
      </c>
      <c r="BE195" s="273" t="str">
        <f t="shared" si="43"/>
        <v/>
      </c>
      <c r="BF195" s="273" t="str">
        <f t="shared" si="44"/>
        <v/>
      </c>
      <c r="BG195" s="273" t="str">
        <f t="shared" si="45"/>
        <v/>
      </c>
    </row>
    <row r="196" spans="1:59" ht="13.5" x14ac:dyDescent="0.3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98">
        <v>44559</v>
      </c>
      <c r="BA196" s="524" t="s">
        <v>3019</v>
      </c>
      <c r="BB196" s="274" t="s">
        <v>3060</v>
      </c>
      <c r="BC196" s="605"/>
      <c r="BD196" s="273" t="str">
        <f t="shared" si="42"/>
        <v>4-5</v>
      </c>
      <c r="BE196" s="273" t="str">
        <f t="shared" si="43"/>
        <v/>
      </c>
      <c r="BF196" s="273" t="str">
        <f t="shared" si="44"/>
        <v/>
      </c>
      <c r="BG196" s="273" t="str">
        <f t="shared" si="45"/>
        <v/>
      </c>
    </row>
    <row r="197" spans="1:59" ht="40.5" x14ac:dyDescent="0.3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81">
        <v>44578</v>
      </c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98">
        <v>44559</v>
      </c>
      <c r="BA197" s="524" t="s">
        <v>3019</v>
      </c>
      <c r="BB197" s="274" t="s">
        <v>3060</v>
      </c>
      <c r="BC197" s="605"/>
      <c r="BD197" s="273" t="str">
        <f t="shared" si="42"/>
        <v>4-5</v>
      </c>
      <c r="BE197" s="273" t="str">
        <f t="shared" si="43"/>
        <v/>
      </c>
      <c r="BF197" s="273" t="str">
        <f t="shared" si="44"/>
        <v/>
      </c>
      <c r="BG197" s="273" t="str">
        <f t="shared" si="45"/>
        <v/>
      </c>
    </row>
    <row r="198" spans="1:59" ht="94.5" x14ac:dyDescent="0.3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98">
        <v>44559</v>
      </c>
      <c r="BA198" s="524" t="s">
        <v>3019</v>
      </c>
      <c r="BB198" s="274" t="s">
        <v>3060</v>
      </c>
      <c r="BC198" s="605"/>
      <c r="BD198" s="273" t="str">
        <f t="shared" si="42"/>
        <v/>
      </c>
      <c r="BE198" s="273" t="str">
        <f t="shared" si="43"/>
        <v>4-2</v>
      </c>
      <c r="BF198" s="273" t="str">
        <f t="shared" si="44"/>
        <v/>
      </c>
      <c r="BG198" s="273" t="str">
        <f t="shared" si="45"/>
        <v/>
      </c>
    </row>
    <row r="199" spans="1:59" ht="27" x14ac:dyDescent="0.3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2981</v>
      </c>
      <c r="K199" s="595" t="s">
        <v>3012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2984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98">
        <v>44559</v>
      </c>
      <c r="BA199" s="524" t="s">
        <v>3019</v>
      </c>
      <c r="BB199" s="274" t="s">
        <v>3060</v>
      </c>
      <c r="BC199" s="605"/>
      <c r="BD199" s="273" t="str">
        <f t="shared" si="42"/>
        <v/>
      </c>
      <c r="BE199" s="273" t="str">
        <f t="shared" si="43"/>
        <v>4-5</v>
      </c>
      <c r="BF199" s="273" t="str">
        <f t="shared" si="44"/>
        <v/>
      </c>
      <c r="BG199" s="273" t="str">
        <f t="shared" si="45"/>
        <v/>
      </c>
    </row>
    <row r="200" spans="1:59" ht="13.5" x14ac:dyDescent="0.3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98">
        <v>44559</v>
      </c>
      <c r="BA200" s="524" t="s">
        <v>3019</v>
      </c>
      <c r="BB200" s="274" t="s">
        <v>3060</v>
      </c>
      <c r="BC200" s="605"/>
      <c r="BD200" s="273" t="str">
        <f t="shared" si="42"/>
        <v/>
      </c>
      <c r="BE200" s="273" t="str">
        <f t="shared" si="43"/>
        <v>4-5</v>
      </c>
      <c r="BF200" s="273" t="str">
        <f t="shared" si="44"/>
        <v/>
      </c>
      <c r="BG200" s="273" t="str">
        <f t="shared" si="45"/>
        <v/>
      </c>
    </row>
    <row r="201" spans="1:59" ht="13.5" x14ac:dyDescent="0.3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98">
        <v>44539</v>
      </c>
      <c r="BA201" s="524" t="s">
        <v>3019</v>
      </c>
      <c r="BB201" s="274" t="s">
        <v>3046</v>
      </c>
      <c r="BC201" s="605"/>
      <c r="BD201" s="273" t="str">
        <f t="shared" si="42"/>
        <v/>
      </c>
      <c r="BE201" s="273" t="str">
        <f t="shared" si="43"/>
        <v>4-2</v>
      </c>
      <c r="BF201" s="273" t="str">
        <f t="shared" si="44"/>
        <v/>
      </c>
      <c r="BG201" s="273" t="str">
        <f t="shared" si="45"/>
        <v/>
      </c>
    </row>
    <row r="202" spans="1:59" ht="121.5" x14ac:dyDescent="0.3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98">
        <v>44540</v>
      </c>
      <c r="BA202" s="524" t="s">
        <v>3019</v>
      </c>
      <c r="BB202" s="274" t="s">
        <v>3051</v>
      </c>
      <c r="BC202" s="605"/>
      <c r="BD202" s="273" t="str">
        <f t="shared" si="42"/>
        <v>4-2</v>
      </c>
      <c r="BE202" s="273" t="str">
        <f t="shared" si="43"/>
        <v/>
      </c>
      <c r="BF202" s="273" t="str">
        <f t="shared" si="44"/>
        <v/>
      </c>
      <c r="BG202" s="273" t="str">
        <f t="shared" si="45"/>
        <v/>
      </c>
    </row>
    <row r="203" spans="1:59" ht="13.5" x14ac:dyDescent="0.3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98">
        <v>44540</v>
      </c>
      <c r="BA203" s="524" t="s">
        <v>3019</v>
      </c>
      <c r="BB203" s="274" t="s">
        <v>3051</v>
      </c>
      <c r="BC203" s="605"/>
      <c r="BD203" s="273" t="str">
        <f t="shared" si="42"/>
        <v>4-2</v>
      </c>
      <c r="BE203" s="273" t="str">
        <f t="shared" si="43"/>
        <v/>
      </c>
      <c r="BF203" s="273" t="str">
        <f t="shared" si="44"/>
        <v/>
      </c>
      <c r="BG203" s="273" t="str">
        <f t="shared" si="45"/>
        <v/>
      </c>
    </row>
    <row r="204" spans="1:59" ht="13.5" x14ac:dyDescent="0.3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98">
        <v>44540</v>
      </c>
      <c r="BA204" s="524" t="s">
        <v>3019</v>
      </c>
      <c r="BB204" s="274" t="s">
        <v>3051</v>
      </c>
      <c r="BC204" s="605"/>
      <c r="BD204" s="273" t="str">
        <f t="shared" si="42"/>
        <v>4-2</v>
      </c>
      <c r="BE204" s="273" t="str">
        <f t="shared" si="43"/>
        <v/>
      </c>
      <c r="BF204" s="273" t="str">
        <f t="shared" si="44"/>
        <v/>
      </c>
      <c r="BG204" s="273" t="str">
        <f t="shared" si="45"/>
        <v/>
      </c>
    </row>
    <row r="205" spans="1:59" ht="27" x14ac:dyDescent="0.3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98">
        <v>44540</v>
      </c>
      <c r="BA205" s="524" t="s">
        <v>3019</v>
      </c>
      <c r="BB205" s="274" t="s">
        <v>3051</v>
      </c>
      <c r="BC205" s="605"/>
      <c r="BD205" s="273" t="str">
        <f t="shared" si="42"/>
        <v>4-2</v>
      </c>
      <c r="BE205" s="273" t="str">
        <f t="shared" si="43"/>
        <v/>
      </c>
      <c r="BF205" s="273" t="str">
        <f t="shared" si="44"/>
        <v/>
      </c>
      <c r="BG205" s="273" t="str">
        <f t="shared" si="45"/>
        <v/>
      </c>
    </row>
    <row r="206" spans="1:59" ht="13.5" x14ac:dyDescent="0.3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98">
        <v>44546</v>
      </c>
      <c r="BA206" s="524" t="s">
        <v>3019</v>
      </c>
      <c r="BB206" s="274" t="s">
        <v>3047</v>
      </c>
      <c r="BC206" s="605"/>
      <c r="BD206" s="273" t="str">
        <f t="shared" si="42"/>
        <v>4-2</v>
      </c>
      <c r="BE206" s="273" t="str">
        <f t="shared" si="43"/>
        <v/>
      </c>
      <c r="BF206" s="273" t="str">
        <f t="shared" si="44"/>
        <v/>
      </c>
      <c r="BG206" s="273" t="str">
        <f t="shared" si="45"/>
        <v/>
      </c>
    </row>
    <row r="207" spans="1:59" ht="13.5" x14ac:dyDescent="0.3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98">
        <v>44536</v>
      </c>
      <c r="BA207" s="524" t="s">
        <v>3019</v>
      </c>
      <c r="BB207" s="274" t="s">
        <v>3038</v>
      </c>
      <c r="BC207" s="605"/>
      <c r="BD207" s="273" t="str">
        <f t="shared" si="42"/>
        <v>4-2</v>
      </c>
      <c r="BE207" s="273" t="str">
        <f t="shared" si="43"/>
        <v/>
      </c>
      <c r="BF207" s="273" t="str">
        <f t="shared" si="44"/>
        <v/>
      </c>
      <c r="BG207" s="273" t="str">
        <f t="shared" si="45"/>
        <v/>
      </c>
    </row>
    <row r="208" spans="1:59" ht="13.5" x14ac:dyDescent="0.3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98">
        <v>44546</v>
      </c>
      <c r="BA208" s="524" t="s">
        <v>3019</v>
      </c>
      <c r="BB208" s="274" t="s">
        <v>3047</v>
      </c>
      <c r="BC208" s="605"/>
      <c r="BD208" s="273" t="str">
        <f t="shared" si="42"/>
        <v/>
      </c>
      <c r="BE208" s="273" t="str">
        <f t="shared" si="43"/>
        <v>4-2</v>
      </c>
      <c r="BF208" s="273" t="str">
        <f t="shared" si="44"/>
        <v/>
      </c>
      <c r="BG208" s="273" t="str">
        <f t="shared" si="45"/>
        <v/>
      </c>
    </row>
    <row r="209" spans="1:59" ht="13.5" x14ac:dyDescent="0.3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98">
        <v>44546</v>
      </c>
      <c r="BA209" s="524" t="s">
        <v>3019</v>
      </c>
      <c r="BB209" s="274" t="s">
        <v>3047</v>
      </c>
      <c r="BC209" s="605"/>
      <c r="BD209" s="273" t="str">
        <f t="shared" si="42"/>
        <v/>
      </c>
      <c r="BE209" s="273" t="str">
        <f t="shared" si="43"/>
        <v>4-2</v>
      </c>
      <c r="BF209" s="273" t="str">
        <f t="shared" si="44"/>
        <v/>
      </c>
      <c r="BG209" s="273" t="str">
        <f t="shared" si="45"/>
        <v/>
      </c>
    </row>
    <row r="210" spans="1:59" ht="135" x14ac:dyDescent="0.3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2981</v>
      </c>
      <c r="K210" s="595" t="s">
        <v>3012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2984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98">
        <v>44546</v>
      </c>
      <c r="BA210" s="524" t="s">
        <v>3019</v>
      </c>
      <c r="BB210" s="274" t="s">
        <v>3047</v>
      </c>
      <c r="BC210" s="605"/>
      <c r="BD210" s="273" t="str">
        <f t="shared" si="42"/>
        <v>4-4</v>
      </c>
      <c r="BE210" s="273" t="str">
        <f t="shared" si="43"/>
        <v/>
      </c>
      <c r="BF210" s="273" t="str">
        <f t="shared" si="44"/>
        <v/>
      </c>
      <c r="BG210" s="273" t="str">
        <f t="shared" si="45"/>
        <v/>
      </c>
    </row>
    <row r="211" spans="1:59" ht="13.5" x14ac:dyDescent="0.3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98">
        <v>44546</v>
      </c>
      <c r="BA211" s="524" t="s">
        <v>3019</v>
      </c>
      <c r="BB211" s="274" t="s">
        <v>3047</v>
      </c>
      <c r="BC211" s="605"/>
      <c r="BD211" s="273" t="str">
        <f t="shared" si="42"/>
        <v>4-4</v>
      </c>
      <c r="BE211" s="273" t="str">
        <f t="shared" si="43"/>
        <v/>
      </c>
      <c r="BF211" s="273" t="str">
        <f t="shared" si="44"/>
        <v/>
      </c>
      <c r="BG211" s="273" t="str">
        <f t="shared" si="45"/>
        <v/>
      </c>
    </row>
    <row r="212" spans="1:59" ht="13.5" x14ac:dyDescent="0.3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2991</v>
      </c>
      <c r="K212" s="258" t="s">
        <v>3007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2993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98">
        <v>44559</v>
      </c>
      <c r="BA212" s="524" t="s">
        <v>3092</v>
      </c>
      <c r="BB212" s="274" t="s">
        <v>3061</v>
      </c>
      <c r="BC212" s="605"/>
      <c r="BD212" s="273" t="str">
        <f t="shared" si="42"/>
        <v/>
      </c>
      <c r="BE212" s="273" t="str">
        <f t="shared" si="43"/>
        <v>3-3</v>
      </c>
      <c r="BF212" s="273" t="str">
        <f t="shared" si="44"/>
        <v/>
      </c>
      <c r="BG212" s="273" t="str">
        <f t="shared" si="45"/>
        <v/>
      </c>
    </row>
    <row r="213" spans="1:59" ht="13.5" x14ac:dyDescent="0.3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2991</v>
      </c>
      <c r="K213" s="258" t="s">
        <v>3007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2994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98">
        <v>44559</v>
      </c>
      <c r="BA213" s="524" t="s">
        <v>3092</v>
      </c>
      <c r="BB213" s="274" t="s">
        <v>3061</v>
      </c>
      <c r="BC213" s="605"/>
      <c r="BD213" s="273" t="str">
        <f t="shared" si="42"/>
        <v/>
      </c>
      <c r="BE213" s="273" t="str">
        <f t="shared" si="43"/>
        <v>3-3</v>
      </c>
      <c r="BF213" s="273" t="str">
        <f t="shared" si="44"/>
        <v/>
      </c>
      <c r="BG213" s="273" t="str">
        <f t="shared" si="45"/>
        <v/>
      </c>
    </row>
    <row r="214" spans="1:59" ht="13.5" x14ac:dyDescent="0.3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2991</v>
      </c>
      <c r="K214" s="258" t="s">
        <v>3007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2992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98">
        <v>44536</v>
      </c>
      <c r="BA214" s="524" t="s">
        <v>3019</v>
      </c>
      <c r="BB214" s="274" t="s">
        <v>3038</v>
      </c>
      <c r="BC214" s="605"/>
      <c r="BD214" s="273" t="str">
        <f t="shared" si="42"/>
        <v/>
      </c>
      <c r="BE214" s="273" t="str">
        <f t="shared" si="43"/>
        <v>3-3</v>
      </c>
      <c r="BF214" s="273" t="str">
        <f t="shared" si="44"/>
        <v/>
      </c>
      <c r="BG214" s="273" t="str">
        <f t="shared" si="45"/>
        <v/>
      </c>
    </row>
    <row r="215" spans="1:59" ht="27" x14ac:dyDescent="0.3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98">
        <v>44536</v>
      </c>
      <c r="BA215" s="524" t="s">
        <v>3019</v>
      </c>
      <c r="BB215" s="274" t="s">
        <v>3038</v>
      </c>
      <c r="BC215" s="605"/>
      <c r="BD215" s="273" t="str">
        <f t="shared" si="42"/>
        <v>4-2</v>
      </c>
      <c r="BE215" s="273" t="str">
        <f t="shared" si="43"/>
        <v/>
      </c>
      <c r="BF215" s="273" t="str">
        <f t="shared" si="44"/>
        <v/>
      </c>
      <c r="BG215" s="273" t="str">
        <f t="shared" si="45"/>
        <v/>
      </c>
    </row>
    <row r="216" spans="1:59" ht="13.5" x14ac:dyDescent="0.3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98">
        <v>44536</v>
      </c>
      <c r="BA216" s="524" t="s">
        <v>3019</v>
      </c>
      <c r="BB216" s="274" t="s">
        <v>3038</v>
      </c>
      <c r="BC216" s="605"/>
      <c r="BD216" s="273" t="str">
        <f t="shared" si="42"/>
        <v>4-2</v>
      </c>
      <c r="BE216" s="273" t="str">
        <f t="shared" si="43"/>
        <v/>
      </c>
      <c r="BF216" s="273" t="str">
        <f t="shared" si="44"/>
        <v/>
      </c>
      <c r="BG216" s="273" t="str">
        <f t="shared" si="45"/>
        <v/>
      </c>
    </row>
    <row r="217" spans="1:59" ht="40.5" x14ac:dyDescent="0.3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98">
        <v>44546</v>
      </c>
      <c r="BA217" s="524" t="s">
        <v>3019</v>
      </c>
      <c r="BB217" s="274" t="s">
        <v>3047</v>
      </c>
      <c r="BC217" s="605"/>
      <c r="BD217" s="273" t="str">
        <f t="shared" si="42"/>
        <v/>
      </c>
      <c r="BE217" s="273" t="str">
        <f t="shared" si="43"/>
        <v>4-2</v>
      </c>
      <c r="BF217" s="273" t="str">
        <f t="shared" si="44"/>
        <v/>
      </c>
      <c r="BG217" s="273" t="str">
        <f t="shared" si="45"/>
        <v/>
      </c>
    </row>
    <row r="218" spans="1:59" ht="27" x14ac:dyDescent="0.3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2981</v>
      </c>
      <c r="K218" s="595" t="s">
        <v>3012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2984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98">
        <v>44546</v>
      </c>
      <c r="BA218" s="524" t="s">
        <v>3019</v>
      </c>
      <c r="BB218" s="274" t="s">
        <v>3047</v>
      </c>
      <c r="BC218" s="605"/>
      <c r="BD218" s="273" t="str">
        <f t="shared" si="42"/>
        <v>4-2</v>
      </c>
      <c r="BE218" s="273" t="str">
        <f t="shared" si="43"/>
        <v/>
      </c>
      <c r="BF218" s="273" t="str">
        <f t="shared" si="44"/>
        <v/>
      </c>
      <c r="BG218" s="273" t="str">
        <f t="shared" si="45"/>
        <v/>
      </c>
    </row>
    <row r="219" spans="1:59" ht="13.5" x14ac:dyDescent="0.3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98">
        <v>44552</v>
      </c>
      <c r="BA219" s="524" t="s">
        <v>3092</v>
      </c>
      <c r="BB219" s="274" t="s">
        <v>3035</v>
      </c>
      <c r="BC219" s="605"/>
      <c r="BD219" s="273" t="str">
        <f t="shared" si="42"/>
        <v>4-2</v>
      </c>
      <c r="BE219" s="273" t="str">
        <f t="shared" si="43"/>
        <v/>
      </c>
      <c r="BF219" s="273" t="str">
        <f t="shared" si="44"/>
        <v/>
      </c>
      <c r="BG219" s="273" t="str">
        <f t="shared" si="45"/>
        <v/>
      </c>
    </row>
    <row r="220" spans="1:59" ht="27" x14ac:dyDescent="0.3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2981</v>
      </c>
      <c r="K220" s="595" t="s">
        <v>3012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2984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98">
        <v>44546</v>
      </c>
      <c r="BA220" s="524" t="s">
        <v>3019</v>
      </c>
      <c r="BB220" s="274" t="s">
        <v>3047</v>
      </c>
      <c r="BC220" s="605"/>
      <c r="BD220" s="273" t="str">
        <f t="shared" si="42"/>
        <v>4-7</v>
      </c>
      <c r="BE220" s="273" t="str">
        <f t="shared" si="43"/>
        <v/>
      </c>
      <c r="BF220" s="273" t="str">
        <f t="shared" si="44"/>
        <v/>
      </c>
      <c r="BG220" s="273" t="str">
        <f t="shared" si="45"/>
        <v/>
      </c>
    </row>
    <row r="221" spans="1:59" ht="27" x14ac:dyDescent="0.3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98">
        <v>44546</v>
      </c>
      <c r="BA221" s="524" t="s">
        <v>3019</v>
      </c>
      <c r="BB221" s="274" t="s">
        <v>3047</v>
      </c>
      <c r="BC221" s="605"/>
      <c r="BD221" s="273" t="str">
        <f t="shared" si="42"/>
        <v>4-7</v>
      </c>
      <c r="BE221" s="273" t="str">
        <f t="shared" si="43"/>
        <v/>
      </c>
      <c r="BF221" s="273" t="str">
        <f t="shared" si="44"/>
        <v/>
      </c>
      <c r="BG221" s="273" t="str">
        <f t="shared" si="45"/>
        <v/>
      </c>
    </row>
    <row r="222" spans="1:59" ht="13.5" x14ac:dyDescent="0.3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2991</v>
      </c>
      <c r="K222" s="258" t="s">
        <v>3007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2993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98">
        <v>44546</v>
      </c>
      <c r="BA222" s="524" t="s">
        <v>3019</v>
      </c>
      <c r="BB222" s="274" t="s">
        <v>3047</v>
      </c>
      <c r="BC222" s="605"/>
      <c r="BD222" s="273" t="str">
        <f t="shared" si="42"/>
        <v>3-1</v>
      </c>
      <c r="BE222" s="273" t="str">
        <f t="shared" si="43"/>
        <v/>
      </c>
      <c r="BF222" s="273" t="str">
        <f t="shared" si="44"/>
        <v/>
      </c>
      <c r="BG222" s="273" t="str">
        <f t="shared" si="45"/>
        <v/>
      </c>
    </row>
    <row r="223" spans="1:59" ht="13.5" x14ac:dyDescent="0.3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98">
        <v>44559</v>
      </c>
      <c r="BA223" s="524" t="s">
        <v>3092</v>
      </c>
      <c r="BB223" s="274" t="s">
        <v>3062</v>
      </c>
      <c r="BC223" s="605"/>
      <c r="BD223" s="273" t="str">
        <f t="shared" si="42"/>
        <v>3-1</v>
      </c>
      <c r="BE223" s="273" t="str">
        <f t="shared" si="43"/>
        <v/>
      </c>
      <c r="BF223" s="273" t="str">
        <f t="shared" si="44"/>
        <v/>
      </c>
      <c r="BG223" s="273" t="str">
        <f t="shared" si="45"/>
        <v/>
      </c>
    </row>
    <row r="224" spans="1:59" ht="13.5" x14ac:dyDescent="0.3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2991</v>
      </c>
      <c r="K224" s="258" t="s">
        <v>3007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2992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>
        <v>44582</v>
      </c>
      <c r="AZ224" s="598" t="s">
        <v>2463</v>
      </c>
      <c r="BA224" s="524" t="s">
        <v>2463</v>
      </c>
      <c r="BB224" s="274" t="s">
        <v>2463</v>
      </c>
      <c r="BC224" s="605"/>
      <c r="BD224" s="274" t="str">
        <f t="shared" si="42"/>
        <v/>
      </c>
      <c r="BE224" s="274" t="str">
        <f t="shared" si="43"/>
        <v/>
      </c>
      <c r="BF224" s="274" t="str">
        <f t="shared" si="44"/>
        <v>3-1</v>
      </c>
      <c r="BG224" s="274" t="str">
        <f t="shared" si="45"/>
        <v/>
      </c>
    </row>
    <row r="225" spans="1:59" ht="13.5" x14ac:dyDescent="0.3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98">
        <v>44560</v>
      </c>
      <c r="BA225" s="524" t="s">
        <v>3092</v>
      </c>
      <c r="BB225" s="274" t="s">
        <v>3063</v>
      </c>
      <c r="BC225" s="605"/>
      <c r="BD225" s="273" t="str">
        <f t="shared" si="42"/>
        <v>3-1</v>
      </c>
      <c r="BE225" s="273" t="str">
        <f t="shared" si="43"/>
        <v/>
      </c>
      <c r="BF225" s="273" t="str">
        <f t="shared" si="44"/>
        <v/>
      </c>
      <c r="BG225" s="273" t="str">
        <f t="shared" si="45"/>
        <v/>
      </c>
    </row>
    <row r="226" spans="1:59" ht="13.5" x14ac:dyDescent="0.3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2991</v>
      </c>
      <c r="K226" s="258" t="s">
        <v>3007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2992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98">
        <v>44559</v>
      </c>
      <c r="BA226" s="524" t="s">
        <v>3092</v>
      </c>
      <c r="BB226" s="274" t="s">
        <v>3061</v>
      </c>
      <c r="BC226" s="605"/>
      <c r="BD226" s="273" t="str">
        <f t="shared" si="42"/>
        <v>3-1</v>
      </c>
      <c r="BE226" s="273" t="str">
        <f t="shared" si="43"/>
        <v/>
      </c>
      <c r="BF226" s="273" t="str">
        <f t="shared" si="44"/>
        <v/>
      </c>
      <c r="BG226" s="273" t="str">
        <f t="shared" si="45"/>
        <v/>
      </c>
    </row>
    <row r="227" spans="1:59" ht="13.5" x14ac:dyDescent="0.3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2991</v>
      </c>
      <c r="K227" s="258" t="s">
        <v>3007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2992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98">
        <v>44559</v>
      </c>
      <c r="BA227" s="524" t="s">
        <v>3092</v>
      </c>
      <c r="BB227" s="274" t="s">
        <v>3061</v>
      </c>
      <c r="BC227" s="605"/>
      <c r="BD227" s="273" t="str">
        <f t="shared" si="42"/>
        <v>3-1</v>
      </c>
      <c r="BE227" s="273" t="str">
        <f t="shared" si="43"/>
        <v/>
      </c>
      <c r="BF227" s="273" t="str">
        <f t="shared" si="44"/>
        <v/>
      </c>
      <c r="BG227" s="273" t="str">
        <f t="shared" si="45"/>
        <v/>
      </c>
    </row>
    <row r="228" spans="1:59" ht="13.5" x14ac:dyDescent="0.3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2991</v>
      </c>
      <c r="K228" s="258" t="s">
        <v>3007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2992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98">
        <v>44559</v>
      </c>
      <c r="BA228" s="524" t="s">
        <v>3092</v>
      </c>
      <c r="BB228" s="274" t="s">
        <v>3061</v>
      </c>
      <c r="BC228" s="605"/>
      <c r="BD228" s="273" t="str">
        <f t="shared" si="42"/>
        <v/>
      </c>
      <c r="BE228" s="273" t="str">
        <f t="shared" si="43"/>
        <v>3-3</v>
      </c>
      <c r="BF228" s="273" t="str">
        <f t="shared" si="44"/>
        <v/>
      </c>
      <c r="BG228" s="273" t="str">
        <f t="shared" si="45"/>
        <v/>
      </c>
    </row>
    <row r="229" spans="1:59" ht="13.5" x14ac:dyDescent="0.3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98">
        <v>44559</v>
      </c>
      <c r="BA229" s="524" t="s">
        <v>3092</v>
      </c>
      <c r="BB229" s="274" t="s">
        <v>3061</v>
      </c>
      <c r="BC229" s="605"/>
      <c r="BD229" s="273" t="str">
        <f t="shared" si="42"/>
        <v/>
      </c>
      <c r="BE229" s="273" t="str">
        <f t="shared" si="43"/>
        <v>3-3</v>
      </c>
      <c r="BF229" s="273" t="str">
        <f t="shared" si="44"/>
        <v/>
      </c>
      <c r="BG229" s="273" t="str">
        <f t="shared" si="45"/>
        <v/>
      </c>
    </row>
    <row r="230" spans="1:59" ht="13.5" x14ac:dyDescent="0.3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2991</v>
      </c>
      <c r="K230" s="258" t="s">
        <v>3007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2992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98">
        <v>44559</v>
      </c>
      <c r="BA230" s="524" t="s">
        <v>3092</v>
      </c>
      <c r="BB230" s="274" t="s">
        <v>3061</v>
      </c>
      <c r="BC230" s="605"/>
      <c r="BD230" s="273" t="str">
        <f t="shared" si="42"/>
        <v/>
      </c>
      <c r="BE230" s="273" t="str">
        <f t="shared" si="43"/>
        <v>3-3</v>
      </c>
      <c r="BF230" s="273" t="str">
        <f t="shared" si="44"/>
        <v/>
      </c>
      <c r="BG230" s="273" t="str">
        <f t="shared" si="45"/>
        <v/>
      </c>
    </row>
    <row r="231" spans="1:59" ht="13.5" x14ac:dyDescent="0.3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2991</v>
      </c>
      <c r="K231" s="258" t="s">
        <v>3007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2992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98">
        <v>44552</v>
      </c>
      <c r="BA231" s="524" t="s">
        <v>3092</v>
      </c>
      <c r="BB231" s="274" t="s">
        <v>3035</v>
      </c>
      <c r="BC231" s="605"/>
      <c r="BD231" s="273" t="str">
        <f t="shared" si="42"/>
        <v/>
      </c>
      <c r="BE231" s="273" t="str">
        <f t="shared" si="43"/>
        <v>3-3</v>
      </c>
      <c r="BF231" s="273" t="str">
        <f t="shared" si="44"/>
        <v/>
      </c>
      <c r="BG231" s="273" t="str">
        <f t="shared" si="45"/>
        <v/>
      </c>
    </row>
    <row r="232" spans="1:59" ht="13.5" x14ac:dyDescent="0.3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98">
        <v>44558</v>
      </c>
      <c r="BA232" s="524" t="s">
        <v>3019</v>
      </c>
      <c r="BB232" s="274" t="s">
        <v>3064</v>
      </c>
      <c r="BC232" s="605"/>
      <c r="BD232" s="273" t="str">
        <f t="shared" si="42"/>
        <v/>
      </c>
      <c r="BE232" s="273" t="str">
        <f t="shared" si="43"/>
        <v>3-3</v>
      </c>
      <c r="BF232" s="273" t="str">
        <f t="shared" si="44"/>
        <v/>
      </c>
      <c r="BG232" s="273" t="str">
        <f t="shared" si="45"/>
        <v/>
      </c>
    </row>
    <row r="233" spans="1:59" ht="13.5" x14ac:dyDescent="0.3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>
        <v>44582</v>
      </c>
      <c r="AZ233" s="598" t="s">
        <v>2463</v>
      </c>
      <c r="BA233" s="524" t="s">
        <v>2463</v>
      </c>
      <c r="BB233" s="274" t="s">
        <v>2463</v>
      </c>
      <c r="BC233" s="605"/>
      <c r="BD233" s="274" t="str">
        <f t="shared" si="42"/>
        <v/>
      </c>
      <c r="BE233" s="274" t="str">
        <f t="shared" si="43"/>
        <v/>
      </c>
      <c r="BF233" s="274" t="str">
        <f t="shared" si="44"/>
        <v/>
      </c>
      <c r="BG233" s="274" t="str">
        <f t="shared" si="45"/>
        <v>3-4</v>
      </c>
    </row>
    <row r="234" spans="1:59" ht="13.5" x14ac:dyDescent="0.3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98">
        <v>44559</v>
      </c>
      <c r="BA234" s="524" t="s">
        <v>3092</v>
      </c>
      <c r="BB234" s="274" t="s">
        <v>3062</v>
      </c>
      <c r="BC234" s="605"/>
      <c r="BD234" s="273" t="str">
        <f t="shared" si="42"/>
        <v/>
      </c>
      <c r="BE234" s="273" t="str">
        <f t="shared" si="43"/>
        <v>3-4</v>
      </c>
      <c r="BF234" s="273" t="str">
        <f t="shared" si="44"/>
        <v/>
      </c>
      <c r="BG234" s="273" t="str">
        <f t="shared" si="45"/>
        <v/>
      </c>
    </row>
    <row r="235" spans="1:59" ht="13.5" x14ac:dyDescent="0.3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2991</v>
      </c>
      <c r="K235" s="258" t="s">
        <v>3007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2992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>
        <v>44582</v>
      </c>
      <c r="AZ235" s="598" t="s">
        <v>2463</v>
      </c>
      <c r="BA235" s="524" t="s">
        <v>2463</v>
      </c>
      <c r="BB235" s="274" t="s">
        <v>2463</v>
      </c>
      <c r="BC235" s="605"/>
      <c r="BD235" s="274" t="str">
        <f t="shared" si="42"/>
        <v/>
      </c>
      <c r="BE235" s="274" t="str">
        <f t="shared" si="43"/>
        <v/>
      </c>
      <c r="BF235" s="274" t="str">
        <f t="shared" si="44"/>
        <v/>
      </c>
      <c r="BG235" s="274" t="str">
        <f t="shared" si="45"/>
        <v>3-3</v>
      </c>
    </row>
    <row r="236" spans="1:59" ht="13.5" x14ac:dyDescent="0.3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>
        <v>44582</v>
      </c>
      <c r="AZ236" s="598" t="s">
        <v>2463</v>
      </c>
      <c r="BA236" s="524" t="s">
        <v>2463</v>
      </c>
      <c r="BB236" s="274" t="s">
        <v>2463</v>
      </c>
      <c r="BC236" s="605"/>
      <c r="BD236" s="274" t="str">
        <f t="shared" si="42"/>
        <v/>
      </c>
      <c r="BE236" s="274" t="str">
        <f t="shared" si="43"/>
        <v/>
      </c>
      <c r="BF236" s="274" t="str">
        <f t="shared" si="44"/>
        <v>6-8</v>
      </c>
      <c r="BG236" s="274" t="str">
        <f t="shared" si="45"/>
        <v/>
      </c>
    </row>
    <row r="237" spans="1:59" ht="13.5" x14ac:dyDescent="0.3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2991</v>
      </c>
      <c r="K237" s="258" t="s">
        <v>3007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2992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>
        <v>44582</v>
      </c>
      <c r="AZ237" s="598" t="s">
        <v>2463</v>
      </c>
      <c r="BA237" s="524" t="s">
        <v>2463</v>
      </c>
      <c r="BB237" s="274" t="s">
        <v>2463</v>
      </c>
      <c r="BC237" s="605"/>
      <c r="BD237" s="274" t="str">
        <f t="shared" si="42"/>
        <v/>
      </c>
      <c r="BE237" s="274" t="str">
        <f t="shared" si="43"/>
        <v/>
      </c>
      <c r="BF237" s="274" t="str">
        <f t="shared" si="44"/>
        <v/>
      </c>
      <c r="BG237" s="274" t="str">
        <f t="shared" si="45"/>
        <v>3-3</v>
      </c>
    </row>
    <row r="238" spans="1:59" ht="13.5" x14ac:dyDescent="0.3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2991</v>
      </c>
      <c r="K238" s="258" t="s">
        <v>3007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2992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>
        <v>44582</v>
      </c>
      <c r="AZ238" s="598" t="s">
        <v>2463</v>
      </c>
      <c r="BA238" s="524" t="s">
        <v>2463</v>
      </c>
      <c r="BB238" s="274" t="s">
        <v>2463</v>
      </c>
      <c r="BC238" s="605"/>
      <c r="BD238" s="274" t="str">
        <f t="shared" si="42"/>
        <v/>
      </c>
      <c r="BE238" s="274" t="str">
        <f t="shared" si="43"/>
        <v/>
      </c>
      <c r="BF238" s="274" t="str">
        <f t="shared" si="44"/>
        <v/>
      </c>
      <c r="BG238" s="274" t="str">
        <f t="shared" si="45"/>
        <v>3-3</v>
      </c>
    </row>
    <row r="239" spans="1:59" ht="13.5" x14ac:dyDescent="0.3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98">
        <v>44546</v>
      </c>
      <c r="BA239" s="524" t="s">
        <v>3092</v>
      </c>
      <c r="BB239" s="274" t="s">
        <v>3065</v>
      </c>
      <c r="BC239" s="605"/>
      <c r="BD239" s="273" t="str">
        <f t="shared" si="42"/>
        <v>2-5</v>
      </c>
      <c r="BE239" s="273" t="str">
        <f t="shared" si="43"/>
        <v/>
      </c>
      <c r="BF239" s="273" t="str">
        <f t="shared" si="44"/>
        <v/>
      </c>
      <c r="BG239" s="273" t="str">
        <f t="shared" si="45"/>
        <v/>
      </c>
    </row>
    <row r="240" spans="1:59" ht="13.5" x14ac:dyDescent="0.3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98">
        <v>44559</v>
      </c>
      <c r="BA240" s="524" t="s">
        <v>3092</v>
      </c>
      <c r="BB240" s="274" t="s">
        <v>3062</v>
      </c>
      <c r="BC240" s="605"/>
      <c r="BD240" s="273" t="str">
        <f t="shared" si="42"/>
        <v>2-5</v>
      </c>
      <c r="BE240" s="273" t="str">
        <f t="shared" si="43"/>
        <v/>
      </c>
      <c r="BF240" s="273" t="str">
        <f t="shared" si="44"/>
        <v/>
      </c>
      <c r="BG240" s="273" t="str">
        <f t="shared" si="45"/>
        <v/>
      </c>
    </row>
    <row r="241" spans="1:59" ht="13.5" x14ac:dyDescent="0.3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98">
        <v>44546</v>
      </c>
      <c r="BA241" s="524" t="s">
        <v>3092</v>
      </c>
      <c r="BB241" s="274" t="s">
        <v>3065</v>
      </c>
      <c r="BC241" s="605"/>
      <c r="BD241" s="273" t="str">
        <f t="shared" si="42"/>
        <v>2-5</v>
      </c>
      <c r="BE241" s="273" t="str">
        <f t="shared" si="43"/>
        <v/>
      </c>
      <c r="BF241" s="273" t="str">
        <f t="shared" si="44"/>
        <v/>
      </c>
      <c r="BG241" s="273" t="str">
        <f t="shared" si="45"/>
        <v/>
      </c>
    </row>
    <row r="242" spans="1:59" ht="13.5" x14ac:dyDescent="0.3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98">
        <v>44546</v>
      </c>
      <c r="BA242" s="524" t="s">
        <v>3092</v>
      </c>
      <c r="BB242" s="274" t="s">
        <v>3065</v>
      </c>
      <c r="BC242" s="605"/>
      <c r="BD242" s="273" t="str">
        <f t="shared" si="42"/>
        <v>2-5</v>
      </c>
      <c r="BE242" s="273" t="str">
        <f t="shared" si="43"/>
        <v/>
      </c>
      <c r="BF242" s="273" t="str">
        <f t="shared" si="44"/>
        <v/>
      </c>
      <c r="BG242" s="273" t="str">
        <f t="shared" si="45"/>
        <v/>
      </c>
    </row>
    <row r="243" spans="1:59" ht="13.5" x14ac:dyDescent="0.3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98">
        <v>44546</v>
      </c>
      <c r="BA243" s="524" t="s">
        <v>3092</v>
      </c>
      <c r="BB243" s="274" t="s">
        <v>3065</v>
      </c>
      <c r="BC243" s="605"/>
      <c r="BD243" s="273" t="str">
        <f t="shared" si="42"/>
        <v>2-5</v>
      </c>
      <c r="BE243" s="273" t="str">
        <f t="shared" si="43"/>
        <v/>
      </c>
      <c r="BF243" s="273" t="str">
        <f t="shared" si="44"/>
        <v/>
      </c>
      <c r="BG243" s="273" t="str">
        <f t="shared" si="45"/>
        <v/>
      </c>
    </row>
    <row r="244" spans="1:59" ht="13.5" x14ac:dyDescent="0.3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98">
        <v>44546</v>
      </c>
      <c r="BA244" s="524" t="s">
        <v>3092</v>
      </c>
      <c r="BB244" s="274" t="s">
        <v>3065</v>
      </c>
      <c r="BC244" s="605"/>
      <c r="BD244" s="273" t="str">
        <f t="shared" si="42"/>
        <v>2-5</v>
      </c>
      <c r="BE244" s="273" t="str">
        <f t="shared" si="43"/>
        <v/>
      </c>
      <c r="BF244" s="273" t="str">
        <f t="shared" si="44"/>
        <v/>
      </c>
      <c r="BG244" s="273" t="str">
        <f t="shared" si="45"/>
        <v/>
      </c>
    </row>
    <row r="245" spans="1:59" ht="13.5" x14ac:dyDescent="0.3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98">
        <v>44546</v>
      </c>
      <c r="BA245" s="524" t="s">
        <v>3092</v>
      </c>
      <c r="BB245" s="274" t="s">
        <v>3065</v>
      </c>
      <c r="BC245" s="605"/>
      <c r="BD245" s="273" t="str">
        <f t="shared" si="42"/>
        <v>2-5</v>
      </c>
      <c r="BE245" s="273" t="str">
        <f t="shared" si="43"/>
        <v/>
      </c>
      <c r="BF245" s="273" t="str">
        <f t="shared" si="44"/>
        <v/>
      </c>
      <c r="BG245" s="273" t="str">
        <f t="shared" si="45"/>
        <v/>
      </c>
    </row>
    <row r="246" spans="1:59" ht="13.5" x14ac:dyDescent="0.3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98">
        <v>44559</v>
      </c>
      <c r="BA246" s="524" t="s">
        <v>3092</v>
      </c>
      <c r="BB246" s="274" t="s">
        <v>3062</v>
      </c>
      <c r="BC246" s="605"/>
      <c r="BD246" s="273" t="str">
        <f t="shared" si="42"/>
        <v>2-5</v>
      </c>
      <c r="BE246" s="273" t="str">
        <f t="shared" si="43"/>
        <v/>
      </c>
      <c r="BF246" s="273" t="str">
        <f t="shared" si="44"/>
        <v/>
      </c>
      <c r="BG246" s="273" t="str">
        <f t="shared" si="45"/>
        <v/>
      </c>
    </row>
    <row r="247" spans="1:59" ht="13.5" x14ac:dyDescent="0.3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98">
        <v>44559</v>
      </c>
      <c r="BA247" s="524" t="s">
        <v>3092</v>
      </c>
      <c r="BB247" s="274" t="s">
        <v>3062</v>
      </c>
      <c r="BC247" s="605"/>
      <c r="BD247" s="273" t="str">
        <f t="shared" si="42"/>
        <v>2-5</v>
      </c>
      <c r="BE247" s="273" t="str">
        <f t="shared" si="43"/>
        <v/>
      </c>
      <c r="BF247" s="273" t="str">
        <f t="shared" si="44"/>
        <v/>
      </c>
      <c r="BG247" s="273" t="str">
        <f t="shared" si="45"/>
        <v/>
      </c>
    </row>
    <row r="248" spans="1:59" ht="13.5" x14ac:dyDescent="0.3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98">
        <v>44540</v>
      </c>
      <c r="BA248" s="524" t="s">
        <v>3019</v>
      </c>
      <c r="BB248" s="274" t="s">
        <v>3050</v>
      </c>
      <c r="BC248" s="605"/>
      <c r="BD248" s="273" t="str">
        <f t="shared" si="42"/>
        <v/>
      </c>
      <c r="BE248" s="273" t="str">
        <f t="shared" si="43"/>
        <v>4-6</v>
      </c>
      <c r="BF248" s="273" t="str">
        <f t="shared" si="44"/>
        <v/>
      </c>
      <c r="BG248" s="273" t="str">
        <f t="shared" si="45"/>
        <v/>
      </c>
    </row>
    <row r="249" spans="1:59" ht="13.5" x14ac:dyDescent="0.3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98">
        <v>44540</v>
      </c>
      <c r="BA249" s="524" t="s">
        <v>3019</v>
      </c>
      <c r="BB249" s="274" t="s">
        <v>3050</v>
      </c>
      <c r="BC249" s="605"/>
      <c r="BD249" s="273" t="str">
        <f t="shared" si="42"/>
        <v/>
      </c>
      <c r="BE249" s="273" t="str">
        <f t="shared" si="43"/>
        <v>4-6</v>
      </c>
      <c r="BF249" s="273" t="str">
        <f t="shared" si="44"/>
        <v/>
      </c>
      <c r="BG249" s="273" t="str">
        <f t="shared" si="45"/>
        <v/>
      </c>
    </row>
    <row r="250" spans="1:59" ht="40.5" x14ac:dyDescent="0.3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98">
        <v>44551</v>
      </c>
      <c r="BA250" s="524" t="s">
        <v>3019</v>
      </c>
      <c r="BB250" s="274" t="s">
        <v>3066</v>
      </c>
      <c r="BC250" s="605"/>
      <c r="BD250" s="273" t="str">
        <f t="shared" si="42"/>
        <v/>
      </c>
      <c r="BE250" s="273" t="str">
        <f t="shared" si="43"/>
        <v>4-6</v>
      </c>
      <c r="BF250" s="273" t="str">
        <f t="shared" si="44"/>
        <v/>
      </c>
      <c r="BG250" s="273" t="str">
        <f t="shared" si="45"/>
        <v/>
      </c>
    </row>
    <row r="251" spans="1:59" ht="13.5" x14ac:dyDescent="0.3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98">
        <v>44546</v>
      </c>
      <c r="BA251" s="524" t="s">
        <v>3019</v>
      </c>
      <c r="BB251" s="274" t="s">
        <v>3049</v>
      </c>
      <c r="BC251" s="605"/>
      <c r="BD251" s="273" t="str">
        <f t="shared" si="42"/>
        <v>4-6</v>
      </c>
      <c r="BE251" s="273" t="str">
        <f t="shared" si="43"/>
        <v/>
      </c>
      <c r="BF251" s="273" t="str">
        <f t="shared" si="44"/>
        <v/>
      </c>
      <c r="BG251" s="273" t="str">
        <f t="shared" si="45"/>
        <v/>
      </c>
    </row>
    <row r="252" spans="1:59" ht="13.5" x14ac:dyDescent="0.3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98">
        <v>44551</v>
      </c>
      <c r="BA252" s="524" t="s">
        <v>3019</v>
      </c>
      <c r="BB252" s="274" t="s">
        <v>3066</v>
      </c>
      <c r="BC252" s="605"/>
      <c r="BD252" s="273" t="str">
        <f t="shared" si="42"/>
        <v>4-6</v>
      </c>
      <c r="BE252" s="273" t="str">
        <f t="shared" si="43"/>
        <v/>
      </c>
      <c r="BF252" s="273" t="str">
        <f t="shared" si="44"/>
        <v/>
      </c>
      <c r="BG252" s="273" t="str">
        <f t="shared" si="45"/>
        <v/>
      </c>
    </row>
    <row r="253" spans="1:59" ht="13.5" x14ac:dyDescent="0.3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98">
        <v>44559</v>
      </c>
      <c r="BA253" s="524" t="s">
        <v>3092</v>
      </c>
      <c r="BB253" s="274" t="s">
        <v>3062</v>
      </c>
      <c r="BC253" s="605"/>
      <c r="BD253" s="273" t="str">
        <f t="shared" si="42"/>
        <v>6-8</v>
      </c>
      <c r="BE253" s="273" t="str">
        <f t="shared" si="43"/>
        <v/>
      </c>
      <c r="BF253" s="273" t="str">
        <f t="shared" si="44"/>
        <v/>
      </c>
      <c r="BG253" s="273" t="str">
        <f t="shared" si="45"/>
        <v/>
      </c>
    </row>
    <row r="254" spans="1:59" ht="13.5" x14ac:dyDescent="0.3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98">
        <v>44559</v>
      </c>
      <c r="BA254" s="524" t="s">
        <v>3092</v>
      </c>
      <c r="BB254" s="274" t="s">
        <v>3062</v>
      </c>
      <c r="BC254" s="605"/>
      <c r="BD254" s="273" t="str">
        <f t="shared" si="42"/>
        <v>6-8</v>
      </c>
      <c r="BE254" s="273" t="str">
        <f t="shared" si="43"/>
        <v/>
      </c>
      <c r="BF254" s="273" t="str">
        <f t="shared" si="44"/>
        <v/>
      </c>
      <c r="BG254" s="273" t="str">
        <f t="shared" si="45"/>
        <v/>
      </c>
    </row>
    <row r="255" spans="1:59" ht="13.5" x14ac:dyDescent="0.3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3093</v>
      </c>
      <c r="G255" s="266" t="s">
        <v>3099</v>
      </c>
      <c r="H255" s="273" t="s">
        <v>176</v>
      </c>
      <c r="I255" s="273" t="s">
        <v>177</v>
      </c>
      <c r="J255" s="218" t="s">
        <v>3150</v>
      </c>
      <c r="K255" s="280" t="s">
        <v>2846</v>
      </c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>
        <v>44578</v>
      </c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>6-8</v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98">
        <v>44560</v>
      </c>
      <c r="BA255" s="524" t="s">
        <v>3092</v>
      </c>
      <c r="BB255" s="370" t="s">
        <v>3097</v>
      </c>
      <c r="BC255" s="604"/>
      <c r="BD255" s="370" t="str">
        <f t="shared" si="42"/>
        <v/>
      </c>
      <c r="BE255" s="370" t="str">
        <f t="shared" si="43"/>
        <v/>
      </c>
      <c r="BF255" s="370" t="str">
        <f t="shared" si="44"/>
        <v/>
      </c>
      <c r="BG255" s="370" t="str">
        <f t="shared" si="45"/>
        <v>6-8</v>
      </c>
    </row>
    <row r="256" spans="1:59" ht="13.5" x14ac:dyDescent="0.3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3094</v>
      </c>
      <c r="G256" s="266" t="s">
        <v>3099</v>
      </c>
      <c r="H256" s="273" t="s">
        <v>176</v>
      </c>
      <c r="I256" s="273" t="s">
        <v>177</v>
      </c>
      <c r="J256" s="218" t="s">
        <v>3149</v>
      </c>
      <c r="K256" s="280" t="s">
        <v>2846</v>
      </c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>
        <v>44578</v>
      </c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>6-8</v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98">
        <v>44560</v>
      </c>
      <c r="BA256" s="524" t="s">
        <v>3092</v>
      </c>
      <c r="BB256" s="370" t="s">
        <v>3096</v>
      </c>
      <c r="BC256" s="604"/>
      <c r="BD256" s="370" t="str">
        <f>IF(AND(COUNTIF(AX256,"&gt;&lt;0")=1,COUNTA(M256)=1),LEFT(D256,3),"")</f>
        <v/>
      </c>
      <c r="BE256" s="370" t="str">
        <f>IF(AND(COUNTIF(AX256,"&gt;&lt;")=1,COUNTA(M256)=0),LEFT(D256,3),"")</f>
        <v/>
      </c>
      <c r="BF256" s="370" t="str">
        <f>IF(AND(COUNTIF(AX256,"&gt;&lt;0")=0,COUNTA(M256)=1),LEFT(D256,3),"")</f>
        <v/>
      </c>
      <c r="BG256" s="370" t="str">
        <f>IF(AND(COUNTIF(AX256,"&gt;&lt;0")=0,COUNTA(M256)=0),LEFT(D256,3),"")</f>
        <v>6-8</v>
      </c>
    </row>
    <row r="257" spans="1:59" ht="13.5" x14ac:dyDescent="0.3">
      <c r="A257" s="601"/>
      <c r="B257" s="370"/>
      <c r="C257" s="274" t="s">
        <v>80</v>
      </c>
      <c r="D257" s="274" t="s">
        <v>2497</v>
      </c>
      <c r="E257" s="273" t="s">
        <v>3151</v>
      </c>
      <c r="F257" s="266" t="s">
        <v>3152</v>
      </c>
      <c r="G257" s="266" t="s">
        <v>3099</v>
      </c>
      <c r="H257" s="273" t="s">
        <v>176</v>
      </c>
      <c r="I257" s="273" t="s">
        <v>177</v>
      </c>
      <c r="J257" s="218" t="s">
        <v>3149</v>
      </c>
      <c r="K257" s="280" t="s">
        <v>2846</v>
      </c>
      <c r="L257" s="281">
        <v>44578</v>
      </c>
      <c r="M257" s="273"/>
      <c r="N257" s="281"/>
      <c r="O257" s="281"/>
      <c r="P257" s="281" t="str">
        <f>IFERROR(IF(VLOOKUP(功能_33[[#This Row],[功能代號]],討論項目!A:H,8,FALSE)=0,"",VLOOKUP(功能_33[[#This Row],[功能代號]],討論項目!A:H,8,FALSE)),"")</f>
        <v/>
      </c>
      <c r="Q257" s="273" t="s">
        <v>7</v>
      </c>
      <c r="R257" s="273" t="s">
        <v>24</v>
      </c>
      <c r="S257" s="258" t="s">
        <v>14</v>
      </c>
      <c r="W257" s="273"/>
      <c r="Y257" s="273"/>
      <c r="Z257" s="273"/>
      <c r="AA257" s="370" t="str">
        <f>VLOOKUP(功能_33[[#This Row],[User]],SKL放款!A:G,7,FALSE)</f>
        <v>放款服務課</v>
      </c>
      <c r="AB257" s="281"/>
      <c r="AC257" s="281"/>
      <c r="AD257" s="267"/>
      <c r="AE257" s="268"/>
      <c r="AF257" s="594">
        <v>44578</v>
      </c>
      <c r="AG257" s="268"/>
      <c r="AH257" s="268"/>
      <c r="AI257" s="268"/>
      <c r="AJ257" s="268" t="str">
        <f>IFERROR(IF(VLOOKUP(功能_33[[#This Row],[功能代號]],E:T,11,FALSE)=0,"",VLOOKUP(功能_33[[#This Row],[功能代號]],E:T,11,FALSE)),"")</f>
        <v/>
      </c>
      <c r="AK257" s="268"/>
      <c r="AL257" s="268"/>
      <c r="AM257" s="370"/>
      <c r="AO257" s="566" t="s">
        <v>2614</v>
      </c>
      <c r="AP257" s="274" t="s">
        <v>173</v>
      </c>
      <c r="AR257" s="546" t="str">
        <f>IF(COUNTA(AF257)=1,LEFT(D257,3),"")</f>
        <v>6-8</v>
      </c>
      <c r="AS257" s="495" t="str">
        <f>IF(AND(COUNTA(O257)=1,COUNTA(P257)=1,COUNTA(AB257)=1,COUNTA(AE257)=1,COUNTA(AF257)=0),LEFT(D257,3),"")</f>
        <v/>
      </c>
      <c r="AT257" s="497" t="str">
        <f>IF(AND(COUNTA(O257)=1,COUNTA(P257)=1,COUNTA(AB257)=1,COUNTA(AE257)=0,COUNTA(AF257)=0),LEFT(D257,3),"")</f>
        <v/>
      </c>
      <c r="AU257" s="499" t="str">
        <f>IF(AND(COUNTA(P257)=0,COUNTA(AB257)=1),LEFT(D257,3),"")</f>
        <v/>
      </c>
      <c r="AV257" s="501" t="str">
        <f>IF(AND(COUNTA(P257)=1,COUNTA(AB257)=0),LEFT(D257,3),"")</f>
        <v>6-8</v>
      </c>
      <c r="AW257" s="503" t="str">
        <f>IF(AND(COUNTA(P257)=0,COUNTA(AB257)=0),LEFT(D257,3),"")</f>
        <v/>
      </c>
      <c r="AX257" s="524" t="str">
        <f>IFERROR(VLOOKUP(功能_33[[#This Row],[功能代號]],SIT_FT!D:D,1,FALSE),"")</f>
        <v/>
      </c>
      <c r="AY257" s="598">
        <v>44560</v>
      </c>
      <c r="AZ257" s="598">
        <v>44560</v>
      </c>
      <c r="BA257" s="524" t="s">
        <v>3092</v>
      </c>
      <c r="BB257" s="370" t="s">
        <v>3096</v>
      </c>
      <c r="BC257" s="604"/>
      <c r="BD257" s="370" t="str">
        <f>IF(AND(COUNTIF(AX257,"&gt;&lt;0")=1,COUNTA(M257)=1),LEFT(D257,3),"")</f>
        <v/>
      </c>
      <c r="BE257" s="370" t="str">
        <f>IF(AND(COUNTIF(AX257,"&gt;&lt;")=1,COUNTA(M257)=0),LEFT(D257,3),"")</f>
        <v/>
      </c>
      <c r="BF257" s="370" t="str">
        <f>IF(AND(COUNTIF(AX257,"&gt;&lt;0")=0,COUNTA(M257)=1),LEFT(D257,3),"")</f>
        <v/>
      </c>
      <c r="BG257" s="370" t="str">
        <f>IF(AND(COUNTIF(AX257,"&gt;&lt;0")=0,COUNTA(M257)=0),LEFT(D257,3),"")</f>
        <v>6-8</v>
      </c>
    </row>
    <row r="258" spans="1:59" x14ac:dyDescent="0.3">
      <c r="A258" s="600"/>
      <c r="C258" s="274" t="s">
        <v>80</v>
      </c>
      <c r="D258" s="274" t="s">
        <v>2497</v>
      </c>
      <c r="E258" s="273" t="s">
        <v>1795</v>
      </c>
      <c r="F258" s="266" t="s">
        <v>3095</v>
      </c>
      <c r="G258" s="266" t="s">
        <v>3099</v>
      </c>
      <c r="H258" s="273" t="s">
        <v>176</v>
      </c>
      <c r="I258" s="273" t="s">
        <v>177</v>
      </c>
      <c r="J258" s="218" t="s">
        <v>3149</v>
      </c>
      <c r="K258" s="280" t="s">
        <v>2846</v>
      </c>
      <c r="L258" s="281">
        <v>44578</v>
      </c>
      <c r="M258" s="273"/>
      <c r="Q258" s="273" t="s">
        <v>7</v>
      </c>
      <c r="R258" s="273" t="s">
        <v>24</v>
      </c>
      <c r="AF258" s="594">
        <v>44578</v>
      </c>
      <c r="AO258" s="566" t="s">
        <v>2614</v>
      </c>
      <c r="AP258" s="274" t="s">
        <v>173</v>
      </c>
      <c r="AX258" s="524" t="str">
        <f>IFERROR(VLOOKUP(功能_33[[#This Row],[功能代號]],SIT_FT!D:D,1,FALSE),"")</f>
        <v/>
      </c>
      <c r="AY258" s="598">
        <v>44540</v>
      </c>
      <c r="AZ258" s="598">
        <v>44540</v>
      </c>
      <c r="BA258" s="524" t="s">
        <v>3019</v>
      </c>
      <c r="BB258" s="274" t="s">
        <v>3098</v>
      </c>
      <c r="BC258" s="605"/>
      <c r="BD258" s="274" t="str">
        <f t="shared" si="42"/>
        <v/>
      </c>
      <c r="BE258" s="274" t="str">
        <f t="shared" si="43"/>
        <v/>
      </c>
      <c r="BF258" s="274" t="str">
        <f t="shared" si="44"/>
        <v/>
      </c>
      <c r="BG258" s="274" t="str">
        <f t="shared" si="45"/>
        <v>6-8</v>
      </c>
    </row>
    <row r="259" spans="1:59" ht="13.5" x14ac:dyDescent="0.3">
      <c r="A259" s="600"/>
      <c r="B259" s="274">
        <v>1</v>
      </c>
      <c r="C259" s="274" t="s">
        <v>77</v>
      </c>
      <c r="D259" s="334" t="s">
        <v>2496</v>
      </c>
      <c r="E259" s="273" t="s">
        <v>754</v>
      </c>
      <c r="F259" s="274" t="s">
        <v>755</v>
      </c>
      <c r="G259" s="274"/>
      <c r="H259" s="273" t="s">
        <v>176</v>
      </c>
      <c r="I259" s="273" t="s">
        <v>177</v>
      </c>
      <c r="J259" s="218" t="s">
        <v>293</v>
      </c>
      <c r="K259" s="218"/>
      <c r="L259" s="281">
        <v>44579</v>
      </c>
      <c r="M259" s="273"/>
      <c r="N259" s="281">
        <v>44487</v>
      </c>
      <c r="O259" s="281">
        <v>44487</v>
      </c>
      <c r="P259" s="281">
        <v>44487</v>
      </c>
      <c r="Q259" s="273" t="s">
        <v>7</v>
      </c>
      <c r="R259" s="273" t="s">
        <v>24</v>
      </c>
      <c r="S259" s="258" t="s">
        <v>14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44496</v>
      </c>
      <c r="AC259" s="281" t="s">
        <v>178</v>
      </c>
      <c r="AD259" s="281">
        <v>44496</v>
      </c>
      <c r="AE259" s="281">
        <v>44496</v>
      </c>
      <c r="AF259" s="215">
        <v>44512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44487</v>
      </c>
      <c r="AK259" s="281"/>
      <c r="AL259" s="281"/>
      <c r="AM259" s="274"/>
      <c r="AN259" s="281"/>
      <c r="AO259" s="273">
        <v>366</v>
      </c>
      <c r="AP259" s="274" t="s">
        <v>756</v>
      </c>
      <c r="AR259" s="493" t="str">
        <f t="shared" si="36"/>
        <v>3-4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>L3440</v>
      </c>
      <c r="AY259" s="598">
        <v>44560</v>
      </c>
      <c r="AZ259" s="598">
        <v>44560</v>
      </c>
      <c r="BA259" s="524" t="s">
        <v>3092</v>
      </c>
      <c r="BB259" s="274" t="s">
        <v>3063</v>
      </c>
      <c r="BC259" s="605"/>
      <c r="BD259" s="273" t="str">
        <f t="shared" ref="BD259:BD322" si="46">IF(AND(COUNTIF(AX259,"&gt;&lt;0")=1,COUNTA(M259)=1),LEFT(D259,3),"")</f>
        <v/>
      </c>
      <c r="BE259" s="273" t="str">
        <f t="shared" ref="BE259:BE322" si="47">IF(AND(COUNTIF(AX259,"&gt;&lt;")=1,COUNTA(M259)=0),LEFT(D259,3),"")</f>
        <v>3-4</v>
      </c>
      <c r="BF259" s="273" t="str">
        <f t="shared" ref="BF259:BF322" si="48">IF(AND(COUNTIF(AX259,"&gt;&lt;0")=0,COUNTA(M259)=1),LEFT(D259,3),"")</f>
        <v/>
      </c>
      <c r="BG259" s="273" t="str">
        <f t="shared" ref="BG259:BG322" si="49">IF(AND(COUNTIF(AX259,"&gt;&lt;0")=0,COUNTA(M259)=0),LEFT(D259,3),"")</f>
        <v/>
      </c>
    </row>
    <row r="260" spans="1:59" ht="13.5" x14ac:dyDescent="0.3">
      <c r="A260" s="600"/>
      <c r="C260" s="274" t="s">
        <v>76</v>
      </c>
      <c r="D260" s="274" t="s">
        <v>2503</v>
      </c>
      <c r="E260" s="273" t="s">
        <v>757</v>
      </c>
      <c r="F260" s="274" t="s">
        <v>758</v>
      </c>
      <c r="G260" s="274"/>
      <c r="H260" s="273" t="s">
        <v>176</v>
      </c>
      <c r="I260" s="273" t="s">
        <v>186</v>
      </c>
      <c r="J260" s="218" t="s">
        <v>2967</v>
      </c>
      <c r="K260" s="218" t="s">
        <v>3008</v>
      </c>
      <c r="L260" s="281">
        <v>44564</v>
      </c>
      <c r="M260" s="281">
        <v>44564</v>
      </c>
      <c r="N260" s="281">
        <v>44487</v>
      </c>
      <c r="O260" s="281">
        <v>44488</v>
      </c>
      <c r="P260" s="281">
        <v>44488</v>
      </c>
      <c r="Q260" s="273" t="s">
        <v>12</v>
      </c>
      <c r="R260" s="273" t="s">
        <v>155</v>
      </c>
      <c r="S260" s="258" t="s">
        <v>18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44524</v>
      </c>
      <c r="AC260" s="281" t="s">
        <v>178</v>
      </c>
      <c r="AD260" s="281">
        <v>44524</v>
      </c>
      <c r="AE260" s="281">
        <v>44524</v>
      </c>
      <c r="AF260" s="215" t="s">
        <v>2983</v>
      </c>
      <c r="AG260" s="281" t="s">
        <v>179</v>
      </c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>
        <v>226</v>
      </c>
      <c r="AP260" s="274" t="s">
        <v>759</v>
      </c>
      <c r="AR260" s="493" t="str">
        <f t="shared" si="36"/>
        <v>2-2</v>
      </c>
      <c r="AS260" s="495" t="str">
        <f t="shared" si="37"/>
        <v/>
      </c>
      <c r="AT260" s="497" t="str">
        <f t="shared" si="38"/>
        <v/>
      </c>
      <c r="AU260" s="499" t="str">
        <f t="shared" si="39"/>
        <v/>
      </c>
      <c r="AV260" s="501" t="str">
        <f t="shared" si="40"/>
        <v/>
      </c>
      <c r="AW260" s="503" t="str">
        <f t="shared" si="41"/>
        <v/>
      </c>
      <c r="AX260" s="524" t="str">
        <f>IFERROR(VLOOKUP(功能_33[[#This Row],[功能代號]],SIT_FT!D:D,1,FALSE),"")</f>
        <v/>
      </c>
      <c r="AY260" s="598">
        <v>44582</v>
      </c>
      <c r="AZ260" s="598" t="s">
        <v>2463</v>
      </c>
      <c r="BA260" s="524" t="s">
        <v>2463</v>
      </c>
      <c r="BB260" s="274" t="s">
        <v>2463</v>
      </c>
      <c r="BC260" s="605"/>
      <c r="BD260" s="274" t="str">
        <f t="shared" si="46"/>
        <v/>
      </c>
      <c r="BE260" s="274" t="str">
        <f t="shared" si="47"/>
        <v/>
      </c>
      <c r="BF260" s="274" t="str">
        <f t="shared" si="48"/>
        <v>2-2</v>
      </c>
      <c r="BG260" s="274" t="str">
        <f t="shared" si="49"/>
        <v/>
      </c>
    </row>
    <row r="261" spans="1:59" ht="13.5" x14ac:dyDescent="0.3">
      <c r="C261" s="274" t="s">
        <v>80</v>
      </c>
      <c r="D261" s="274" t="s">
        <v>2497</v>
      </c>
      <c r="E261" s="273" t="s">
        <v>760</v>
      </c>
      <c r="F261" s="274" t="s">
        <v>761</v>
      </c>
      <c r="G261" s="274"/>
      <c r="H261" s="273" t="s">
        <v>176</v>
      </c>
      <c r="I261" s="273" t="s">
        <v>177</v>
      </c>
      <c r="J261" s="218" t="s">
        <v>2865</v>
      </c>
      <c r="K261" s="218"/>
      <c r="L261" s="281">
        <v>44571</v>
      </c>
      <c r="M261" s="281">
        <v>44575</v>
      </c>
      <c r="N261" s="281">
        <v>44488</v>
      </c>
      <c r="O261" s="281">
        <v>44488</v>
      </c>
      <c r="P261" s="281">
        <v>44533</v>
      </c>
      <c r="Q261" s="273" t="s">
        <v>7</v>
      </c>
      <c r="R261" s="273" t="s">
        <v>24</v>
      </c>
      <c r="S261" s="258" t="s">
        <v>14</v>
      </c>
      <c r="W261" s="273"/>
      <c r="Y261" s="273"/>
      <c r="Z261" s="273"/>
      <c r="AA261" s="274" t="str">
        <f>VLOOKUP(功能_33[[#This Row],[User]],SKL放款!A:G,7,FALSE)</f>
        <v>放款服務課</v>
      </c>
      <c r="AB261" s="281">
        <v>44533</v>
      </c>
      <c r="AC261" s="281" t="s">
        <v>178</v>
      </c>
      <c r="AD261" s="281">
        <v>44531</v>
      </c>
      <c r="AE261" s="281">
        <v>44531</v>
      </c>
      <c r="AF261" s="215">
        <v>44550</v>
      </c>
      <c r="AG261" s="281"/>
      <c r="AH261" s="281"/>
      <c r="AI261" s="331"/>
      <c r="AJ261" s="281">
        <f>IFERROR(IF(VLOOKUP(功能_33[[#This Row],[功能代號]],E:T,11,FALSE)=0,"",VLOOKUP(功能_33[[#This Row],[功能代號]],E:T,11,FALSE)),"")</f>
        <v>44488</v>
      </c>
      <c r="AK261" s="281"/>
      <c r="AL261" s="281"/>
      <c r="AM261" s="274"/>
      <c r="AN261" s="217" t="s">
        <v>753</v>
      </c>
      <c r="AO261" s="273" t="s">
        <v>173</v>
      </c>
      <c r="AP261" s="274" t="s">
        <v>173</v>
      </c>
      <c r="AR261" s="493" t="str">
        <f t="shared" ref="AR261:AR325" si="50">IF(COUNTA(AF261)=1,LEFT(D261,3),"")</f>
        <v>6-8</v>
      </c>
      <c r="AS261" s="495" t="str">
        <f t="shared" ref="AS261:AS325" si="51">IF(AND(COUNTA(O261)=1,COUNTA(P261)=1,COUNTA(AB261)=1,COUNTA(AE261)=1,COUNTA(AF261)=0),LEFT(D261,3),"")</f>
        <v/>
      </c>
      <c r="AT261" s="497" t="str">
        <f t="shared" ref="AT261:AT325" si="52">IF(AND(COUNTA(O261)=1,COUNTA(P261)=1,COUNTA(AB261)=1,COUNTA(AE261)=0,COUNTA(AF261)=0),LEFT(D261,3),"")</f>
        <v/>
      </c>
      <c r="AU261" s="499" t="str">
        <f t="shared" ref="AU261:AU325" si="53">IF(AND(COUNTA(P261)=0,COUNTA(AB261)=1),LEFT(D261,3),"")</f>
        <v/>
      </c>
      <c r="AV261" s="501" t="str">
        <f t="shared" ref="AV261:AV325" si="54">IF(AND(COUNTA(P261)=1,COUNTA(AB261)=0),LEFT(D261,3),"")</f>
        <v/>
      </c>
      <c r="AW261" s="503" t="str">
        <f t="shared" ref="AW261:AW325" si="55">IF(AND(COUNTA(P261)=0,COUNTA(AB261)=0),LEFT(D261,3),"")</f>
        <v/>
      </c>
      <c r="AX261" s="524" t="str">
        <f>IFERROR(VLOOKUP(功能_33[[#This Row],[功能代號]],SIT_FT!D:D,1,FALSE),"")</f>
        <v>L6981</v>
      </c>
      <c r="AY261" s="598">
        <v>44560</v>
      </c>
      <c r="AZ261" s="598">
        <v>44560</v>
      </c>
      <c r="BA261" s="524" t="s">
        <v>3019</v>
      </c>
      <c r="BB261" s="274" t="s">
        <v>3067</v>
      </c>
      <c r="BC261" s="605"/>
      <c r="BD261" s="273" t="str">
        <f t="shared" si="46"/>
        <v>6-8</v>
      </c>
      <c r="BE261" s="273" t="str">
        <f t="shared" si="47"/>
        <v/>
      </c>
      <c r="BF261" s="273" t="str">
        <f t="shared" si="48"/>
        <v/>
      </c>
      <c r="BG261" s="273" t="str">
        <f t="shared" si="49"/>
        <v/>
      </c>
    </row>
    <row r="262" spans="1:59" ht="13.5" x14ac:dyDescent="0.3">
      <c r="A262" s="545"/>
      <c r="B262" s="370"/>
      <c r="C262" s="274" t="s">
        <v>80</v>
      </c>
      <c r="D262" s="417" t="s">
        <v>2473</v>
      </c>
      <c r="E262" s="273" t="s">
        <v>2815</v>
      </c>
      <c r="F262" s="274" t="s">
        <v>2817</v>
      </c>
      <c r="G262" s="274" t="s">
        <v>2819</v>
      </c>
      <c r="H262" s="273" t="s">
        <v>176</v>
      </c>
      <c r="I262" s="273" t="s">
        <v>297</v>
      </c>
      <c r="J262" s="218" t="s">
        <v>399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L6933</v>
      </c>
      <c r="AY262" s="598">
        <v>44512</v>
      </c>
      <c r="AZ262" s="598">
        <v>44512</v>
      </c>
      <c r="BA262" s="524" t="s">
        <v>3019</v>
      </c>
      <c r="BB262" s="274" t="s">
        <v>3059</v>
      </c>
      <c r="BC262" s="605"/>
      <c r="BD262" s="273" t="str">
        <f t="shared" si="46"/>
        <v>6-4</v>
      </c>
      <c r="BE262" s="273" t="str">
        <f t="shared" si="47"/>
        <v/>
      </c>
      <c r="BF262" s="273" t="str">
        <f t="shared" si="48"/>
        <v/>
      </c>
      <c r="BG262" s="273" t="str">
        <f t="shared" si="49"/>
        <v/>
      </c>
    </row>
    <row r="263" spans="1:59" ht="13.5" x14ac:dyDescent="0.3">
      <c r="A263" s="545"/>
      <c r="B263" s="370"/>
      <c r="C263" s="274" t="s">
        <v>80</v>
      </c>
      <c r="D263" s="417" t="s">
        <v>2473</v>
      </c>
      <c r="E263" s="273" t="s">
        <v>2816</v>
      </c>
      <c r="F263" s="274" t="s">
        <v>2818</v>
      </c>
      <c r="G263" s="274" t="s">
        <v>2819</v>
      </c>
      <c r="H263" s="273" t="s">
        <v>176</v>
      </c>
      <c r="I263" s="273" t="s">
        <v>297</v>
      </c>
      <c r="J263" s="218" t="s">
        <v>2869</v>
      </c>
      <c r="K263" s="218"/>
      <c r="L263" s="281">
        <v>44568</v>
      </c>
      <c r="M263" s="281">
        <v>44567</v>
      </c>
      <c r="N263" s="281">
        <v>44529</v>
      </c>
      <c r="O263" s="281">
        <v>44529</v>
      </c>
      <c r="P263" s="281">
        <v>44538</v>
      </c>
      <c r="Q263" s="273" t="s">
        <v>12</v>
      </c>
      <c r="R263" s="273" t="s">
        <v>155</v>
      </c>
      <c r="T263" s="281">
        <v>44533</v>
      </c>
      <c r="U263" s="281" t="s">
        <v>117</v>
      </c>
      <c r="V263" s="281" t="s">
        <v>2596</v>
      </c>
      <c r="W263" s="281">
        <v>44544</v>
      </c>
      <c r="X263" s="281">
        <v>44544</v>
      </c>
      <c r="Y263" s="273" t="s">
        <v>173</v>
      </c>
      <c r="AA263" s="274" t="e">
        <v>#N/A</v>
      </c>
      <c r="AB263" s="281">
        <v>44544</v>
      </c>
      <c r="AC263" s="281" t="s">
        <v>2567</v>
      </c>
      <c r="AD263" s="281" t="s">
        <v>2596</v>
      </c>
      <c r="AE263" s="281">
        <v>44544</v>
      </c>
      <c r="AF263" s="215">
        <v>44544</v>
      </c>
      <c r="AG263" s="268"/>
      <c r="AH263" s="268"/>
      <c r="AI263" s="268"/>
      <c r="AJ263" s="268">
        <f>IFERROR(IF(VLOOKUP(功能_33[[#This Row],[功能代號]],E:T,11,FALSE)=0,"",VLOOKUP(功能_33[[#This Row],[功能代號]],E:T,11,FALSE)),"")</f>
        <v>44529</v>
      </c>
      <c r="AK263" s="268"/>
      <c r="AL263" s="268"/>
      <c r="AM263" s="370"/>
      <c r="AO263" s="273" t="s">
        <v>173</v>
      </c>
      <c r="AP263" s="370"/>
      <c r="AR263" s="546" t="str">
        <f t="shared" si="50"/>
        <v>6-4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L6934</v>
      </c>
      <c r="AY263" s="598">
        <v>44512</v>
      </c>
      <c r="AZ263" s="598">
        <v>44512</v>
      </c>
      <c r="BA263" s="524" t="s">
        <v>3019</v>
      </c>
      <c r="BB263" s="274" t="s">
        <v>3059</v>
      </c>
      <c r="BC263" s="605"/>
      <c r="BD263" s="273" t="str">
        <f t="shared" si="46"/>
        <v>6-4</v>
      </c>
      <c r="BE263" s="273" t="str">
        <f t="shared" si="47"/>
        <v/>
      </c>
      <c r="BF263" s="273" t="str">
        <f t="shared" si="48"/>
        <v/>
      </c>
      <c r="BG263" s="273" t="str">
        <f t="shared" si="49"/>
        <v/>
      </c>
    </row>
    <row r="264" spans="1:59" ht="13.5" x14ac:dyDescent="0.3">
      <c r="C264" s="274" t="s">
        <v>80</v>
      </c>
      <c r="D264" s="417" t="s">
        <v>2474</v>
      </c>
      <c r="E264" s="273" t="s">
        <v>602</v>
      </c>
      <c r="F264" s="274" t="s">
        <v>603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P264" s="286"/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L6052</v>
      </c>
      <c r="AY264" s="598">
        <v>44512</v>
      </c>
      <c r="AZ264" s="598">
        <v>44512</v>
      </c>
      <c r="BA264" s="524" t="s">
        <v>3019</v>
      </c>
      <c r="BB264" s="274" t="s">
        <v>3068</v>
      </c>
      <c r="BC264" s="605"/>
      <c r="BD264" s="273" t="str">
        <f t="shared" si="46"/>
        <v>6-5</v>
      </c>
      <c r="BE264" s="273" t="str">
        <f t="shared" si="47"/>
        <v/>
      </c>
      <c r="BF264" s="273" t="str">
        <f t="shared" si="48"/>
        <v/>
      </c>
      <c r="BG264" s="273" t="str">
        <f t="shared" si="49"/>
        <v/>
      </c>
    </row>
    <row r="265" spans="1:59" ht="13.5" x14ac:dyDescent="0.3">
      <c r="C265" s="274" t="s">
        <v>80</v>
      </c>
      <c r="D265" s="417" t="s">
        <v>2474</v>
      </c>
      <c r="E265" s="273" t="s">
        <v>604</v>
      </c>
      <c r="F265" s="274" t="s">
        <v>605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44567</v>
      </c>
      <c r="M265" s="281">
        <v>44567</v>
      </c>
      <c r="N265" s="281">
        <v>44516</v>
      </c>
      <c r="O265" s="281">
        <v>44467</v>
      </c>
      <c r="P265" s="281">
        <v>44472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44472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44467</v>
      </c>
      <c r="AK265" s="281"/>
      <c r="AL265" s="281"/>
      <c r="AM265" s="274"/>
      <c r="AN265" s="281"/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L6502</v>
      </c>
      <c r="AY265" s="598">
        <v>44512</v>
      </c>
      <c r="AZ265" s="598">
        <v>44512</v>
      </c>
      <c r="BA265" s="524" t="s">
        <v>3019</v>
      </c>
      <c r="BB265" s="274" t="s">
        <v>3068</v>
      </c>
      <c r="BC265" s="605"/>
      <c r="BD265" s="273" t="str">
        <f t="shared" si="46"/>
        <v>6-5</v>
      </c>
      <c r="BE265" s="273" t="str">
        <f t="shared" si="47"/>
        <v/>
      </c>
      <c r="BF265" s="273" t="str">
        <f t="shared" si="48"/>
        <v/>
      </c>
      <c r="BG265" s="273" t="str">
        <f t="shared" si="49"/>
        <v/>
      </c>
    </row>
    <row r="266" spans="1:59" ht="13.5" x14ac:dyDescent="0.3">
      <c r="C266" s="274" t="s">
        <v>80</v>
      </c>
      <c r="D266" s="417" t="s">
        <v>2474</v>
      </c>
      <c r="E266" s="273" t="s">
        <v>1035</v>
      </c>
      <c r="F266" s="274" t="s">
        <v>1036</v>
      </c>
      <c r="G266" s="274"/>
      <c r="H266" s="273" t="s">
        <v>176</v>
      </c>
      <c r="I266" s="273" t="s">
        <v>297</v>
      </c>
      <c r="J266" s="218" t="s">
        <v>399</v>
      </c>
      <c r="K266" s="218"/>
      <c r="L266" s="281">
        <v>44565</v>
      </c>
      <c r="M266" s="281">
        <v>44565</v>
      </c>
      <c r="N266" s="281">
        <v>44397</v>
      </c>
      <c r="O266" s="281">
        <v>44397</v>
      </c>
      <c r="P266" s="281">
        <v>44537</v>
      </c>
      <c r="Q266" s="273" t="s">
        <v>12</v>
      </c>
      <c r="R266" s="273" t="s">
        <v>155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44537</v>
      </c>
      <c r="AC266" s="281" t="s">
        <v>117</v>
      </c>
      <c r="AD266" s="267">
        <v>44544</v>
      </c>
      <c r="AE266" s="267">
        <v>44544</v>
      </c>
      <c r="AF266" s="215">
        <v>44544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44397</v>
      </c>
      <c r="AK266" s="281"/>
      <c r="AL266" s="281"/>
      <c r="AM266" s="274"/>
      <c r="AN266" s="281">
        <v>44397</v>
      </c>
      <c r="AO266" s="273" t="s">
        <v>173</v>
      </c>
      <c r="AR266" s="493" t="str">
        <f t="shared" si="50"/>
        <v>6-5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L6501</v>
      </c>
      <c r="AY266" s="598">
        <v>44512</v>
      </c>
      <c r="AZ266" s="598">
        <v>44512</v>
      </c>
      <c r="BA266" s="524" t="s">
        <v>3019</v>
      </c>
      <c r="BB266" s="274" t="s">
        <v>3068</v>
      </c>
      <c r="BC266" s="605"/>
      <c r="BD266" s="273" t="str">
        <f t="shared" si="46"/>
        <v>6-5</v>
      </c>
      <c r="BE266" s="273" t="str">
        <f t="shared" si="47"/>
        <v/>
      </c>
      <c r="BF266" s="273" t="str">
        <f t="shared" si="48"/>
        <v/>
      </c>
      <c r="BG266" s="273" t="str">
        <f t="shared" si="49"/>
        <v/>
      </c>
    </row>
    <row r="267" spans="1:59" ht="13.5" x14ac:dyDescent="0.3">
      <c r="C267" s="274" t="s">
        <v>80</v>
      </c>
      <c r="D267" s="274" t="s">
        <v>2475</v>
      </c>
      <c r="E267" s="273" t="s">
        <v>532</v>
      </c>
      <c r="F267" s="274" t="s">
        <v>533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44515</v>
      </c>
      <c r="O267" s="281">
        <v>44466</v>
      </c>
      <c r="P267" s="281">
        <v>44466</v>
      </c>
      <c r="Q267" s="273" t="s">
        <v>12</v>
      </c>
      <c r="R267" s="273" t="s">
        <v>11</v>
      </c>
      <c r="W267" s="273"/>
      <c r="Y267" s="273"/>
      <c r="Z267" s="273"/>
      <c r="AA267" s="274" t="str">
        <f>VLOOKUP(功能_33[[#This Row],[User]],SKL放款!A:G,7,FALSE)</f>
        <v>放款服務課</v>
      </c>
      <c r="AB267" s="281">
        <v>44533</v>
      </c>
      <c r="AC267" s="281" t="s">
        <v>178</v>
      </c>
      <c r="AD267" s="281">
        <v>44529</v>
      </c>
      <c r="AE267" s="281">
        <v>44529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44466</v>
      </c>
      <c r="AK267" s="281"/>
      <c r="AL267" s="281"/>
      <c r="AM267" s="274"/>
      <c r="AN267" s="281"/>
      <c r="AO267" s="285" t="s">
        <v>534</v>
      </c>
      <c r="AP267" s="286" t="s">
        <v>535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L6061</v>
      </c>
      <c r="AY267" s="598">
        <v>44517</v>
      </c>
      <c r="AZ267" s="598">
        <v>44517</v>
      </c>
      <c r="BA267" s="524" t="s">
        <v>3092</v>
      </c>
      <c r="BB267" s="274" t="s">
        <v>3053</v>
      </c>
      <c r="BC267" s="605"/>
      <c r="BD267" s="273" t="str">
        <f t="shared" si="46"/>
        <v>6-6</v>
      </c>
      <c r="BE267" s="273" t="str">
        <f t="shared" si="47"/>
        <v/>
      </c>
      <c r="BF267" s="273" t="str">
        <f t="shared" si="48"/>
        <v/>
      </c>
      <c r="BG267" s="273" t="str">
        <f t="shared" si="49"/>
        <v/>
      </c>
    </row>
    <row r="268" spans="1:59" ht="13.5" x14ac:dyDescent="0.3">
      <c r="C268" s="274" t="s">
        <v>80</v>
      </c>
      <c r="D268" s="274" t="s">
        <v>2475</v>
      </c>
      <c r="E268" s="273" t="s">
        <v>565</v>
      </c>
      <c r="F268" s="274" t="s">
        <v>566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44516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567</v>
      </c>
      <c r="AP268" s="286" t="s">
        <v>568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L6062</v>
      </c>
      <c r="AY268" s="598">
        <v>44512</v>
      </c>
      <c r="AZ268" s="598">
        <v>44512</v>
      </c>
      <c r="BA268" s="524" t="s">
        <v>3019</v>
      </c>
      <c r="BB268" s="274" t="s">
        <v>3069</v>
      </c>
      <c r="BC268" s="605"/>
      <c r="BD268" s="273" t="str">
        <f t="shared" si="46"/>
        <v>6-6</v>
      </c>
      <c r="BE268" s="273" t="str">
        <f t="shared" si="47"/>
        <v/>
      </c>
      <c r="BF268" s="273" t="str">
        <f t="shared" si="48"/>
        <v/>
      </c>
      <c r="BG268" s="273" t="str">
        <f t="shared" si="49"/>
        <v/>
      </c>
    </row>
    <row r="269" spans="1:59" ht="13.5" x14ac:dyDescent="0.3">
      <c r="C269" s="274" t="s">
        <v>80</v>
      </c>
      <c r="D269" s="274" t="s">
        <v>2475</v>
      </c>
      <c r="E269" s="273" t="s">
        <v>547</v>
      </c>
      <c r="F269" s="274" t="s">
        <v>548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44467</v>
      </c>
      <c r="O269" s="281">
        <v>44467</v>
      </c>
      <c r="P269" s="281">
        <v>44467</v>
      </c>
      <c r="Q269" s="273" t="s">
        <v>12</v>
      </c>
      <c r="R269" s="273" t="s">
        <v>549</v>
      </c>
      <c r="W269" s="273"/>
      <c r="Y269" s="273"/>
      <c r="Z269" s="273"/>
      <c r="AA269" s="274" t="str">
        <f>VLOOKUP(功能_33[[#This Row],[User]],SKL放款!A:G,7,FALSE)</f>
        <v>放款審查課</v>
      </c>
      <c r="AB269" s="281">
        <v>44533</v>
      </c>
      <c r="AC269" s="281" t="s">
        <v>178</v>
      </c>
      <c r="AD269" s="281">
        <v>44467</v>
      </c>
      <c r="AE269" s="281">
        <v>44467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44467</v>
      </c>
      <c r="AK269" s="281"/>
      <c r="AL269" s="281"/>
      <c r="AM269" s="274"/>
      <c r="AN269" s="281"/>
      <c r="AO269" s="285" t="s">
        <v>550</v>
      </c>
      <c r="AP269" s="286" t="s">
        <v>551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L6063</v>
      </c>
      <c r="AY269" s="598">
        <v>44517</v>
      </c>
      <c r="AZ269" s="598">
        <v>44517</v>
      </c>
      <c r="BA269" s="524" t="s">
        <v>3019</v>
      </c>
      <c r="BB269" s="274" t="s">
        <v>3070</v>
      </c>
      <c r="BC269" s="605"/>
      <c r="BD269" s="273" t="str">
        <f t="shared" si="46"/>
        <v>6-6</v>
      </c>
      <c r="BE269" s="273" t="str">
        <f t="shared" si="47"/>
        <v/>
      </c>
      <c r="BF269" s="273" t="str">
        <f t="shared" si="48"/>
        <v/>
      </c>
      <c r="BG269" s="273" t="str">
        <f t="shared" si="49"/>
        <v/>
      </c>
    </row>
    <row r="270" spans="1:59" ht="13.5" x14ac:dyDescent="0.3">
      <c r="C270" s="274" t="s">
        <v>80</v>
      </c>
      <c r="D270" s="274" t="s">
        <v>2475</v>
      </c>
      <c r="E270" s="273" t="s">
        <v>528</v>
      </c>
      <c r="F270" s="274" t="s">
        <v>529</v>
      </c>
      <c r="G270" s="274"/>
      <c r="H270" s="273" t="s">
        <v>176</v>
      </c>
      <c r="I270" s="273" t="s">
        <v>297</v>
      </c>
      <c r="J270" s="218" t="s">
        <v>2865</v>
      </c>
      <c r="K270" s="218"/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44550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R270" s="493" t="str">
        <f t="shared" si="50"/>
        <v>6-6</v>
      </c>
      <c r="AS270" s="495" t="str">
        <f t="shared" si="51"/>
        <v/>
      </c>
      <c r="AT270" s="497" t="str">
        <f t="shared" si="52"/>
        <v/>
      </c>
      <c r="AU270" s="499" t="str">
        <f t="shared" si="53"/>
        <v/>
      </c>
      <c r="AV270" s="501" t="str">
        <f t="shared" si="54"/>
        <v/>
      </c>
      <c r="AW270" s="503" t="str">
        <f t="shared" si="55"/>
        <v/>
      </c>
      <c r="AX270" s="524" t="str">
        <f>IFERROR(VLOOKUP(功能_33[[#This Row],[功能代號]],SIT_FT!D:D,1,FALSE),"")</f>
        <v>L6064</v>
      </c>
      <c r="AY270" s="598">
        <v>44512</v>
      </c>
      <c r="AZ270" s="598">
        <v>44512</v>
      </c>
      <c r="BA270" s="524" t="s">
        <v>3019</v>
      </c>
      <c r="BB270" s="274" t="s">
        <v>3071</v>
      </c>
      <c r="BC270" s="605"/>
      <c r="BD270" s="273" t="str">
        <f t="shared" si="46"/>
        <v>6-6</v>
      </c>
      <c r="BE270" s="273" t="str">
        <f t="shared" si="47"/>
        <v/>
      </c>
      <c r="BF270" s="273" t="str">
        <f t="shared" si="48"/>
        <v/>
      </c>
      <c r="BG270" s="273" t="str">
        <f t="shared" si="49"/>
        <v/>
      </c>
    </row>
    <row r="271" spans="1:59" ht="13.5" x14ac:dyDescent="0.3">
      <c r="C271" s="274" t="s">
        <v>80</v>
      </c>
      <c r="D271" s="274" t="s">
        <v>2475</v>
      </c>
      <c r="E271" s="273" t="s">
        <v>2979</v>
      </c>
      <c r="F271" s="274" t="s">
        <v>2980</v>
      </c>
      <c r="G271" s="274" t="s">
        <v>2987</v>
      </c>
      <c r="H271" s="273" t="s">
        <v>176</v>
      </c>
      <c r="I271" s="273" t="s">
        <v>297</v>
      </c>
      <c r="J271" s="218" t="s">
        <v>2963</v>
      </c>
      <c r="K271" s="258" t="s">
        <v>3006</v>
      </c>
      <c r="L271" s="281">
        <v>44565</v>
      </c>
      <c r="M271" s="281">
        <v>44565</v>
      </c>
      <c r="N271" s="281">
        <v>44515</v>
      </c>
      <c r="O271" s="281">
        <v>44466</v>
      </c>
      <c r="P271" s="281">
        <v>44472</v>
      </c>
      <c r="Q271" s="273" t="s">
        <v>8</v>
      </c>
      <c r="R271" s="273" t="s">
        <v>155</v>
      </c>
      <c r="W271" s="273"/>
      <c r="Y271" s="273"/>
      <c r="Z271" s="273"/>
      <c r="AA271" s="274" t="str">
        <f>VLOOKUP(功能_33[[#This Row],[User]],SKL放款!A:G,7,FALSE)</f>
        <v>放款服務課</v>
      </c>
      <c r="AB271" s="281">
        <v>44472</v>
      </c>
      <c r="AC271" s="281" t="s">
        <v>117</v>
      </c>
      <c r="AD271" s="267">
        <v>44544</v>
      </c>
      <c r="AE271" s="267">
        <v>44544</v>
      </c>
      <c r="AF271" s="215">
        <v>44568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44466</v>
      </c>
      <c r="AK271" s="281"/>
      <c r="AL271" s="281"/>
      <c r="AM271" s="274"/>
      <c r="AN271" s="281"/>
      <c r="AO271" s="273" t="s">
        <v>173</v>
      </c>
      <c r="AP271" s="220" t="s">
        <v>2614</v>
      </c>
      <c r="AR271" s="493" t="str">
        <f t="shared" ref="AR271" si="56">IF(COUNTA(AF271)=1,LEFT(D271,3),"")</f>
        <v>6-6</v>
      </c>
      <c r="AS271" s="495" t="str">
        <f t="shared" ref="AS271" si="57">IF(AND(COUNTA(O271)=1,COUNTA(P271)=1,COUNTA(AB271)=1,COUNTA(AE271)=1,COUNTA(AF271)=0),LEFT(D271,3),"")</f>
        <v/>
      </c>
      <c r="AT271" s="497" t="str">
        <f t="shared" ref="AT271" si="58">IF(AND(COUNTA(O271)=1,COUNTA(P271)=1,COUNTA(AB271)=1,COUNTA(AE271)=0,COUNTA(AF271)=0),LEFT(D271,3),"")</f>
        <v/>
      </c>
      <c r="AU271" s="499" t="str">
        <f t="shared" ref="AU271" si="59">IF(AND(COUNTA(P271)=0,COUNTA(AB271)=1),LEFT(D271,3),"")</f>
        <v/>
      </c>
      <c r="AV271" s="501" t="str">
        <f t="shared" ref="AV271" si="60">IF(AND(COUNTA(P271)=1,COUNTA(AB271)=0),LEFT(D271,3),"")</f>
        <v/>
      </c>
      <c r="AW271" s="503" t="str">
        <f t="shared" ref="AW271" si="61">IF(AND(COUNTA(P271)=0,COUNTA(AB271)=0),LEFT(D271,3),"")</f>
        <v/>
      </c>
      <c r="AX271" s="524" t="str">
        <f>IFERROR(VLOOKUP(功能_33[[#This Row],[功能代號]],SIT_FT!D:D,1,FALSE),"")</f>
        <v>L6069</v>
      </c>
      <c r="AY271" s="598">
        <v>44512</v>
      </c>
      <c r="AZ271" s="598">
        <v>44512</v>
      </c>
      <c r="BA271" s="524" t="s">
        <v>3019</v>
      </c>
      <c r="BB271" s="274" t="s">
        <v>3071</v>
      </c>
      <c r="BC271" s="605"/>
      <c r="BD271" s="273" t="str">
        <f t="shared" si="46"/>
        <v>6-6</v>
      </c>
      <c r="BE271" s="273" t="str">
        <f t="shared" si="47"/>
        <v/>
      </c>
      <c r="BF271" s="273" t="str">
        <f t="shared" si="48"/>
        <v/>
      </c>
      <c r="BG271" s="273" t="str">
        <f t="shared" si="49"/>
        <v/>
      </c>
    </row>
    <row r="272" spans="1:59" ht="13.5" x14ac:dyDescent="0.3">
      <c r="C272" s="274" t="s">
        <v>80</v>
      </c>
      <c r="D272" s="274" t="s">
        <v>2475</v>
      </c>
      <c r="E272" s="273" t="s">
        <v>574</v>
      </c>
      <c r="F272" s="274" t="s">
        <v>575</v>
      </c>
      <c r="G272" s="274"/>
      <c r="H272" s="273" t="s">
        <v>176</v>
      </c>
      <c r="I272" s="273" t="s">
        <v>297</v>
      </c>
      <c r="J272" s="218" t="s">
        <v>2865</v>
      </c>
      <c r="K272" s="218"/>
      <c r="L272" s="281">
        <v>44565</v>
      </c>
      <c r="M272" s="281">
        <v>44565</v>
      </c>
      <c r="N272" s="281">
        <v>44516</v>
      </c>
      <c r="O272" s="281">
        <v>44467</v>
      </c>
      <c r="P272" s="281">
        <v>44467</v>
      </c>
      <c r="Q272" s="273" t="s">
        <v>8</v>
      </c>
      <c r="R272" s="273" t="s">
        <v>14</v>
      </c>
      <c r="W272" s="273"/>
      <c r="Y272" s="273"/>
      <c r="Z272" s="273"/>
      <c r="AA272" s="274" t="str">
        <f>VLOOKUP(功能_33[[#This Row],[User]],SKL放款!A:G,7,FALSE)</f>
        <v>放款管理課</v>
      </c>
      <c r="AB272" s="281">
        <v>44533</v>
      </c>
      <c r="AC272" s="281" t="s">
        <v>178</v>
      </c>
      <c r="AD272" s="281">
        <v>44530</v>
      </c>
      <c r="AE272" s="281">
        <v>44530</v>
      </c>
      <c r="AF272" s="215">
        <v>44550</v>
      </c>
      <c r="AG272" s="281"/>
      <c r="AH272" s="281"/>
      <c r="AI272" s="331"/>
      <c r="AJ272" s="281">
        <f>IFERROR(IF(VLOOKUP(功能_33[[#This Row],[功能代號]],E:T,11,FALSE)=0,"",VLOOKUP(功能_33[[#This Row],[功能代號]],E:T,11,FALSE)),"")</f>
        <v>44467</v>
      </c>
      <c r="AK272" s="281"/>
      <c r="AL272" s="281"/>
      <c r="AM272" s="274"/>
      <c r="AN272" s="281"/>
      <c r="AO272" s="285" t="s">
        <v>576</v>
      </c>
      <c r="AP272" s="286" t="s">
        <v>577</v>
      </c>
      <c r="AR272" s="493" t="str">
        <f t="shared" si="50"/>
        <v>6-6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>L6065</v>
      </c>
      <c r="AY272" s="598">
        <v>44512</v>
      </c>
      <c r="AZ272" s="598">
        <v>44512</v>
      </c>
      <c r="BA272" s="524" t="s">
        <v>3019</v>
      </c>
      <c r="BB272" s="274" t="s">
        <v>3072</v>
      </c>
      <c r="BC272" s="605"/>
      <c r="BD272" s="273" t="str">
        <f t="shared" si="46"/>
        <v>6-6</v>
      </c>
      <c r="BE272" s="273" t="str">
        <f t="shared" si="47"/>
        <v/>
      </c>
      <c r="BF272" s="273" t="str">
        <f t="shared" si="48"/>
        <v/>
      </c>
      <c r="BG272" s="273" t="str">
        <f t="shared" si="49"/>
        <v/>
      </c>
    </row>
    <row r="273" spans="1:59" ht="13.5" x14ac:dyDescent="0.3">
      <c r="C273" s="274" t="s">
        <v>76</v>
      </c>
      <c r="D273" s="274" t="s">
        <v>2491</v>
      </c>
      <c r="E273" s="273" t="s">
        <v>786</v>
      </c>
      <c r="F273" s="274" t="s">
        <v>787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2689</v>
      </c>
      <c r="S273" s="258" t="s">
        <v>24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2404</v>
      </c>
      <c r="AD273" s="281">
        <v>44543</v>
      </c>
      <c r="AE273" s="281">
        <v>44544</v>
      </c>
      <c r="AF273" s="215">
        <v>44544</v>
      </c>
      <c r="AG273" s="281" t="s">
        <v>179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15" t="s">
        <v>788</v>
      </c>
      <c r="AO273" s="273" t="s">
        <v>789</v>
      </c>
      <c r="AP273" s="274" t="s">
        <v>790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>
        <v>44582</v>
      </c>
      <c r="AZ273" s="598" t="s">
        <v>2463</v>
      </c>
      <c r="BA273" s="524" t="s">
        <v>2463</v>
      </c>
      <c r="BB273" s="274" t="s">
        <v>2463</v>
      </c>
      <c r="BC273" s="605"/>
      <c r="BD273" s="274" t="str">
        <f t="shared" si="46"/>
        <v/>
      </c>
      <c r="BE273" s="274" t="str">
        <f t="shared" si="47"/>
        <v/>
      </c>
      <c r="BF273" s="274" t="str">
        <f t="shared" si="48"/>
        <v>2-6</v>
      </c>
      <c r="BG273" s="274" t="str">
        <f t="shared" si="49"/>
        <v/>
      </c>
    </row>
    <row r="274" spans="1:59" ht="13.5" x14ac:dyDescent="0.3">
      <c r="C274" s="274" t="s">
        <v>76</v>
      </c>
      <c r="D274" s="274" t="s">
        <v>2491</v>
      </c>
      <c r="E274" s="273" t="s">
        <v>791</v>
      </c>
      <c r="F274" s="274" t="s">
        <v>792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44537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117</v>
      </c>
      <c r="AD274" s="281">
        <v>44529</v>
      </c>
      <c r="AE274" s="281">
        <v>44529</v>
      </c>
      <c r="AF274" s="215">
        <v>44544</v>
      </c>
      <c r="AG274" s="281" t="s">
        <v>793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794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>
        <v>44582</v>
      </c>
      <c r="AZ274" s="598" t="s">
        <v>2463</v>
      </c>
      <c r="BA274" s="524" t="s">
        <v>2463</v>
      </c>
      <c r="BB274" s="274" t="s">
        <v>2463</v>
      </c>
      <c r="BC274" s="605"/>
      <c r="BD274" s="274" t="str">
        <f t="shared" si="46"/>
        <v/>
      </c>
      <c r="BE274" s="274" t="str">
        <f t="shared" si="47"/>
        <v/>
      </c>
      <c r="BF274" s="274" t="str">
        <f t="shared" si="48"/>
        <v>2-6</v>
      </c>
      <c r="BG274" s="274" t="str">
        <f t="shared" si="49"/>
        <v/>
      </c>
    </row>
    <row r="275" spans="1:59" ht="13.5" x14ac:dyDescent="0.3">
      <c r="C275" s="274" t="s">
        <v>76</v>
      </c>
      <c r="D275" s="274" t="s">
        <v>2491</v>
      </c>
      <c r="E275" s="273" t="s">
        <v>795</v>
      </c>
      <c r="F275" s="274" t="s">
        <v>796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44498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232</v>
      </c>
      <c r="AP275" s="274" t="s">
        <v>797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>
        <v>44582</v>
      </c>
      <c r="AZ275" s="598" t="s">
        <v>2463</v>
      </c>
      <c r="BA275" s="524" t="s">
        <v>2463</v>
      </c>
      <c r="BB275" s="274" t="s">
        <v>2463</v>
      </c>
      <c r="BC275" s="605"/>
      <c r="BD275" s="274" t="str">
        <f t="shared" si="46"/>
        <v/>
      </c>
      <c r="BE275" s="274" t="str">
        <f t="shared" si="47"/>
        <v/>
      </c>
      <c r="BF275" s="274" t="str">
        <f t="shared" si="48"/>
        <v>2-6</v>
      </c>
      <c r="BG275" s="274" t="str">
        <f t="shared" si="49"/>
        <v/>
      </c>
    </row>
    <row r="276" spans="1:59" ht="13.5" x14ac:dyDescent="0.3">
      <c r="C276" s="274" t="s">
        <v>76</v>
      </c>
      <c r="D276" s="274" t="s">
        <v>2491</v>
      </c>
      <c r="E276" s="273" t="s">
        <v>798</v>
      </c>
      <c r="F276" s="274" t="s">
        <v>799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44537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>
        <v>233</v>
      </c>
      <c r="AP276" s="274" t="s">
        <v>800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>
        <v>44582</v>
      </c>
      <c r="AZ276" s="598" t="s">
        <v>2463</v>
      </c>
      <c r="BA276" s="524" t="s">
        <v>2463</v>
      </c>
      <c r="BB276" s="274" t="s">
        <v>2463</v>
      </c>
      <c r="BC276" s="605"/>
      <c r="BD276" s="274" t="str">
        <f t="shared" si="46"/>
        <v/>
      </c>
      <c r="BE276" s="274" t="str">
        <f t="shared" si="47"/>
        <v/>
      </c>
      <c r="BF276" s="274" t="str">
        <f t="shared" si="48"/>
        <v>2-6</v>
      </c>
      <c r="BG276" s="274" t="str">
        <f t="shared" si="49"/>
        <v/>
      </c>
    </row>
    <row r="277" spans="1:59" ht="13.5" x14ac:dyDescent="0.3">
      <c r="C277" s="274" t="s">
        <v>76</v>
      </c>
      <c r="D277" s="274" t="s">
        <v>2491</v>
      </c>
      <c r="E277" s="273" t="s">
        <v>801</v>
      </c>
      <c r="F277" s="274" t="s">
        <v>802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44498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 t="s">
        <v>173</v>
      </c>
      <c r="AP277" s="273" t="s">
        <v>173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>
        <v>44582</v>
      </c>
      <c r="AZ277" s="598" t="s">
        <v>2463</v>
      </c>
      <c r="BA277" s="524" t="s">
        <v>2463</v>
      </c>
      <c r="BB277" s="274" t="s">
        <v>2463</v>
      </c>
      <c r="BC277" s="605"/>
      <c r="BD277" s="274" t="str">
        <f t="shared" si="46"/>
        <v/>
      </c>
      <c r="BE277" s="274" t="str">
        <f t="shared" si="47"/>
        <v/>
      </c>
      <c r="BF277" s="274" t="str">
        <f t="shared" si="48"/>
        <v>2-6</v>
      </c>
      <c r="BG277" s="274" t="str">
        <f t="shared" si="49"/>
        <v/>
      </c>
    </row>
    <row r="278" spans="1:59" ht="13.5" x14ac:dyDescent="0.3">
      <c r="C278" s="274" t="s">
        <v>76</v>
      </c>
      <c r="D278" s="274" t="s">
        <v>2491</v>
      </c>
      <c r="E278" s="273" t="s">
        <v>803</v>
      </c>
      <c r="F278" s="274" t="s">
        <v>804</v>
      </c>
      <c r="G278" s="274"/>
      <c r="H278" s="273" t="s">
        <v>176</v>
      </c>
      <c r="I278" s="273" t="s">
        <v>177</v>
      </c>
      <c r="J278" s="218" t="s">
        <v>2765</v>
      </c>
      <c r="K278" s="218"/>
      <c r="L278" s="281">
        <v>44558</v>
      </c>
      <c r="M278" s="281">
        <v>44558</v>
      </c>
      <c r="N278" s="281">
        <v>44491</v>
      </c>
      <c r="O278" s="281">
        <v>44498</v>
      </c>
      <c r="P278" s="281">
        <v>44537</v>
      </c>
      <c r="Q278" s="273" t="s">
        <v>8</v>
      </c>
      <c r="R278" s="273" t="s">
        <v>11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44543</v>
      </c>
      <c r="AE278" s="281">
        <v>44544</v>
      </c>
      <c r="AF278" s="215">
        <v>44544</v>
      </c>
      <c r="AG278" s="281" t="s">
        <v>179</v>
      </c>
      <c r="AH278" s="281"/>
      <c r="AI278" s="331"/>
      <c r="AJ278" s="281">
        <f>IFERROR(IF(VLOOKUP(功能_33[[#This Row],[功能代號]],E:T,11,FALSE)=0,"",VLOOKUP(功能_33[[#This Row],[功能代號]],E:T,11,FALSE)),"")</f>
        <v>44498</v>
      </c>
      <c r="AK278" s="281"/>
      <c r="AL278" s="281"/>
      <c r="AM278" s="274"/>
      <c r="AN278" s="281">
        <v>44491</v>
      </c>
      <c r="AO278" s="273">
        <v>233</v>
      </c>
      <c r="AP278" s="274" t="s">
        <v>805</v>
      </c>
      <c r="AR278" s="493" t="str">
        <f t="shared" si="50"/>
        <v>2-6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/>
      </c>
      <c r="AY278" s="598">
        <v>44582</v>
      </c>
      <c r="AZ278" s="598" t="s">
        <v>2463</v>
      </c>
      <c r="BA278" s="524" t="s">
        <v>2463</v>
      </c>
      <c r="BB278" s="274" t="s">
        <v>2463</v>
      </c>
      <c r="BC278" s="605"/>
      <c r="BD278" s="274" t="str">
        <f t="shared" si="46"/>
        <v/>
      </c>
      <c r="BE278" s="274" t="str">
        <f t="shared" si="47"/>
        <v/>
      </c>
      <c r="BF278" s="274" t="str">
        <f t="shared" si="48"/>
        <v>2-6</v>
      </c>
      <c r="BG278" s="274" t="str">
        <f t="shared" si="49"/>
        <v/>
      </c>
    </row>
    <row r="279" spans="1:59" ht="27" x14ac:dyDescent="0.3">
      <c r="C279" s="274" t="s">
        <v>78</v>
      </c>
      <c r="D279" s="274" t="s">
        <v>806</v>
      </c>
      <c r="E279" s="273" t="s">
        <v>807</v>
      </c>
      <c r="F279" s="274" t="s">
        <v>808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44582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178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2660</v>
      </c>
      <c r="AP279" s="274" t="s">
        <v>2661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L4322</v>
      </c>
      <c r="AY279" s="598">
        <v>44550</v>
      </c>
      <c r="AZ279" s="598">
        <v>44550</v>
      </c>
      <c r="BA279" s="524" t="s">
        <v>3019</v>
      </c>
      <c r="BB279" s="274" t="s">
        <v>3039</v>
      </c>
      <c r="BC279" s="605"/>
      <c r="BD279" s="273" t="str">
        <f t="shared" si="46"/>
        <v>4-3</v>
      </c>
      <c r="BE279" s="273" t="str">
        <f t="shared" si="47"/>
        <v/>
      </c>
      <c r="BF279" s="273" t="str">
        <f t="shared" si="48"/>
        <v/>
      </c>
      <c r="BG279" s="273" t="str">
        <f t="shared" si="49"/>
        <v/>
      </c>
    </row>
    <row r="280" spans="1:59" ht="40.5" x14ac:dyDescent="0.3">
      <c r="C280" s="274" t="s">
        <v>78</v>
      </c>
      <c r="D280" s="274" t="s">
        <v>806</v>
      </c>
      <c r="E280" s="273" t="s">
        <v>809</v>
      </c>
      <c r="F280" s="274" t="s">
        <v>810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90" t="s">
        <v>2662</v>
      </c>
      <c r="AP280" s="212" t="s">
        <v>2663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L4320</v>
      </c>
      <c r="AY280" s="598">
        <v>44550</v>
      </c>
      <c r="AZ280" s="598">
        <v>44550</v>
      </c>
      <c r="BA280" s="524" t="s">
        <v>3019</v>
      </c>
      <c r="BB280" s="274" t="s">
        <v>3039</v>
      </c>
      <c r="BC280" s="605"/>
      <c r="BD280" s="273" t="str">
        <f t="shared" si="46"/>
        <v>4-3</v>
      </c>
      <c r="BE280" s="273" t="str">
        <f t="shared" si="47"/>
        <v/>
      </c>
      <c r="BF280" s="273" t="str">
        <f t="shared" si="48"/>
        <v/>
      </c>
      <c r="BG280" s="273" t="str">
        <f t="shared" si="49"/>
        <v/>
      </c>
    </row>
    <row r="281" spans="1:59" ht="13.5" x14ac:dyDescent="0.3">
      <c r="C281" s="274" t="s">
        <v>78</v>
      </c>
      <c r="D281" s="274" t="s">
        <v>806</v>
      </c>
      <c r="E281" s="273" t="s">
        <v>811</v>
      </c>
      <c r="F281" s="274" t="s">
        <v>812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73" t="s">
        <v>2614</v>
      </c>
      <c r="AP281" s="273" t="s">
        <v>2614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L4031</v>
      </c>
      <c r="AY281" s="598">
        <v>44550</v>
      </c>
      <c r="AZ281" s="598">
        <v>44550</v>
      </c>
      <c r="BA281" s="524" t="s">
        <v>3019</v>
      </c>
      <c r="BB281" s="274" t="s">
        <v>3039</v>
      </c>
      <c r="BC281" s="605"/>
      <c r="BD281" s="273" t="str">
        <f t="shared" si="46"/>
        <v>4-3</v>
      </c>
      <c r="BE281" s="273" t="str">
        <f t="shared" si="47"/>
        <v/>
      </c>
      <c r="BF281" s="273" t="str">
        <f t="shared" si="48"/>
        <v/>
      </c>
      <c r="BG281" s="273" t="str">
        <f t="shared" si="49"/>
        <v/>
      </c>
    </row>
    <row r="282" spans="1:59" ht="27" x14ac:dyDescent="0.3">
      <c r="C282" s="274" t="s">
        <v>78</v>
      </c>
      <c r="D282" s="274" t="s">
        <v>806</v>
      </c>
      <c r="E282" s="273" t="s">
        <v>813</v>
      </c>
      <c r="F282" s="274" t="s">
        <v>814</v>
      </c>
      <c r="G282" s="274"/>
      <c r="H282" s="273" t="s">
        <v>176</v>
      </c>
      <c r="I282" s="273" t="s">
        <v>2443</v>
      </c>
      <c r="J282" s="218" t="s">
        <v>2597</v>
      </c>
      <c r="K282" s="218"/>
      <c r="L282" s="281">
        <v>44583</v>
      </c>
      <c r="M282" s="281">
        <v>44575</v>
      </c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117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90" t="s">
        <v>2664</v>
      </c>
      <c r="AP282" s="212" t="s">
        <v>2665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L4321</v>
      </c>
      <c r="AY282" s="598">
        <v>44550</v>
      </c>
      <c r="AZ282" s="598">
        <v>44550</v>
      </c>
      <c r="BA282" s="524" t="s">
        <v>3019</v>
      </c>
      <c r="BB282" s="274" t="s">
        <v>3039</v>
      </c>
      <c r="BC282" s="605"/>
      <c r="BD282" s="273" t="str">
        <f t="shared" si="46"/>
        <v>4-3</v>
      </c>
      <c r="BE282" s="273" t="str">
        <f t="shared" si="47"/>
        <v/>
      </c>
      <c r="BF282" s="273" t="str">
        <f t="shared" si="48"/>
        <v/>
      </c>
      <c r="BG282" s="273" t="str">
        <f t="shared" si="49"/>
        <v/>
      </c>
    </row>
    <row r="283" spans="1:59" ht="13.5" x14ac:dyDescent="0.3">
      <c r="C283" s="274" t="s">
        <v>78</v>
      </c>
      <c r="D283" s="274" t="s">
        <v>806</v>
      </c>
      <c r="E283" s="273" t="s">
        <v>815</v>
      </c>
      <c r="F283" s="274" t="s">
        <v>816</v>
      </c>
      <c r="G283" s="274" t="s">
        <v>817</v>
      </c>
      <c r="H283" s="273" t="s">
        <v>176</v>
      </c>
      <c r="I283" s="273" t="s">
        <v>2443</v>
      </c>
      <c r="J283" s="218" t="s">
        <v>2597</v>
      </c>
      <c r="K283" s="218"/>
      <c r="L283" s="281">
        <v>44582</v>
      </c>
      <c r="M283" s="273"/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178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L4325</v>
      </c>
      <c r="AY283" s="598">
        <v>44551</v>
      </c>
      <c r="AZ283" s="598">
        <v>44551</v>
      </c>
      <c r="BA283" s="524" t="s">
        <v>3019</v>
      </c>
      <c r="BB283" s="274" t="s">
        <v>3073</v>
      </c>
      <c r="BC283" s="605"/>
      <c r="BD283" s="273" t="str">
        <f t="shared" si="46"/>
        <v/>
      </c>
      <c r="BE283" s="273" t="str">
        <f t="shared" si="47"/>
        <v>4-3</v>
      </c>
      <c r="BF283" s="273" t="str">
        <f t="shared" si="48"/>
        <v/>
      </c>
      <c r="BG283" s="273" t="str">
        <f t="shared" si="49"/>
        <v/>
      </c>
    </row>
    <row r="284" spans="1:59" ht="13.5" x14ac:dyDescent="0.3">
      <c r="C284" s="274" t="s">
        <v>78</v>
      </c>
      <c r="D284" s="274" t="s">
        <v>806</v>
      </c>
      <c r="E284" s="273" t="s">
        <v>818</v>
      </c>
      <c r="F284" s="274" t="s">
        <v>819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117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73" t="s">
        <v>2614</v>
      </c>
      <c r="AP284" s="273" t="s">
        <v>2614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L4931</v>
      </c>
      <c r="AY284" s="598">
        <v>44550</v>
      </c>
      <c r="AZ284" s="598">
        <v>44550</v>
      </c>
      <c r="BA284" s="524" t="s">
        <v>3019</v>
      </c>
      <c r="BB284" s="274" t="s">
        <v>3039</v>
      </c>
      <c r="BC284" s="605"/>
      <c r="BD284" s="273" t="str">
        <f t="shared" si="46"/>
        <v>4-3</v>
      </c>
      <c r="BE284" s="273" t="str">
        <f t="shared" si="47"/>
        <v/>
      </c>
      <c r="BF284" s="273" t="str">
        <f t="shared" si="48"/>
        <v/>
      </c>
      <c r="BG284" s="273" t="str">
        <f t="shared" si="49"/>
        <v/>
      </c>
    </row>
    <row r="285" spans="1:59" ht="27" x14ac:dyDescent="0.3">
      <c r="C285" s="274" t="s">
        <v>78</v>
      </c>
      <c r="D285" s="274" t="s">
        <v>806</v>
      </c>
      <c r="E285" s="273" t="s">
        <v>820</v>
      </c>
      <c r="F285" s="274" t="s">
        <v>821</v>
      </c>
      <c r="G285" s="274"/>
      <c r="H285" s="273" t="s">
        <v>176</v>
      </c>
      <c r="I285" s="273" t="s">
        <v>2443</v>
      </c>
      <c r="J285" s="218" t="s">
        <v>2597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155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178</v>
      </c>
      <c r="AD285" s="281">
        <v>44531</v>
      </c>
      <c r="AE285" s="281">
        <v>44531</v>
      </c>
      <c r="AF285" s="215">
        <v>44539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90" t="s">
        <v>2666</v>
      </c>
      <c r="AP285" s="274" t="s">
        <v>2667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L4721</v>
      </c>
      <c r="AY285" s="598">
        <v>44550</v>
      </c>
      <c r="AZ285" s="598">
        <v>44550</v>
      </c>
      <c r="BA285" s="524" t="s">
        <v>3019</v>
      </c>
      <c r="BB285" s="274" t="s">
        <v>3039</v>
      </c>
      <c r="BC285" s="605"/>
      <c r="BD285" s="273" t="str">
        <f t="shared" si="46"/>
        <v>4-3</v>
      </c>
      <c r="BE285" s="273" t="str">
        <f t="shared" si="47"/>
        <v/>
      </c>
      <c r="BF285" s="273" t="str">
        <f t="shared" si="48"/>
        <v/>
      </c>
      <c r="BG285" s="273" t="str">
        <f t="shared" si="49"/>
        <v/>
      </c>
    </row>
    <row r="286" spans="1:59" ht="13.5" x14ac:dyDescent="0.3">
      <c r="A286" s="522">
        <v>44554</v>
      </c>
      <c r="C286" s="274" t="s">
        <v>78</v>
      </c>
      <c r="D286" s="274" t="s">
        <v>806</v>
      </c>
      <c r="E286" s="273" t="s">
        <v>822</v>
      </c>
      <c r="F286" s="274" t="s">
        <v>823</v>
      </c>
      <c r="G286" s="274"/>
      <c r="H286" s="273" t="s">
        <v>176</v>
      </c>
      <c r="I286" s="273" t="s">
        <v>2443</v>
      </c>
      <c r="J286" s="218" t="s">
        <v>2872</v>
      </c>
      <c r="K286" s="218"/>
      <c r="L286" s="281">
        <v>44583</v>
      </c>
      <c r="M286" s="281">
        <v>44575</v>
      </c>
      <c r="N286" s="281">
        <v>44490</v>
      </c>
      <c r="O286" s="281">
        <v>44490</v>
      </c>
      <c r="P286" s="281">
        <v>44533</v>
      </c>
      <c r="Q286" s="273" t="s">
        <v>7</v>
      </c>
      <c r="R286" s="273" t="s">
        <v>11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117</v>
      </c>
      <c r="AD286" s="281">
        <v>44531</v>
      </c>
      <c r="AE286" s="281">
        <v>44531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44490</v>
      </c>
      <c r="AK286" s="281"/>
      <c r="AL286" s="281"/>
      <c r="AM286" s="274"/>
      <c r="AN286" s="281"/>
      <c r="AO286" s="273" t="s">
        <v>2614</v>
      </c>
      <c r="AP286" s="273" t="s">
        <v>2614</v>
      </c>
      <c r="AR286" s="493" t="str">
        <f t="shared" si="50"/>
        <v>4-3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L4030</v>
      </c>
      <c r="AY286" s="598">
        <v>44545</v>
      </c>
      <c r="AZ286" s="598">
        <v>44545</v>
      </c>
      <c r="BA286" s="524" t="s">
        <v>3019</v>
      </c>
      <c r="BB286" s="274" t="s">
        <v>3040</v>
      </c>
      <c r="BC286" s="605"/>
      <c r="BD286" s="273" t="str">
        <f t="shared" si="46"/>
        <v>4-3</v>
      </c>
      <c r="BE286" s="273" t="str">
        <f t="shared" si="47"/>
        <v/>
      </c>
      <c r="BF286" s="273" t="str">
        <f t="shared" si="48"/>
        <v/>
      </c>
      <c r="BG286" s="273" t="str">
        <f t="shared" si="49"/>
        <v/>
      </c>
    </row>
    <row r="287" spans="1:59" ht="13.5" x14ac:dyDescent="0.3">
      <c r="C287" s="274" t="s">
        <v>80</v>
      </c>
      <c r="D287" s="274" t="s">
        <v>2475</v>
      </c>
      <c r="E287" s="273" t="s">
        <v>579</v>
      </c>
      <c r="F287" s="274" t="s">
        <v>580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44565</v>
      </c>
      <c r="M287" s="281">
        <v>44565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155</v>
      </c>
      <c r="W287" s="273"/>
      <c r="Y287" s="273"/>
      <c r="Z287" s="273"/>
      <c r="AA287" s="274" t="str">
        <f>VLOOKUP(功能_33[[#This Row],[User]],SKL放款!A:G,7,FALSE)</f>
        <v>放款服務課</v>
      </c>
      <c r="AB287" s="281">
        <v>44533</v>
      </c>
      <c r="AC287" s="281" t="s">
        <v>178</v>
      </c>
      <c r="AD287" s="281">
        <v>44529</v>
      </c>
      <c r="AE287" s="281">
        <v>44529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581</v>
      </c>
      <c r="AP287" s="286" t="s">
        <v>582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L6066</v>
      </c>
      <c r="AY287" s="598">
        <v>44512</v>
      </c>
      <c r="AZ287" s="598">
        <v>44512</v>
      </c>
      <c r="BA287" s="524" t="s">
        <v>3019</v>
      </c>
      <c r="BB287" s="274" t="s">
        <v>3074</v>
      </c>
      <c r="BC287" s="605"/>
      <c r="BD287" s="273" t="str">
        <f t="shared" si="46"/>
        <v>6-6</v>
      </c>
      <c r="BE287" s="273" t="str">
        <f t="shared" si="47"/>
        <v/>
      </c>
      <c r="BF287" s="273" t="str">
        <f t="shared" si="48"/>
        <v/>
      </c>
      <c r="BG287" s="273" t="str">
        <f t="shared" si="49"/>
        <v/>
      </c>
    </row>
    <row r="288" spans="1:59" ht="13.5" x14ac:dyDescent="0.3">
      <c r="C288" s="274" t="s">
        <v>80</v>
      </c>
      <c r="D288" s="274" t="s">
        <v>2475</v>
      </c>
      <c r="E288" s="273" t="s">
        <v>554</v>
      </c>
      <c r="F288" s="274" t="s">
        <v>555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44516</v>
      </c>
      <c r="O288" s="281">
        <v>44467</v>
      </c>
      <c r="P288" s="281">
        <v>44467</v>
      </c>
      <c r="Q288" s="273" t="s">
        <v>8</v>
      </c>
      <c r="R288" s="273" t="s">
        <v>549</v>
      </c>
      <c r="W288" s="273"/>
      <c r="Y288" s="273"/>
      <c r="Z288" s="273"/>
      <c r="AA288" s="274" t="str">
        <f>VLOOKUP(功能_33[[#This Row],[User]],SKL放款!A:G,7,FALSE)</f>
        <v>放款審查課</v>
      </c>
      <c r="AB288" s="281">
        <v>44533</v>
      </c>
      <c r="AC288" s="281" t="s">
        <v>178</v>
      </c>
      <c r="AD288" s="281">
        <v>44467</v>
      </c>
      <c r="AE288" s="281">
        <v>44467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44467</v>
      </c>
      <c r="AK288" s="281"/>
      <c r="AL288" s="281"/>
      <c r="AM288" s="274"/>
      <c r="AN288" s="281"/>
      <c r="AO288" s="285" t="s">
        <v>556</v>
      </c>
      <c r="AP288" s="286" t="s">
        <v>557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L6067</v>
      </c>
      <c r="AY288" s="598">
        <v>44517</v>
      </c>
      <c r="AZ288" s="598">
        <v>44517</v>
      </c>
      <c r="BA288" s="524" t="s">
        <v>3019</v>
      </c>
      <c r="BB288" s="274" t="s">
        <v>3075</v>
      </c>
      <c r="BC288" s="605"/>
      <c r="BD288" s="273" t="str">
        <f t="shared" si="46"/>
        <v>6-6</v>
      </c>
      <c r="BE288" s="273" t="str">
        <f t="shared" si="47"/>
        <v/>
      </c>
      <c r="BF288" s="273" t="str">
        <f t="shared" si="48"/>
        <v/>
      </c>
      <c r="BG288" s="273" t="str">
        <f t="shared" si="49"/>
        <v/>
      </c>
    </row>
    <row r="289" spans="1:59" ht="13.5" x14ac:dyDescent="0.3">
      <c r="C289" s="274" t="s">
        <v>80</v>
      </c>
      <c r="D289" s="417" t="s">
        <v>2475</v>
      </c>
      <c r="E289" s="273" t="s">
        <v>1088</v>
      </c>
      <c r="F289" s="258" t="s">
        <v>1089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44566</v>
      </c>
      <c r="M289" s="281">
        <v>44566</v>
      </c>
      <c r="N289" s="281">
        <v>44529</v>
      </c>
      <c r="O289" s="281">
        <v>44533</v>
      </c>
      <c r="P289" s="281">
        <v>44537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2567</v>
      </c>
      <c r="AD289" s="281"/>
      <c r="AE289" s="281">
        <v>44533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44533</v>
      </c>
      <c r="AK289" s="281"/>
      <c r="AL289" s="281"/>
      <c r="AM289" s="274"/>
      <c r="AN289" s="281"/>
      <c r="AO289" s="273" t="s">
        <v>173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L6068</v>
      </c>
      <c r="AY289" s="598">
        <v>44512</v>
      </c>
      <c r="AZ289" s="598">
        <v>44512</v>
      </c>
      <c r="BA289" s="524" t="s">
        <v>3019</v>
      </c>
      <c r="BB289" s="274" t="s">
        <v>3068</v>
      </c>
      <c r="BC289" s="605"/>
      <c r="BD289" s="273" t="str">
        <f t="shared" si="46"/>
        <v>6-6</v>
      </c>
      <c r="BE289" s="273" t="str">
        <f t="shared" si="47"/>
        <v/>
      </c>
      <c r="BF289" s="273" t="str">
        <f t="shared" si="48"/>
        <v/>
      </c>
      <c r="BG289" s="273" t="str">
        <f t="shared" si="49"/>
        <v/>
      </c>
    </row>
    <row r="290" spans="1:59" ht="13.5" x14ac:dyDescent="0.3">
      <c r="C290" s="274" t="s">
        <v>80</v>
      </c>
      <c r="D290" s="274" t="s">
        <v>2475</v>
      </c>
      <c r="E290" s="273" t="s">
        <v>536</v>
      </c>
      <c r="F290" s="274" t="s">
        <v>537</v>
      </c>
      <c r="G290" s="274"/>
      <c r="H290" s="273" t="s">
        <v>176</v>
      </c>
      <c r="I290" s="273" t="s">
        <v>297</v>
      </c>
      <c r="J290" s="218" t="s">
        <v>2865</v>
      </c>
      <c r="K290" s="218"/>
      <c r="L290" s="281">
        <v>44565</v>
      </c>
      <c r="M290" s="281">
        <v>44565</v>
      </c>
      <c r="N290" s="281">
        <v>44515</v>
      </c>
      <c r="O290" s="281">
        <v>44466</v>
      </c>
      <c r="P290" s="281">
        <v>44466</v>
      </c>
      <c r="Q290" s="273" t="s">
        <v>12</v>
      </c>
      <c r="R290" s="273" t="s">
        <v>11</v>
      </c>
      <c r="W290" s="273"/>
      <c r="Y290" s="273"/>
      <c r="Z290" s="273"/>
      <c r="AA290" s="274" t="str">
        <f>VLOOKUP(功能_33[[#This Row],[User]],SKL放款!A:G,7,FALSE)</f>
        <v>放款服務課</v>
      </c>
      <c r="AB290" s="281">
        <v>44533</v>
      </c>
      <c r="AC290" s="281" t="s">
        <v>178</v>
      </c>
      <c r="AD290" s="281">
        <v>44529</v>
      </c>
      <c r="AE290" s="281">
        <v>44529</v>
      </c>
      <c r="AF290" s="215">
        <v>44550</v>
      </c>
      <c r="AG290" s="281"/>
      <c r="AH290" s="281"/>
      <c r="AI290" s="331"/>
      <c r="AJ290" s="281">
        <f>IFERROR(IF(VLOOKUP(功能_33[[#This Row],[功能代號]],E:T,11,FALSE)=0,"",VLOOKUP(功能_33[[#This Row],[功能代號]],E:T,11,FALSE)),"")</f>
        <v>44466</v>
      </c>
      <c r="AK290" s="281"/>
      <c r="AL290" s="281"/>
      <c r="AM290" s="274"/>
      <c r="AN290" s="281"/>
      <c r="AO290" s="285" t="s">
        <v>534</v>
      </c>
      <c r="AP290" s="286" t="s">
        <v>535</v>
      </c>
      <c r="AR290" s="493" t="str">
        <f t="shared" si="50"/>
        <v>6-6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L6601</v>
      </c>
      <c r="AY290" s="598">
        <v>44512</v>
      </c>
      <c r="AZ290" s="598">
        <v>44512</v>
      </c>
      <c r="BA290" s="524" t="s">
        <v>3092</v>
      </c>
      <c r="BB290" s="274" t="s">
        <v>3033</v>
      </c>
      <c r="BC290" s="605"/>
      <c r="BD290" s="273" t="str">
        <f t="shared" si="46"/>
        <v>6-6</v>
      </c>
      <c r="BE290" s="273" t="str">
        <f t="shared" si="47"/>
        <v/>
      </c>
      <c r="BF290" s="273" t="str">
        <f t="shared" si="48"/>
        <v/>
      </c>
      <c r="BG290" s="273" t="str">
        <f t="shared" si="49"/>
        <v/>
      </c>
    </row>
    <row r="291" spans="1:59" ht="13.5" x14ac:dyDescent="0.3">
      <c r="C291" s="274" t="s">
        <v>76</v>
      </c>
      <c r="D291" s="274" t="s">
        <v>2499</v>
      </c>
      <c r="E291" s="273" t="s">
        <v>832</v>
      </c>
      <c r="F291" s="274" t="s">
        <v>833</v>
      </c>
      <c r="G291" s="274" t="s">
        <v>656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B291" s="281">
        <v>44533</v>
      </c>
      <c r="AC291" s="281" t="s">
        <v>178</v>
      </c>
      <c r="AD291" s="281">
        <v>44477</v>
      </c>
      <c r="AE291" s="281"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835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L2036</v>
      </c>
      <c r="AY291" s="598">
        <v>44529</v>
      </c>
      <c r="AZ291" s="598">
        <v>44529</v>
      </c>
      <c r="BA291" s="524" t="s">
        <v>3092</v>
      </c>
      <c r="BB291" s="274" t="s">
        <v>3030</v>
      </c>
      <c r="BC291" s="605"/>
      <c r="BD291" s="273" t="str">
        <f t="shared" si="46"/>
        <v>2-3</v>
      </c>
      <c r="BE291" s="273" t="str">
        <f t="shared" si="47"/>
        <v/>
      </c>
      <c r="BF291" s="273" t="str">
        <f t="shared" si="48"/>
        <v/>
      </c>
      <c r="BG291" s="273" t="str">
        <f t="shared" si="49"/>
        <v/>
      </c>
    </row>
    <row r="292" spans="1:59" ht="13.5" x14ac:dyDescent="0.3">
      <c r="C292" s="274" t="s">
        <v>76</v>
      </c>
      <c r="D292" s="274" t="s">
        <v>2499</v>
      </c>
      <c r="E292" s="273" t="s">
        <v>836</v>
      </c>
      <c r="F292" s="212" t="s">
        <v>837</v>
      </c>
      <c r="G292" s="274" t="s">
        <v>838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>
        <v>44470</v>
      </c>
      <c r="AD292" s="281">
        <f>IF(功能_33[[#This Row],[URS交二審]]=0,"",功能_33[[#This Row],[URS交二審]]+7)</f>
        <v>44477</v>
      </c>
      <c r="AE292" s="281">
        <f>IF(功能_33[[#This Row],[URS交二審]]=0,"",功能_33[[#This Row],[URS交二審]]+7)</f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>
        <v>227</v>
      </c>
      <c r="AP292" s="274" t="s">
        <v>839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L2035</v>
      </c>
      <c r="AY292" s="598">
        <v>44529</v>
      </c>
      <c r="AZ292" s="598">
        <v>44529</v>
      </c>
      <c r="BA292" s="524" t="s">
        <v>3092</v>
      </c>
      <c r="BB292" s="274" t="s">
        <v>3030</v>
      </c>
      <c r="BC292" s="605"/>
      <c r="BD292" s="273" t="str">
        <f t="shared" si="46"/>
        <v>2-3</v>
      </c>
      <c r="BE292" s="273" t="str">
        <f t="shared" si="47"/>
        <v/>
      </c>
      <c r="BF292" s="273" t="str">
        <f t="shared" si="48"/>
        <v/>
      </c>
      <c r="BG292" s="273" t="str">
        <f t="shared" si="49"/>
        <v/>
      </c>
    </row>
    <row r="293" spans="1:59" ht="13.5" x14ac:dyDescent="0.3">
      <c r="C293" s="274" t="s">
        <v>76</v>
      </c>
      <c r="D293" s="274" t="s">
        <v>2499</v>
      </c>
      <c r="E293" s="273" t="s">
        <v>840</v>
      </c>
      <c r="F293" s="274" t="s">
        <v>841</v>
      </c>
      <c r="G293" s="274" t="s">
        <v>656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 t="s">
        <v>178</v>
      </c>
      <c r="AD293" s="281">
        <v>44477</v>
      </c>
      <c r="AE293" s="281"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 t="s">
        <v>173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L2305</v>
      </c>
      <c r="AY293" s="598">
        <v>44529</v>
      </c>
      <c r="AZ293" s="598">
        <v>44529</v>
      </c>
      <c r="BA293" s="524" t="s">
        <v>3092</v>
      </c>
      <c r="BB293" s="274" t="s">
        <v>3030</v>
      </c>
      <c r="BC293" s="605"/>
      <c r="BD293" s="273" t="str">
        <f t="shared" si="46"/>
        <v>2-3</v>
      </c>
      <c r="BE293" s="273" t="str">
        <f t="shared" si="47"/>
        <v/>
      </c>
      <c r="BF293" s="273" t="str">
        <f t="shared" si="48"/>
        <v/>
      </c>
      <c r="BG293" s="273" t="str">
        <f t="shared" si="49"/>
        <v/>
      </c>
    </row>
    <row r="294" spans="1:59" ht="13.5" x14ac:dyDescent="0.3">
      <c r="C294" s="274" t="s">
        <v>76</v>
      </c>
      <c r="D294" s="274" t="s">
        <v>2499</v>
      </c>
      <c r="E294" s="273" t="s">
        <v>842</v>
      </c>
      <c r="F294" s="274" t="s">
        <v>843</v>
      </c>
      <c r="G294" s="274" t="s">
        <v>844</v>
      </c>
      <c r="H294" s="273" t="s">
        <v>176</v>
      </c>
      <c r="I294" s="273" t="s">
        <v>186</v>
      </c>
      <c r="J294" s="218" t="s">
        <v>2594</v>
      </c>
      <c r="K294" s="218"/>
      <c r="L294" s="281">
        <v>44566</v>
      </c>
      <c r="M294" s="281">
        <v>44566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>
        <v>44470</v>
      </c>
      <c r="AD294" s="281">
        <f>IF(功能_33[[#This Row],[URS交二審]]=0,"",功能_33[[#This Row],[URS交二審]]+7)</f>
        <v>44477</v>
      </c>
      <c r="AE294" s="281">
        <f>IF(功能_33[[#This Row],[URS交二審]]=0,"",功能_33[[#This Row],[URS交二審]]+7)</f>
        <v>44477</v>
      </c>
      <c r="AF294" s="215">
        <v>44539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>
        <v>227</v>
      </c>
      <c r="AP294" s="274" t="s">
        <v>845</v>
      </c>
      <c r="AR294" s="493" t="str">
        <f t="shared" si="50"/>
        <v>2-3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L2306</v>
      </c>
      <c r="AY294" s="598">
        <v>44529</v>
      </c>
      <c r="AZ294" s="598">
        <v>44529</v>
      </c>
      <c r="BA294" s="524" t="s">
        <v>3092</v>
      </c>
      <c r="BB294" s="274" t="s">
        <v>3030</v>
      </c>
      <c r="BC294" s="605"/>
      <c r="BD294" s="273" t="str">
        <f t="shared" si="46"/>
        <v>2-3</v>
      </c>
      <c r="BE294" s="273" t="str">
        <f t="shared" si="47"/>
        <v/>
      </c>
      <c r="BF294" s="273" t="str">
        <f t="shared" si="48"/>
        <v/>
      </c>
      <c r="BG294" s="273" t="str">
        <f t="shared" si="49"/>
        <v/>
      </c>
    </row>
    <row r="295" spans="1:59" ht="13.5" x14ac:dyDescent="0.3">
      <c r="C295" s="274" t="s">
        <v>76</v>
      </c>
      <c r="D295" s="274" t="s">
        <v>2504</v>
      </c>
      <c r="E295" s="273" t="s">
        <v>846</v>
      </c>
      <c r="F295" s="274" t="s">
        <v>847</v>
      </c>
      <c r="G295" s="274" t="s">
        <v>656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44533</v>
      </c>
      <c r="AC295" s="281" t="s">
        <v>178</v>
      </c>
      <c r="AD295" s="281">
        <v>44543</v>
      </c>
      <c r="AE295" s="281">
        <v>44543</v>
      </c>
      <c r="AF295" s="215">
        <v>44544</v>
      </c>
      <c r="AG295" s="281" t="s">
        <v>179</v>
      </c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L2022</v>
      </c>
      <c r="AY295" s="598">
        <v>44529</v>
      </c>
      <c r="AZ295" s="598">
        <v>44529</v>
      </c>
      <c r="BA295" s="524" t="s">
        <v>3092</v>
      </c>
      <c r="BB295" s="274" t="s">
        <v>3030</v>
      </c>
      <c r="BC295" s="605"/>
      <c r="BD295" s="273" t="str">
        <f t="shared" si="46"/>
        <v>2-2</v>
      </c>
      <c r="BE295" s="273" t="str">
        <f t="shared" si="47"/>
        <v/>
      </c>
      <c r="BF295" s="273" t="str">
        <f t="shared" si="48"/>
        <v/>
      </c>
      <c r="BG295" s="273" t="str">
        <f t="shared" si="49"/>
        <v/>
      </c>
    </row>
    <row r="296" spans="1:59" ht="13.5" x14ac:dyDescent="0.3">
      <c r="C296" s="274" t="s">
        <v>76</v>
      </c>
      <c r="D296" s="274" t="s">
        <v>2504</v>
      </c>
      <c r="E296" s="273" t="s">
        <v>848</v>
      </c>
      <c r="F296" s="274" t="s">
        <v>849</v>
      </c>
      <c r="G296" s="274" t="s">
        <v>850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14</v>
      </c>
      <c r="S296" s="258" t="s">
        <v>834</v>
      </c>
      <c r="W296" s="273"/>
      <c r="Y296" s="273"/>
      <c r="Z296" s="273"/>
      <c r="AA296" s="274" t="str">
        <f>VLOOKUP(功能_33[[#This Row],[User]],SKL放款!A:G,7,FALSE)</f>
        <v>放款管理課</v>
      </c>
      <c r="AB296" s="281">
        <v>44536</v>
      </c>
      <c r="AC296" s="281" t="s">
        <v>117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L2023</v>
      </c>
      <c r="AY296" s="598">
        <v>44529</v>
      </c>
      <c r="AZ296" s="598">
        <v>44529</v>
      </c>
      <c r="BA296" s="524" t="s">
        <v>3092</v>
      </c>
      <c r="BB296" s="274" t="s">
        <v>3030</v>
      </c>
      <c r="BC296" s="605"/>
      <c r="BD296" s="273" t="str">
        <f t="shared" si="46"/>
        <v>2-2</v>
      </c>
      <c r="BE296" s="273" t="str">
        <f t="shared" si="47"/>
        <v/>
      </c>
      <c r="BF296" s="273" t="str">
        <f t="shared" si="48"/>
        <v/>
      </c>
      <c r="BG296" s="273" t="str">
        <f t="shared" si="49"/>
        <v/>
      </c>
    </row>
    <row r="297" spans="1:59" ht="13.5" x14ac:dyDescent="0.3">
      <c r="C297" s="274" t="s">
        <v>76</v>
      </c>
      <c r="D297" s="274" t="s">
        <v>2504</v>
      </c>
      <c r="E297" s="273" t="s">
        <v>851</v>
      </c>
      <c r="F297" s="212" t="s">
        <v>852</v>
      </c>
      <c r="G297" s="274" t="s">
        <v>656</v>
      </c>
      <c r="H297" s="273" t="s">
        <v>120</v>
      </c>
      <c r="I297" s="273" t="s">
        <v>186</v>
      </c>
      <c r="J297" s="218" t="s">
        <v>2765</v>
      </c>
      <c r="K297" s="218"/>
      <c r="L297" s="281">
        <v>44571</v>
      </c>
      <c r="M297" s="281">
        <v>44568</v>
      </c>
      <c r="N297" s="281">
        <v>44494</v>
      </c>
      <c r="O297" s="281">
        <v>44494</v>
      </c>
      <c r="P297" s="281">
        <v>44536</v>
      </c>
      <c r="Q297" s="273" t="s">
        <v>12</v>
      </c>
      <c r="R297" s="273" t="s">
        <v>13</v>
      </c>
      <c r="S297" s="258" t="s">
        <v>853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44533</v>
      </c>
      <c r="AD297" s="281">
        <v>44543</v>
      </c>
      <c r="AE297" s="281">
        <v>44543</v>
      </c>
      <c r="AF297" s="215">
        <v>44544</v>
      </c>
      <c r="AG297" s="281"/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O297" s="273" t="s">
        <v>173</v>
      </c>
      <c r="AR297" s="493" t="str">
        <f t="shared" si="50"/>
        <v>2-2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L2222</v>
      </c>
      <c r="AY297" s="598">
        <v>44529</v>
      </c>
      <c r="AZ297" s="598">
        <v>44529</v>
      </c>
      <c r="BA297" s="524" t="s">
        <v>3092</v>
      </c>
      <c r="BB297" s="274" t="s">
        <v>3030</v>
      </c>
      <c r="BC297" s="605"/>
      <c r="BD297" s="273" t="str">
        <f t="shared" si="46"/>
        <v>2-2</v>
      </c>
      <c r="BE297" s="273" t="str">
        <f t="shared" si="47"/>
        <v/>
      </c>
      <c r="BF297" s="273" t="str">
        <f t="shared" si="48"/>
        <v/>
      </c>
      <c r="BG297" s="273" t="str">
        <f t="shared" si="49"/>
        <v/>
      </c>
    </row>
    <row r="298" spans="1:59" ht="13.5" x14ac:dyDescent="0.3">
      <c r="C298" s="274" t="s">
        <v>76</v>
      </c>
      <c r="D298" s="274" t="s">
        <v>2499</v>
      </c>
      <c r="E298" s="273" t="s">
        <v>854</v>
      </c>
      <c r="F298" s="274" t="s">
        <v>855</v>
      </c>
      <c r="G298" s="274"/>
      <c r="H298" s="273" t="s">
        <v>176</v>
      </c>
      <c r="I298" s="273" t="s">
        <v>186</v>
      </c>
      <c r="J298" s="218" t="s">
        <v>2594</v>
      </c>
      <c r="K298" s="218"/>
      <c r="L298" s="281">
        <v>44566</v>
      </c>
      <c r="M298" s="281">
        <v>44565</v>
      </c>
      <c r="N298" s="281">
        <v>44494</v>
      </c>
      <c r="O298" s="281">
        <v>44494</v>
      </c>
      <c r="P298" s="281">
        <v>44536</v>
      </c>
      <c r="Q298" s="273" t="s">
        <v>10</v>
      </c>
      <c r="R298" s="273" t="s">
        <v>13</v>
      </c>
      <c r="W298" s="273"/>
      <c r="Y298" s="273"/>
      <c r="Z298" s="273"/>
      <c r="AA298" s="274" t="str">
        <f>VLOOKUP(功能_33[[#This Row],[User]],SKL放款!A:G,7,FALSE)</f>
        <v>放款推展課</v>
      </c>
      <c r="AB298" s="281">
        <v>44533</v>
      </c>
      <c r="AC298" s="281">
        <v>44477</v>
      </c>
      <c r="AD298" s="281">
        <v>44477</v>
      </c>
      <c r="AE298" s="281">
        <v>44477</v>
      </c>
      <c r="AF298" s="215">
        <v>44539</v>
      </c>
      <c r="AG298" s="281" t="s">
        <v>179</v>
      </c>
      <c r="AH298" s="281"/>
      <c r="AI298" s="331"/>
      <c r="AJ298" s="281">
        <f>IFERROR(IF(VLOOKUP(功能_33[[#This Row],[功能代號]],E:T,11,FALSE)=0,"",VLOOKUP(功能_33[[#This Row],[功能代號]],E:T,11,FALSE)),"")</f>
        <v>44494</v>
      </c>
      <c r="AK298" s="281"/>
      <c r="AL298" s="281"/>
      <c r="AM298" s="274"/>
      <c r="AN298" s="281"/>
      <c r="AO298" s="273">
        <v>217</v>
      </c>
      <c r="AP298" s="274" t="s">
        <v>856</v>
      </c>
      <c r="AR298" s="493" t="str">
        <f t="shared" si="50"/>
        <v>2-3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L2903</v>
      </c>
      <c r="AY298" s="598">
        <v>44529</v>
      </c>
      <c r="AZ298" s="598">
        <v>44529</v>
      </c>
      <c r="BA298" s="524" t="s">
        <v>3092</v>
      </c>
      <c r="BB298" s="274" t="s">
        <v>3030</v>
      </c>
      <c r="BC298" s="605"/>
      <c r="BD298" s="273" t="str">
        <f t="shared" si="46"/>
        <v>2-3</v>
      </c>
      <c r="BE298" s="273" t="str">
        <f t="shared" si="47"/>
        <v/>
      </c>
      <c r="BF298" s="273" t="str">
        <f t="shared" si="48"/>
        <v/>
      </c>
      <c r="BG298" s="273" t="str">
        <f t="shared" si="49"/>
        <v/>
      </c>
    </row>
    <row r="299" spans="1:59" ht="13.5" x14ac:dyDescent="0.3">
      <c r="C299" s="274" t="s">
        <v>76</v>
      </c>
      <c r="D299" s="373" t="s">
        <v>2490</v>
      </c>
      <c r="E299" s="273" t="s">
        <v>857</v>
      </c>
      <c r="F299" s="258" t="s">
        <v>858</v>
      </c>
      <c r="G299" s="258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44490</v>
      </c>
      <c r="P299" s="281">
        <f>IFERROR(IF(VLOOKUP(功能_33[[#This Row],[功能代號]],討論項目!A:H,8,FALSE)=0,"",VLOOKUP(功能_33[[#This Row],[功能代號]],討論項目!A:H,8,FALSE)),"")</f>
        <v>44490</v>
      </c>
      <c r="Q299" s="273" t="s">
        <v>7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117</v>
      </c>
      <c r="AD299" s="281">
        <v>44531</v>
      </c>
      <c r="AE299" s="281">
        <v>44531</v>
      </c>
      <c r="AF299" s="215">
        <v>44546</v>
      </c>
      <c r="AG299" s="281"/>
      <c r="AH299" s="281"/>
      <c r="AI299" s="331"/>
      <c r="AJ299" s="281">
        <f>IFERROR(IF(VLOOKUP(功能_33[[#This Row],[功能代號]],E:T,11,FALSE)=0,"",VLOOKUP(功能_33[[#This Row],[功能代號]],E:T,11,FALSE)),"")</f>
        <v>44490</v>
      </c>
      <c r="AK299" s="281"/>
      <c r="AL299" s="281"/>
      <c r="AM299" s="274"/>
      <c r="AN299" s="281"/>
      <c r="AO299" s="273" t="s">
        <v>173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L2980</v>
      </c>
      <c r="AY299" s="598">
        <v>44545</v>
      </c>
      <c r="AZ299" s="598">
        <v>44545</v>
      </c>
      <c r="BA299" s="524" t="s">
        <v>3019</v>
      </c>
      <c r="BB299" s="274" t="s">
        <v>3076</v>
      </c>
      <c r="BC299" s="605"/>
      <c r="BD299" s="273" t="str">
        <f t="shared" si="46"/>
        <v>2-9</v>
      </c>
      <c r="BE299" s="273" t="str">
        <f t="shared" si="47"/>
        <v/>
      </c>
      <c r="BF299" s="273" t="str">
        <f t="shared" si="48"/>
        <v/>
      </c>
      <c r="BG299" s="273" t="str">
        <f t="shared" si="49"/>
        <v/>
      </c>
    </row>
    <row r="300" spans="1:59" ht="13.5" x14ac:dyDescent="0.3">
      <c r="C300" s="274" t="s">
        <v>76</v>
      </c>
      <c r="D300" s="334" t="s">
        <v>2501</v>
      </c>
      <c r="E300" s="273" t="s">
        <v>859</v>
      </c>
      <c r="F300" s="274" t="s">
        <v>860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v>44536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178</v>
      </c>
      <c r="AD300" s="281">
        <v>44477</v>
      </c>
      <c r="AE300" s="281">
        <v>44477</v>
      </c>
      <c r="AF300" s="215">
        <v>44546</v>
      </c>
      <c r="AG300" s="281" t="s">
        <v>179</v>
      </c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210</v>
      </c>
      <c r="AP300" s="274" t="s">
        <v>861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L2073</v>
      </c>
      <c r="AY300" s="598">
        <v>44516</v>
      </c>
      <c r="AZ300" s="598">
        <v>44516</v>
      </c>
      <c r="BA300" s="524" t="s">
        <v>3092</v>
      </c>
      <c r="BB300" s="274" t="s">
        <v>3077</v>
      </c>
      <c r="BC300" s="605"/>
      <c r="BD300" s="273" t="str">
        <f t="shared" si="46"/>
        <v>2-9</v>
      </c>
      <c r="BE300" s="273" t="str">
        <f t="shared" si="47"/>
        <v/>
      </c>
      <c r="BF300" s="273" t="str">
        <f t="shared" si="48"/>
        <v/>
      </c>
      <c r="BG300" s="273" t="str">
        <f t="shared" si="49"/>
        <v/>
      </c>
    </row>
    <row r="301" spans="1:59" ht="13.5" x14ac:dyDescent="0.3">
      <c r="C301" s="274" t="s">
        <v>76</v>
      </c>
      <c r="D301" s="334" t="s">
        <v>2501</v>
      </c>
      <c r="E301" s="273" t="s">
        <v>862</v>
      </c>
      <c r="F301" s="274" t="s">
        <v>863</v>
      </c>
      <c r="G301" s="274"/>
      <c r="H301" s="273" t="s">
        <v>176</v>
      </c>
      <c r="I301" s="273" t="s">
        <v>186</v>
      </c>
      <c r="J301" s="218" t="s">
        <v>2854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12</v>
      </c>
      <c r="R301" s="273" t="s">
        <v>155</v>
      </c>
      <c r="W301" s="273"/>
      <c r="Y301" s="273"/>
      <c r="Z301" s="273"/>
      <c r="AA301" s="274" t="str">
        <f>VLOOKUP(功能_33[[#This Row],[User]],SKL放款!A:G,7,FALSE)</f>
        <v>放款服務課</v>
      </c>
      <c r="AB301" s="281">
        <v>44533</v>
      </c>
      <c r="AC301" s="281" t="s">
        <v>117</v>
      </c>
      <c r="AD301" s="281">
        <v>44529</v>
      </c>
      <c r="AE301" s="281">
        <v>44529</v>
      </c>
      <c r="AF301" s="215">
        <v>44546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>
        <v>231</v>
      </c>
      <c r="AP301" s="274" t="s">
        <v>864</v>
      </c>
      <c r="AR301" s="493" t="str">
        <f t="shared" si="50"/>
        <v>2-9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L2703</v>
      </c>
      <c r="AY301" s="598">
        <v>44516</v>
      </c>
      <c r="AZ301" s="598">
        <v>44516</v>
      </c>
      <c r="BA301" s="524" t="s">
        <v>3092</v>
      </c>
      <c r="BB301" s="274" t="s">
        <v>3077</v>
      </c>
      <c r="BC301" s="605"/>
      <c r="BD301" s="273" t="str">
        <f t="shared" si="46"/>
        <v>2-9</v>
      </c>
      <c r="BE301" s="273" t="str">
        <f t="shared" si="47"/>
        <v/>
      </c>
      <c r="BF301" s="273" t="str">
        <f t="shared" si="48"/>
        <v/>
      </c>
      <c r="BG301" s="273" t="str">
        <f t="shared" si="49"/>
        <v/>
      </c>
    </row>
    <row r="302" spans="1:59" ht="13.5" x14ac:dyDescent="0.3">
      <c r="C302" s="274" t="s">
        <v>76</v>
      </c>
      <c r="D302" s="274" t="s">
        <v>2489</v>
      </c>
      <c r="E302" s="273" t="s">
        <v>865</v>
      </c>
      <c r="F302" s="274" t="s">
        <v>866</v>
      </c>
      <c r="G302" s="274"/>
      <c r="H302" s="273" t="s">
        <v>176</v>
      </c>
      <c r="I302" s="273" t="s">
        <v>186</v>
      </c>
      <c r="J302" s="218" t="s">
        <v>2765</v>
      </c>
      <c r="K302" s="218"/>
      <c r="L302" s="281">
        <v>44558</v>
      </c>
      <c r="M302" s="281">
        <v>44558</v>
      </c>
      <c r="N302" s="281">
        <v>44494</v>
      </c>
      <c r="O302" s="281">
        <v>44494</v>
      </c>
      <c r="P302" s="281">
        <f>IFERROR(IF(VLOOKUP(功能_33[[#This Row],[功能代號]],討論項目!A:H,8,FALSE)=0,"",VLOOKUP(功能_33[[#This Row],[功能代號]],討論項目!A:H,8,FALSE)),"")</f>
        <v>44494</v>
      </c>
      <c r="Q302" s="273" t="s">
        <v>10</v>
      </c>
      <c r="R302" s="273" t="s">
        <v>25</v>
      </c>
      <c r="S302" s="258" t="s">
        <v>853</v>
      </c>
      <c r="W302" s="273"/>
      <c r="Y302" s="273"/>
      <c r="Z302" s="273"/>
      <c r="AA302" s="274" t="str">
        <f>VLOOKUP(功能_33[[#This Row],[User]],SKL放款!A:G,7,FALSE)</f>
        <v>放款管理課</v>
      </c>
      <c r="AB302" s="281">
        <v>44533</v>
      </c>
      <c r="AC302" s="281" t="s">
        <v>117</v>
      </c>
      <c r="AD302" s="281">
        <v>44525</v>
      </c>
      <c r="AE302" s="281">
        <v>44525</v>
      </c>
      <c r="AF302" s="215">
        <v>44544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44494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L2039</v>
      </c>
      <c r="AY302" s="598">
        <v>44525</v>
      </c>
      <c r="AZ302" s="598">
        <v>44525</v>
      </c>
      <c r="BA302" s="524" t="s">
        <v>3092</v>
      </c>
      <c r="BB302" s="274" t="s">
        <v>3078</v>
      </c>
      <c r="BC302" s="605"/>
      <c r="BD302" s="273" t="str">
        <f t="shared" si="46"/>
        <v>2-4</v>
      </c>
      <c r="BE302" s="273" t="str">
        <f t="shared" si="47"/>
        <v/>
      </c>
      <c r="BF302" s="273" t="str">
        <f t="shared" si="48"/>
        <v/>
      </c>
      <c r="BG302" s="273" t="str">
        <f t="shared" si="49"/>
        <v/>
      </c>
    </row>
    <row r="303" spans="1:59" ht="13.5" x14ac:dyDescent="0.3">
      <c r="A303" s="545"/>
      <c r="B303" s="370"/>
      <c r="C303" s="274" t="s">
        <v>76</v>
      </c>
      <c r="D303" s="274" t="s">
        <v>2489</v>
      </c>
      <c r="E303" s="273" t="s">
        <v>2813</v>
      </c>
      <c r="F303" s="561" t="s">
        <v>2814</v>
      </c>
      <c r="G303" s="274"/>
      <c r="H303" s="273" t="s">
        <v>176</v>
      </c>
      <c r="I303" s="273" t="s">
        <v>186</v>
      </c>
      <c r="J303" s="218" t="s">
        <v>2854</v>
      </c>
      <c r="K303" s="218"/>
      <c r="L303" s="281">
        <v>44564</v>
      </c>
      <c r="M303" s="281">
        <v>44564</v>
      </c>
      <c r="N303" s="281">
        <v>44494</v>
      </c>
      <c r="O303" s="281">
        <v>44517</v>
      </c>
      <c r="P303" s="281">
        <v>44517</v>
      </c>
      <c r="Q303" s="273" t="s">
        <v>10</v>
      </c>
      <c r="R303" s="273" t="s">
        <v>24</v>
      </c>
      <c r="W303" s="273"/>
      <c r="Y303" s="273"/>
      <c r="Z303" s="273"/>
      <c r="AA303" s="274" t="str">
        <f>VLOOKUP(功能_33[[#This Row],[User]],SKL放款!A:G,7,FALSE)</f>
        <v>放款服務課</v>
      </c>
      <c r="AB303" s="281">
        <v>44533</v>
      </c>
      <c r="AC303" s="281" t="s">
        <v>178</v>
      </c>
      <c r="AD303" s="281">
        <v>44517</v>
      </c>
      <c r="AE303" s="281">
        <v>44517</v>
      </c>
      <c r="AF303" s="215">
        <v>44546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44517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L2040</v>
      </c>
      <c r="AY303" s="598">
        <v>44524</v>
      </c>
      <c r="AZ303" s="598">
        <v>44524</v>
      </c>
      <c r="BA303" s="524" t="s">
        <v>3092</v>
      </c>
      <c r="BB303" s="274" t="s">
        <v>3025</v>
      </c>
      <c r="BC303" s="605"/>
      <c r="BD303" s="273" t="str">
        <f t="shared" si="46"/>
        <v>2-4</v>
      </c>
      <c r="BE303" s="273" t="str">
        <f t="shared" si="47"/>
        <v/>
      </c>
      <c r="BF303" s="273" t="str">
        <f t="shared" si="48"/>
        <v/>
      </c>
      <c r="BG303" s="273" t="str">
        <f t="shared" si="49"/>
        <v/>
      </c>
    </row>
    <row r="304" spans="1:59" ht="13.5" x14ac:dyDescent="0.3">
      <c r="C304" s="274" t="s">
        <v>76</v>
      </c>
      <c r="D304" s="274" t="s">
        <v>2489</v>
      </c>
      <c r="E304" s="273" t="s">
        <v>867</v>
      </c>
      <c r="F304" s="274" t="s">
        <v>868</v>
      </c>
      <c r="G304" s="274"/>
      <c r="H304" s="273" t="s">
        <v>176</v>
      </c>
      <c r="I304" s="273" t="s">
        <v>186</v>
      </c>
      <c r="J304" s="218" t="s">
        <v>2765</v>
      </c>
      <c r="K304" s="218"/>
      <c r="L304" s="281">
        <v>44558</v>
      </c>
      <c r="M304" s="281">
        <v>44558</v>
      </c>
      <c r="N304" s="281">
        <v>44494</v>
      </c>
      <c r="O304" s="281">
        <v>44494</v>
      </c>
      <c r="P304" s="281">
        <f>IFERROR(IF(VLOOKUP(功能_33[[#This Row],[功能代號]],討論項目!A:H,8,FALSE)=0,"",VLOOKUP(功能_33[[#This Row],[功能代號]],討論項目!A:H,8,FALSE)),"")</f>
        <v>44494</v>
      </c>
      <c r="Q304" s="273" t="s">
        <v>10</v>
      </c>
      <c r="R304" s="273" t="s">
        <v>25</v>
      </c>
      <c r="S304" s="258" t="s">
        <v>853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44533</v>
      </c>
      <c r="AC304" s="281" t="s">
        <v>117</v>
      </c>
      <c r="AD304" s="281">
        <v>44525</v>
      </c>
      <c r="AE304" s="281">
        <v>44525</v>
      </c>
      <c r="AF304" s="215">
        <v>44544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44494</v>
      </c>
      <c r="AK304" s="281"/>
      <c r="AL304" s="281"/>
      <c r="AM304" s="274"/>
      <c r="AN304" s="281"/>
      <c r="AO304" s="273" t="s">
        <v>173</v>
      </c>
      <c r="AR304" s="493" t="str">
        <f t="shared" si="50"/>
        <v>2-4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>L2480</v>
      </c>
      <c r="AY304" s="598">
        <v>44525</v>
      </c>
      <c r="AZ304" s="598">
        <v>44525</v>
      </c>
      <c r="BA304" s="524" t="s">
        <v>3092</v>
      </c>
      <c r="BB304" s="274" t="s">
        <v>3078</v>
      </c>
      <c r="BC304" s="605"/>
      <c r="BD304" s="273" t="str">
        <f t="shared" si="46"/>
        <v>2-4</v>
      </c>
      <c r="BE304" s="273" t="str">
        <f t="shared" si="47"/>
        <v/>
      </c>
      <c r="BF304" s="273" t="str">
        <f t="shared" si="48"/>
        <v/>
      </c>
      <c r="BG304" s="273" t="str">
        <f t="shared" si="49"/>
        <v/>
      </c>
    </row>
    <row r="305" spans="3:59" ht="13.5" x14ac:dyDescent="0.3">
      <c r="C305" s="274" t="s">
        <v>79</v>
      </c>
      <c r="D305" s="274" t="s">
        <v>2479</v>
      </c>
      <c r="E305" s="273" t="s">
        <v>869</v>
      </c>
      <c r="F305" s="274" t="s">
        <v>870</v>
      </c>
      <c r="G305" s="274"/>
      <c r="H305" s="273" t="s">
        <v>462</v>
      </c>
      <c r="I305" s="273" t="s">
        <v>462</v>
      </c>
      <c r="J305" s="218" t="s">
        <v>3135</v>
      </c>
      <c r="K305" s="218" t="s">
        <v>3122</v>
      </c>
      <c r="L305" s="281">
        <v>44571</v>
      </c>
      <c r="M305" s="273"/>
      <c r="N305" s="281">
        <v>44496</v>
      </c>
      <c r="O305" s="281">
        <v>44496</v>
      </c>
      <c r="P305" s="281">
        <v>44537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44537</v>
      </c>
      <c r="AC305" s="281" t="s">
        <v>117</v>
      </c>
      <c r="AD305" s="281">
        <v>44539</v>
      </c>
      <c r="AE305" s="281">
        <v>44539</v>
      </c>
      <c r="AF305" s="215" t="s">
        <v>3138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15">
        <v>44488</v>
      </c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98" t="s">
        <v>2463</v>
      </c>
      <c r="BA305" s="524" t="s">
        <v>2463</v>
      </c>
      <c r="BB305" s="274" t="s">
        <v>2463</v>
      </c>
      <c r="BC305" s="605"/>
      <c r="BD305" s="274" t="str">
        <f t="shared" si="46"/>
        <v/>
      </c>
      <c r="BE305" s="274" t="str">
        <f t="shared" si="47"/>
        <v/>
      </c>
      <c r="BF305" s="274" t="str">
        <f t="shared" si="48"/>
        <v/>
      </c>
      <c r="BG305" s="274" t="str">
        <f t="shared" si="49"/>
        <v>5-4</v>
      </c>
    </row>
    <row r="306" spans="3:59" ht="13.5" x14ac:dyDescent="0.3">
      <c r="C306" s="274" t="s">
        <v>79</v>
      </c>
      <c r="D306" s="274" t="s">
        <v>2479</v>
      </c>
      <c r="E306" s="273" t="s">
        <v>871</v>
      </c>
      <c r="F306" s="274" t="s">
        <v>872</v>
      </c>
      <c r="G306" s="274"/>
      <c r="H306" s="273" t="s">
        <v>462</v>
      </c>
      <c r="I306" s="273" t="s">
        <v>462</v>
      </c>
      <c r="J306" s="218" t="s">
        <v>2694</v>
      </c>
      <c r="K306" s="218"/>
      <c r="L306" s="281">
        <v>44571</v>
      </c>
      <c r="M306" s="281">
        <v>44571</v>
      </c>
      <c r="N306" s="281">
        <v>44496</v>
      </c>
      <c r="O306" s="281">
        <v>44496</v>
      </c>
      <c r="P306" s="281">
        <v>44496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44496</v>
      </c>
      <c r="AC306" s="281" t="s">
        <v>178</v>
      </c>
      <c r="AD306" s="281">
        <v>44539</v>
      </c>
      <c r="AE306" s="281">
        <v>44539</v>
      </c>
      <c r="AF306" s="215">
        <v>44539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98" t="s">
        <v>2463</v>
      </c>
      <c r="BA306" s="524" t="s">
        <v>2463</v>
      </c>
      <c r="BB306" s="274" t="s">
        <v>2463</v>
      </c>
      <c r="BC306" s="605"/>
      <c r="BD306" s="274" t="str">
        <f t="shared" si="46"/>
        <v/>
      </c>
      <c r="BE306" s="274" t="str">
        <f t="shared" si="47"/>
        <v/>
      </c>
      <c r="BF306" s="274" t="str">
        <f t="shared" si="48"/>
        <v>5-4</v>
      </c>
      <c r="BG306" s="274" t="str">
        <f t="shared" si="49"/>
        <v/>
      </c>
    </row>
    <row r="307" spans="3:59" ht="13.5" x14ac:dyDescent="0.3">
      <c r="C307" s="274" t="s">
        <v>79</v>
      </c>
      <c r="D307" s="274" t="s">
        <v>2479</v>
      </c>
      <c r="E307" s="273" t="s">
        <v>873</v>
      </c>
      <c r="F307" s="274" t="s">
        <v>874</v>
      </c>
      <c r="G307" s="274"/>
      <c r="H307" s="273" t="s">
        <v>462</v>
      </c>
      <c r="I307" s="273" t="s">
        <v>462</v>
      </c>
      <c r="J307" s="218" t="s">
        <v>2964</v>
      </c>
      <c r="K307" s="218" t="s">
        <v>3011</v>
      </c>
      <c r="L307" s="281">
        <v>44571</v>
      </c>
      <c r="M307" s="281">
        <v>44571</v>
      </c>
      <c r="N307" s="281">
        <v>44496</v>
      </c>
      <c r="O307" s="281">
        <v>44496</v>
      </c>
      <c r="P307" s="281">
        <v>44515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44515</v>
      </c>
      <c r="AC307" s="281" t="s">
        <v>117</v>
      </c>
      <c r="AD307" s="281">
        <v>44539</v>
      </c>
      <c r="AE307" s="281">
        <v>44539</v>
      </c>
      <c r="AF307" s="215" t="s">
        <v>2982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98" t="s">
        <v>2463</v>
      </c>
      <c r="BA307" s="524" t="s">
        <v>2463</v>
      </c>
      <c r="BB307" s="274" t="s">
        <v>2463</v>
      </c>
      <c r="BC307" s="605"/>
      <c r="BD307" s="274" t="str">
        <f t="shared" si="46"/>
        <v/>
      </c>
      <c r="BE307" s="274" t="str">
        <f t="shared" si="47"/>
        <v/>
      </c>
      <c r="BF307" s="274" t="str">
        <f t="shared" si="48"/>
        <v>5-4</v>
      </c>
      <c r="BG307" s="274" t="str">
        <f t="shared" si="49"/>
        <v/>
      </c>
    </row>
    <row r="308" spans="3:59" ht="13.5" x14ac:dyDescent="0.3">
      <c r="C308" s="274" t="s">
        <v>79</v>
      </c>
      <c r="D308" s="274" t="s">
        <v>2479</v>
      </c>
      <c r="E308" s="273" t="s">
        <v>875</v>
      </c>
      <c r="F308" s="274" t="s">
        <v>876</v>
      </c>
      <c r="G308" s="274"/>
      <c r="H308" s="273" t="s">
        <v>462</v>
      </c>
      <c r="I308" s="273" t="s">
        <v>462</v>
      </c>
      <c r="J308" s="218" t="s">
        <v>3121</v>
      </c>
      <c r="K308" s="218" t="s">
        <v>3122</v>
      </c>
      <c r="L308" s="281">
        <v>44571</v>
      </c>
      <c r="M308" s="281">
        <v>44578</v>
      </c>
      <c r="N308" s="281">
        <v>44496</v>
      </c>
      <c r="O308" s="281">
        <v>44496</v>
      </c>
      <c r="P308" s="281">
        <v>44503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44503</v>
      </c>
      <c r="AC308" s="281" t="s">
        <v>117</v>
      </c>
      <c r="AD308" s="281">
        <v>44539</v>
      </c>
      <c r="AE308" s="281">
        <v>44539</v>
      </c>
      <c r="AF308" s="215" t="s">
        <v>3138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98" t="s">
        <v>2463</v>
      </c>
      <c r="BA308" s="524" t="s">
        <v>2463</v>
      </c>
      <c r="BB308" s="274" t="s">
        <v>2463</v>
      </c>
      <c r="BC308" s="605"/>
      <c r="BD308" s="274" t="str">
        <f t="shared" si="46"/>
        <v/>
      </c>
      <c r="BE308" s="274" t="str">
        <f t="shared" si="47"/>
        <v/>
      </c>
      <c r="BF308" s="274" t="str">
        <f t="shared" si="48"/>
        <v>5-4</v>
      </c>
      <c r="BG308" s="274" t="str">
        <f t="shared" si="49"/>
        <v/>
      </c>
    </row>
    <row r="309" spans="3:59" ht="13.5" x14ac:dyDescent="0.3">
      <c r="C309" s="274" t="s">
        <v>79</v>
      </c>
      <c r="D309" s="274" t="s">
        <v>2479</v>
      </c>
      <c r="E309" s="273" t="s">
        <v>877</v>
      </c>
      <c r="F309" s="274" t="s">
        <v>878</v>
      </c>
      <c r="G309" s="274"/>
      <c r="H309" s="273" t="s">
        <v>462</v>
      </c>
      <c r="I309" s="273" t="s">
        <v>462</v>
      </c>
      <c r="J309" s="218" t="s">
        <v>2964</v>
      </c>
      <c r="K309" s="218" t="s">
        <v>3011</v>
      </c>
      <c r="L309" s="281">
        <v>44571</v>
      </c>
      <c r="M309" s="281">
        <v>44573</v>
      </c>
      <c r="N309" s="281">
        <v>44496</v>
      </c>
      <c r="O309" s="281">
        <v>44496</v>
      </c>
      <c r="P309" s="281">
        <v>44501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44501</v>
      </c>
      <c r="AC309" s="281" t="s">
        <v>117</v>
      </c>
      <c r="AD309" s="281">
        <v>44539</v>
      </c>
      <c r="AE309" s="281">
        <v>44539</v>
      </c>
      <c r="AF309" s="215" t="s">
        <v>2982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98" t="s">
        <v>2463</v>
      </c>
      <c r="BA309" s="524" t="s">
        <v>2463</v>
      </c>
      <c r="BB309" s="274" t="s">
        <v>2463</v>
      </c>
      <c r="BC309" s="605"/>
      <c r="BD309" s="274" t="str">
        <f t="shared" si="46"/>
        <v/>
      </c>
      <c r="BE309" s="274" t="str">
        <f t="shared" si="47"/>
        <v/>
      </c>
      <c r="BF309" s="274" t="str">
        <f t="shared" si="48"/>
        <v>5-4</v>
      </c>
      <c r="BG309" s="274" t="str">
        <f t="shared" si="49"/>
        <v/>
      </c>
    </row>
    <row r="310" spans="3:59" ht="13.5" x14ac:dyDescent="0.3">
      <c r="C310" s="274" t="s">
        <v>79</v>
      </c>
      <c r="D310" s="274" t="s">
        <v>2479</v>
      </c>
      <c r="E310" s="273" t="s">
        <v>879</v>
      </c>
      <c r="F310" s="274" t="s">
        <v>880</v>
      </c>
      <c r="G310" s="274"/>
      <c r="H310" s="273" t="s">
        <v>462</v>
      </c>
      <c r="I310" s="273" t="s">
        <v>462</v>
      </c>
      <c r="J310" s="218" t="s">
        <v>3121</v>
      </c>
      <c r="K310" s="218" t="s">
        <v>3122</v>
      </c>
      <c r="L310" s="281">
        <v>44571</v>
      </c>
      <c r="M310" s="281">
        <v>44578</v>
      </c>
      <c r="N310" s="281">
        <v>44496</v>
      </c>
      <c r="O310" s="281">
        <v>44496</v>
      </c>
      <c r="P310" s="281">
        <v>44503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44503</v>
      </c>
      <c r="AC310" s="281" t="s">
        <v>117</v>
      </c>
      <c r="AD310" s="281">
        <v>44539</v>
      </c>
      <c r="AE310" s="281">
        <v>44539</v>
      </c>
      <c r="AF310" s="215" t="s">
        <v>3138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98" t="s">
        <v>2463</v>
      </c>
      <c r="BA310" s="524" t="s">
        <v>2463</v>
      </c>
      <c r="BB310" s="274" t="s">
        <v>2463</v>
      </c>
      <c r="BC310" s="605"/>
      <c r="BD310" s="274" t="str">
        <f t="shared" si="46"/>
        <v/>
      </c>
      <c r="BE310" s="274" t="str">
        <f t="shared" si="47"/>
        <v/>
      </c>
      <c r="BF310" s="274" t="str">
        <f t="shared" si="48"/>
        <v>5-4</v>
      </c>
      <c r="BG310" s="274" t="str">
        <f t="shared" si="49"/>
        <v/>
      </c>
    </row>
    <row r="311" spans="3:59" ht="13.5" x14ac:dyDescent="0.3">
      <c r="C311" s="274" t="s">
        <v>79</v>
      </c>
      <c r="D311" s="274" t="s">
        <v>2479</v>
      </c>
      <c r="E311" s="273" t="s">
        <v>881</v>
      </c>
      <c r="F311" s="274" t="s">
        <v>882</v>
      </c>
      <c r="G311" s="274"/>
      <c r="H311" s="273" t="s">
        <v>462</v>
      </c>
      <c r="I311" s="273" t="s">
        <v>462</v>
      </c>
      <c r="J311" s="218" t="s">
        <v>2964</v>
      </c>
      <c r="K311" s="218" t="s">
        <v>3011</v>
      </c>
      <c r="L311" s="281">
        <v>44571</v>
      </c>
      <c r="M311" s="281">
        <v>44578</v>
      </c>
      <c r="N311" s="281">
        <v>44496</v>
      </c>
      <c r="O311" s="281">
        <v>44496</v>
      </c>
      <c r="P311" s="281">
        <v>44516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44516</v>
      </c>
      <c r="AC311" s="281" t="s">
        <v>117</v>
      </c>
      <c r="AD311" s="281">
        <v>44539</v>
      </c>
      <c r="AE311" s="281">
        <v>44539</v>
      </c>
      <c r="AF311" s="215" t="s">
        <v>2982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98" t="s">
        <v>2463</v>
      </c>
      <c r="BA311" s="524" t="s">
        <v>2463</v>
      </c>
      <c r="BB311" s="274" t="s">
        <v>2463</v>
      </c>
      <c r="BC311" s="605"/>
      <c r="BD311" s="274" t="str">
        <f t="shared" si="46"/>
        <v/>
      </c>
      <c r="BE311" s="274" t="str">
        <f t="shared" si="47"/>
        <v/>
      </c>
      <c r="BF311" s="274" t="str">
        <f t="shared" si="48"/>
        <v>5-4</v>
      </c>
      <c r="BG311" s="274" t="str">
        <f t="shared" si="49"/>
        <v/>
      </c>
    </row>
    <row r="312" spans="3:59" ht="13.5" x14ac:dyDescent="0.3">
      <c r="C312" s="274" t="s">
        <v>79</v>
      </c>
      <c r="D312" s="274" t="s">
        <v>2479</v>
      </c>
      <c r="E312" s="273" t="s">
        <v>883</v>
      </c>
      <c r="F312" s="274" t="s">
        <v>884</v>
      </c>
      <c r="G312" s="274"/>
      <c r="H312" s="273" t="s">
        <v>462</v>
      </c>
      <c r="I312" s="273" t="s">
        <v>462</v>
      </c>
      <c r="J312" s="218" t="s">
        <v>3121</v>
      </c>
      <c r="K312" s="218" t="s">
        <v>3122</v>
      </c>
      <c r="L312" s="281">
        <v>44571</v>
      </c>
      <c r="M312" s="281">
        <v>44578</v>
      </c>
      <c r="N312" s="281">
        <v>44496</v>
      </c>
      <c r="O312" s="281">
        <v>44496</v>
      </c>
      <c r="P312" s="281">
        <v>44517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44517</v>
      </c>
      <c r="AC312" s="281" t="s">
        <v>117</v>
      </c>
      <c r="AD312" s="281">
        <v>44539</v>
      </c>
      <c r="AE312" s="281">
        <v>44539</v>
      </c>
      <c r="AF312" s="215" t="s">
        <v>3139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98" t="s">
        <v>2463</v>
      </c>
      <c r="BA312" s="524" t="s">
        <v>2463</v>
      </c>
      <c r="BB312" s="274" t="s">
        <v>2463</v>
      </c>
      <c r="BC312" s="605"/>
      <c r="BD312" s="274" t="str">
        <f t="shared" si="46"/>
        <v/>
      </c>
      <c r="BE312" s="274" t="str">
        <f t="shared" si="47"/>
        <v/>
      </c>
      <c r="BF312" s="274" t="str">
        <f t="shared" si="48"/>
        <v>5-4</v>
      </c>
      <c r="BG312" s="274" t="str">
        <f t="shared" si="49"/>
        <v/>
      </c>
    </row>
    <row r="313" spans="3:59" ht="13.5" x14ac:dyDescent="0.3">
      <c r="C313" s="274" t="s">
        <v>79</v>
      </c>
      <c r="D313" s="274" t="s">
        <v>2479</v>
      </c>
      <c r="E313" s="273" t="s">
        <v>885</v>
      </c>
      <c r="F313" s="274" t="s">
        <v>886</v>
      </c>
      <c r="G313" s="274"/>
      <c r="H313" s="273" t="s">
        <v>462</v>
      </c>
      <c r="I313" s="273" t="s">
        <v>462</v>
      </c>
      <c r="J313" s="218" t="s">
        <v>2964</v>
      </c>
      <c r="K313" s="218" t="s">
        <v>3011</v>
      </c>
      <c r="L313" s="281">
        <v>44578</v>
      </c>
      <c r="M313" s="281">
        <v>44578</v>
      </c>
      <c r="N313" s="281">
        <v>44497</v>
      </c>
      <c r="O313" s="281">
        <v>44496</v>
      </c>
      <c r="P313" s="281">
        <v>44501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44501</v>
      </c>
      <c r="AC313" s="281" t="s">
        <v>117</v>
      </c>
      <c r="AD313" s="281">
        <v>44539</v>
      </c>
      <c r="AE313" s="281">
        <v>44539</v>
      </c>
      <c r="AF313" s="215" t="s">
        <v>2982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98" t="s">
        <v>2463</v>
      </c>
      <c r="BA313" s="524" t="s">
        <v>2463</v>
      </c>
      <c r="BB313" s="274" t="s">
        <v>2463</v>
      </c>
      <c r="BC313" s="605"/>
      <c r="BD313" s="274" t="str">
        <f t="shared" si="46"/>
        <v/>
      </c>
      <c r="BE313" s="274" t="str">
        <f t="shared" si="47"/>
        <v/>
      </c>
      <c r="BF313" s="274" t="str">
        <f t="shared" si="48"/>
        <v>5-4</v>
      </c>
      <c r="BG313" s="274" t="str">
        <f t="shared" si="49"/>
        <v/>
      </c>
    </row>
    <row r="314" spans="3:59" ht="13.5" x14ac:dyDescent="0.3">
      <c r="C314" s="274" t="s">
        <v>79</v>
      </c>
      <c r="D314" s="274" t="s">
        <v>2479</v>
      </c>
      <c r="E314" s="273" t="s">
        <v>887</v>
      </c>
      <c r="F314" s="274" t="s">
        <v>888</v>
      </c>
      <c r="G314" s="274"/>
      <c r="H314" s="273" t="s">
        <v>462</v>
      </c>
      <c r="I314" s="273" t="s">
        <v>462</v>
      </c>
      <c r="J314" s="218" t="s">
        <v>3121</v>
      </c>
      <c r="K314" s="218" t="s">
        <v>3122</v>
      </c>
      <c r="L314" s="281">
        <v>44578</v>
      </c>
      <c r="M314" s="281">
        <v>44578</v>
      </c>
      <c r="N314" s="281">
        <v>44497</v>
      </c>
      <c r="O314" s="281">
        <v>44496</v>
      </c>
      <c r="P314" s="281">
        <v>44524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44524</v>
      </c>
      <c r="AC314" s="281" t="s">
        <v>117</v>
      </c>
      <c r="AD314" s="281">
        <v>44539</v>
      </c>
      <c r="AE314" s="281">
        <v>44539</v>
      </c>
      <c r="AF314" s="215" t="s">
        <v>3139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98" t="s">
        <v>2463</v>
      </c>
      <c r="BA314" s="524" t="s">
        <v>2463</v>
      </c>
      <c r="BB314" s="274" t="s">
        <v>2463</v>
      </c>
      <c r="BC314" s="605"/>
      <c r="BD314" s="274" t="str">
        <f t="shared" si="46"/>
        <v/>
      </c>
      <c r="BE314" s="274" t="str">
        <f t="shared" si="47"/>
        <v/>
      </c>
      <c r="BF314" s="274" t="str">
        <f t="shared" si="48"/>
        <v>5-4</v>
      </c>
      <c r="BG314" s="274" t="str">
        <f t="shared" si="49"/>
        <v/>
      </c>
    </row>
    <row r="315" spans="3:59" ht="13.5" x14ac:dyDescent="0.3">
      <c r="C315" s="274" t="s">
        <v>79</v>
      </c>
      <c r="D315" s="274" t="s">
        <v>2479</v>
      </c>
      <c r="E315" s="273" t="s">
        <v>889</v>
      </c>
      <c r="F315" s="274" t="s">
        <v>890</v>
      </c>
      <c r="G315" s="274"/>
      <c r="H315" s="273" t="s">
        <v>462</v>
      </c>
      <c r="I315" s="273" t="s">
        <v>462</v>
      </c>
      <c r="J315" s="218" t="s">
        <v>2964</v>
      </c>
      <c r="K315" s="218" t="s">
        <v>3011</v>
      </c>
      <c r="L315" s="281">
        <v>44578</v>
      </c>
      <c r="M315" s="281">
        <v>44578</v>
      </c>
      <c r="N315" s="281">
        <v>44497</v>
      </c>
      <c r="O315" s="281">
        <v>44496</v>
      </c>
      <c r="P315" s="281">
        <v>44501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44501</v>
      </c>
      <c r="AC315" s="281" t="s">
        <v>117</v>
      </c>
      <c r="AD315" s="281">
        <v>44539</v>
      </c>
      <c r="AE315" s="281">
        <v>44539</v>
      </c>
      <c r="AF315" s="215" t="s">
        <v>2982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98" t="s">
        <v>2463</v>
      </c>
      <c r="BA315" s="524" t="s">
        <v>2463</v>
      </c>
      <c r="BB315" s="274" t="s">
        <v>2463</v>
      </c>
      <c r="BC315" s="605"/>
      <c r="BD315" s="274" t="str">
        <f t="shared" si="46"/>
        <v/>
      </c>
      <c r="BE315" s="274" t="str">
        <f t="shared" si="47"/>
        <v/>
      </c>
      <c r="BF315" s="274" t="str">
        <f t="shared" si="48"/>
        <v>5-4</v>
      </c>
      <c r="BG315" s="274" t="str">
        <f t="shared" si="49"/>
        <v/>
      </c>
    </row>
    <row r="316" spans="3:59" ht="13.5" x14ac:dyDescent="0.3">
      <c r="C316" s="274" t="s">
        <v>79</v>
      </c>
      <c r="D316" s="274" t="s">
        <v>2479</v>
      </c>
      <c r="E316" s="273" t="s">
        <v>891</v>
      </c>
      <c r="F316" s="274" t="s">
        <v>892</v>
      </c>
      <c r="G316" s="274"/>
      <c r="H316" s="273" t="s">
        <v>462</v>
      </c>
      <c r="I316" s="273" t="s">
        <v>462</v>
      </c>
      <c r="J316" s="218" t="s">
        <v>3121</v>
      </c>
      <c r="K316" s="218" t="s">
        <v>3122</v>
      </c>
      <c r="L316" s="281">
        <v>44578</v>
      </c>
      <c r="M316" s="281">
        <v>44578</v>
      </c>
      <c r="N316" s="281">
        <v>44497</v>
      </c>
      <c r="O316" s="281">
        <v>44496</v>
      </c>
      <c r="P316" s="281">
        <v>44515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44515</v>
      </c>
      <c r="AC316" s="281" t="s">
        <v>117</v>
      </c>
      <c r="AD316" s="281">
        <v>44539</v>
      </c>
      <c r="AE316" s="281">
        <v>44539</v>
      </c>
      <c r="AF316" s="215" t="s">
        <v>3138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98" t="s">
        <v>2463</v>
      </c>
      <c r="BA316" s="524" t="s">
        <v>2463</v>
      </c>
      <c r="BB316" s="274" t="s">
        <v>2463</v>
      </c>
      <c r="BC316" s="605"/>
      <c r="BD316" s="274" t="str">
        <f t="shared" si="46"/>
        <v/>
      </c>
      <c r="BE316" s="274" t="str">
        <f t="shared" si="47"/>
        <v/>
      </c>
      <c r="BF316" s="274" t="str">
        <f t="shared" si="48"/>
        <v>5-4</v>
      </c>
      <c r="BG316" s="274" t="str">
        <f t="shared" si="49"/>
        <v/>
      </c>
    </row>
    <row r="317" spans="3:59" ht="13.5" x14ac:dyDescent="0.3">
      <c r="C317" s="274" t="s">
        <v>79</v>
      </c>
      <c r="D317" s="274" t="s">
        <v>2479</v>
      </c>
      <c r="E317" s="273" t="s">
        <v>893</v>
      </c>
      <c r="F317" s="274" t="s">
        <v>894</v>
      </c>
      <c r="G317" s="274"/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81">
        <v>44578</v>
      </c>
      <c r="N317" s="281">
        <v>44497</v>
      </c>
      <c r="O317" s="281">
        <v>44496</v>
      </c>
      <c r="P317" s="281">
        <v>44503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44503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98" t="s">
        <v>2463</v>
      </c>
      <c r="BA317" s="524" t="s">
        <v>2463</v>
      </c>
      <c r="BB317" s="274" t="s">
        <v>2463</v>
      </c>
      <c r="BC317" s="605"/>
      <c r="BD317" s="274" t="str">
        <f t="shared" si="46"/>
        <v/>
      </c>
      <c r="BE317" s="274" t="str">
        <f t="shared" si="47"/>
        <v/>
      </c>
      <c r="BF317" s="274" t="str">
        <f t="shared" si="48"/>
        <v>5-4</v>
      </c>
      <c r="BG317" s="274" t="str">
        <f t="shared" si="49"/>
        <v/>
      </c>
    </row>
    <row r="318" spans="3:59" ht="13.5" x14ac:dyDescent="0.3">
      <c r="C318" s="274" t="s">
        <v>79</v>
      </c>
      <c r="D318" s="274" t="s">
        <v>2479</v>
      </c>
      <c r="E318" s="273" t="s">
        <v>895</v>
      </c>
      <c r="F318" s="274" t="s">
        <v>896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81">
        <v>44578</v>
      </c>
      <c r="N318" s="281">
        <v>44497</v>
      </c>
      <c r="O318" s="281">
        <v>44496</v>
      </c>
      <c r="P318" s="281">
        <v>44515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44515</v>
      </c>
      <c r="AC318" s="281" t="s">
        <v>117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98" t="s">
        <v>2463</v>
      </c>
      <c r="BA318" s="524" t="s">
        <v>2463</v>
      </c>
      <c r="BB318" s="274" t="s">
        <v>2463</v>
      </c>
      <c r="BC318" s="605"/>
      <c r="BD318" s="274" t="str">
        <f t="shared" si="46"/>
        <v/>
      </c>
      <c r="BE318" s="274" t="str">
        <f t="shared" si="47"/>
        <v/>
      </c>
      <c r="BF318" s="274" t="str">
        <f t="shared" si="48"/>
        <v>5-4</v>
      </c>
      <c r="BG318" s="274" t="str">
        <f t="shared" si="49"/>
        <v/>
      </c>
    </row>
    <row r="319" spans="3:59" ht="13.5" x14ac:dyDescent="0.3">
      <c r="C319" s="274" t="s">
        <v>79</v>
      </c>
      <c r="D319" s="274" t="s">
        <v>2479</v>
      </c>
      <c r="E319" s="273" t="s">
        <v>898</v>
      </c>
      <c r="F319" s="274" t="s">
        <v>899</v>
      </c>
      <c r="G319" s="274" t="s">
        <v>897</v>
      </c>
      <c r="H319" s="273" t="s">
        <v>462</v>
      </c>
      <c r="I319" s="273" t="s">
        <v>462</v>
      </c>
      <c r="J319" s="218" t="s">
        <v>2694</v>
      </c>
      <c r="K319" s="218"/>
      <c r="L319" s="281">
        <v>44578</v>
      </c>
      <c r="M319" s="281">
        <v>44578</v>
      </c>
      <c r="N319" s="281">
        <v>44497</v>
      </c>
      <c r="O319" s="281">
        <v>44496</v>
      </c>
      <c r="P319" s="281">
        <v>44503</v>
      </c>
      <c r="Q319" s="273" t="s">
        <v>7</v>
      </c>
      <c r="R319" s="273" t="s">
        <v>14</v>
      </c>
      <c r="S319" s="258" t="s">
        <v>2595</v>
      </c>
      <c r="W319" s="273"/>
      <c r="Y319" s="273"/>
      <c r="Z319" s="273"/>
      <c r="AA319" s="274" t="str">
        <f>VLOOKUP(功能_33[[#This Row],[User]],SKL放款!A:G,7,FALSE)</f>
        <v>放款管理課</v>
      </c>
      <c r="AB319" s="281">
        <v>44503</v>
      </c>
      <c r="AC319" s="281" t="s">
        <v>2404</v>
      </c>
      <c r="AD319" s="281">
        <v>44539</v>
      </c>
      <c r="AE319" s="281">
        <v>44539</v>
      </c>
      <c r="AF319" s="215">
        <v>44539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44496</v>
      </c>
      <c r="AK319" s="281"/>
      <c r="AL319" s="281"/>
      <c r="AM319" s="274"/>
      <c r="AN319" s="281"/>
      <c r="AO319" s="273" t="s">
        <v>2691</v>
      </c>
      <c r="AP319" s="274" t="s">
        <v>2692</v>
      </c>
      <c r="AR319" s="493" t="str">
        <f t="shared" si="50"/>
        <v>5-4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/>
      </c>
      <c r="AY319" s="598" t="s">
        <v>2463</v>
      </c>
      <c r="AZ319" s="598" t="s">
        <v>2463</v>
      </c>
      <c r="BA319" s="524" t="s">
        <v>2463</v>
      </c>
      <c r="BB319" s="274" t="s">
        <v>2463</v>
      </c>
      <c r="BC319" s="605"/>
      <c r="BD319" s="274" t="str">
        <f t="shared" si="46"/>
        <v/>
      </c>
      <c r="BE319" s="274" t="str">
        <f t="shared" si="47"/>
        <v/>
      </c>
      <c r="BF319" s="274" t="str">
        <f t="shared" si="48"/>
        <v>5-4</v>
      </c>
      <c r="BG319" s="274" t="str">
        <f t="shared" si="49"/>
        <v/>
      </c>
    </row>
    <row r="320" spans="3:59" ht="13.5" x14ac:dyDescent="0.3">
      <c r="C320" s="274" t="s">
        <v>82</v>
      </c>
      <c r="D320" s="274" t="s">
        <v>900</v>
      </c>
      <c r="E320" s="273" t="s">
        <v>901</v>
      </c>
      <c r="F320" s="274" t="s">
        <v>902</v>
      </c>
      <c r="G320" s="274"/>
      <c r="H320" s="273" t="s">
        <v>176</v>
      </c>
      <c r="I320" s="273" t="s">
        <v>177</v>
      </c>
      <c r="J320" s="218" t="s">
        <v>2853</v>
      </c>
      <c r="K320" s="218"/>
      <c r="L320" s="281">
        <v>44587</v>
      </c>
      <c r="M320" s="273"/>
      <c r="N320" s="281">
        <v>44502</v>
      </c>
      <c r="O320" s="281">
        <v>44503</v>
      </c>
      <c r="P320" s="281">
        <v>44537</v>
      </c>
      <c r="Q320" s="273" t="s">
        <v>7</v>
      </c>
      <c r="R320" s="273" t="s">
        <v>28</v>
      </c>
      <c r="S320" s="258" t="s">
        <v>903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>
        <v>44526</v>
      </c>
      <c r="AD320" s="281">
        <v>44526</v>
      </c>
      <c r="AE320" s="281">
        <v>44526</v>
      </c>
      <c r="AF320" s="215">
        <v>44546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44503</v>
      </c>
      <c r="AK320" s="281"/>
      <c r="AL320" s="281"/>
      <c r="AM320" s="274"/>
      <c r="AN320" s="281">
        <v>44438</v>
      </c>
      <c r="AO320" s="273" t="s">
        <v>173</v>
      </c>
      <c r="AR320" s="493" t="str">
        <f t="shared" si="50"/>
        <v>8-1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L8080</v>
      </c>
      <c r="AY320" s="598">
        <v>44540</v>
      </c>
      <c r="AZ320" s="598">
        <v>44540</v>
      </c>
      <c r="BA320" s="524" t="s">
        <v>3019</v>
      </c>
      <c r="BB320" s="274" t="s">
        <v>3051</v>
      </c>
      <c r="BC320" s="605"/>
      <c r="BD320" s="273" t="str">
        <f t="shared" si="46"/>
        <v/>
      </c>
      <c r="BE320" s="273" t="str">
        <f t="shared" si="47"/>
        <v>8-1</v>
      </c>
      <c r="BF320" s="273" t="str">
        <f t="shared" si="48"/>
        <v/>
      </c>
      <c r="BG320" s="273" t="str">
        <f t="shared" si="49"/>
        <v/>
      </c>
    </row>
    <row r="321" spans="1:59" ht="13.5" x14ac:dyDescent="0.3">
      <c r="C321" s="274" t="s">
        <v>80</v>
      </c>
      <c r="D321" s="274" t="s">
        <v>2475</v>
      </c>
      <c r="E321" s="273" t="s">
        <v>569</v>
      </c>
      <c r="F321" s="274" t="s">
        <v>568</v>
      </c>
      <c r="G321" s="274"/>
      <c r="H321" s="273" t="s">
        <v>176</v>
      </c>
      <c r="I321" s="273" t="s">
        <v>297</v>
      </c>
      <c r="J321" s="218" t="s">
        <v>2865</v>
      </c>
      <c r="K321" s="218"/>
      <c r="L321" s="281">
        <v>44565</v>
      </c>
      <c r="M321" s="281">
        <v>44565</v>
      </c>
      <c r="N321" s="281">
        <v>44516</v>
      </c>
      <c r="O321" s="281">
        <v>44467</v>
      </c>
      <c r="P321" s="281">
        <v>44467</v>
      </c>
      <c r="Q321" s="273" t="s">
        <v>12</v>
      </c>
      <c r="R321" s="273" t="s">
        <v>549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44533</v>
      </c>
      <c r="AC321" s="281" t="s">
        <v>178</v>
      </c>
      <c r="AD321" s="281">
        <v>44467</v>
      </c>
      <c r="AE321" s="281">
        <v>44467</v>
      </c>
      <c r="AF321" s="215">
        <v>44550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44467</v>
      </c>
      <c r="AK321" s="281"/>
      <c r="AL321" s="281"/>
      <c r="AM321" s="274"/>
      <c r="AN321" s="281"/>
      <c r="AO321" s="285" t="s">
        <v>567</v>
      </c>
      <c r="AP321" s="286" t="s">
        <v>568</v>
      </c>
      <c r="AR321" s="493" t="str">
        <f t="shared" si="50"/>
        <v>6-6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>L6602</v>
      </c>
      <c r="AY321" s="598">
        <v>44512</v>
      </c>
      <c r="AZ321" s="598">
        <v>44512</v>
      </c>
      <c r="BA321" s="524" t="s">
        <v>3019</v>
      </c>
      <c r="BB321" s="274" t="s">
        <v>3069</v>
      </c>
      <c r="BC321" s="605"/>
      <c r="BD321" s="273" t="str">
        <f t="shared" si="46"/>
        <v>6-6</v>
      </c>
      <c r="BE321" s="273" t="str">
        <f t="shared" si="47"/>
        <v/>
      </c>
      <c r="BF321" s="273" t="str">
        <f t="shared" si="48"/>
        <v/>
      </c>
      <c r="BG321" s="273" t="str">
        <f t="shared" si="49"/>
        <v/>
      </c>
    </row>
    <row r="322" spans="1:59" ht="13.5" x14ac:dyDescent="0.3">
      <c r="C322" s="274" t="s">
        <v>82</v>
      </c>
      <c r="D322" s="373" t="s">
        <v>2507</v>
      </c>
      <c r="E322" s="273" t="s">
        <v>906</v>
      </c>
      <c r="F322" s="274" t="s">
        <v>2821</v>
      </c>
      <c r="G322" s="274"/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98" t="s">
        <v>2463</v>
      </c>
      <c r="BA322" s="524" t="s">
        <v>2463</v>
      </c>
      <c r="BB322" s="274" t="s">
        <v>2463</v>
      </c>
      <c r="BC322" s="605"/>
      <c r="BD322" s="274" t="str">
        <f t="shared" si="46"/>
        <v/>
      </c>
      <c r="BE322" s="274" t="str">
        <f t="shared" si="47"/>
        <v/>
      </c>
      <c r="BF322" s="274" t="str">
        <f t="shared" si="48"/>
        <v/>
      </c>
      <c r="BG322" s="274" t="str">
        <f t="shared" si="49"/>
        <v>8-1</v>
      </c>
    </row>
    <row r="323" spans="1:59" ht="13.5" x14ac:dyDescent="0.3">
      <c r="C323" s="274" t="s">
        <v>82</v>
      </c>
      <c r="D323" s="373" t="s">
        <v>2507</v>
      </c>
      <c r="E323" s="273" t="s">
        <v>2820</v>
      </c>
      <c r="F323" s="274" t="s">
        <v>2822</v>
      </c>
      <c r="G323" s="274" t="s">
        <v>908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81"/>
      <c r="AH323" s="281"/>
      <c r="AI323" s="331"/>
      <c r="AJ323" s="281">
        <f>IFERROR(IF(VLOOKUP(功能_33[[#This Row],[功能代號]],E:T,11,FALSE)=0,"",VLOOKUP(功能_33[[#This Row],[功能代號]],E:T,11,FALSE)),"")</f>
        <v>44526</v>
      </c>
      <c r="AK323" s="281"/>
      <c r="AL323" s="281"/>
      <c r="AM323" s="274"/>
      <c r="AN323" s="281"/>
      <c r="AO323" s="273" t="s">
        <v>173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98" t="s">
        <v>2463</v>
      </c>
      <c r="BA323" s="524" t="s">
        <v>2463</v>
      </c>
      <c r="BB323" s="274" t="s">
        <v>2463</v>
      </c>
      <c r="BC323" s="605"/>
      <c r="BD323" s="274" t="str">
        <f t="shared" ref="BD323:BD386" si="62">IF(AND(COUNTIF(AX323,"&gt;&lt;0")=1,COUNTA(M323)=1),LEFT(D323,3),"")</f>
        <v/>
      </c>
      <c r="BE323" s="274" t="str">
        <f t="shared" ref="BE323:BE386" si="63">IF(AND(COUNTIF(AX323,"&gt;&lt;")=1,COUNTA(M323)=0),LEFT(D323,3),"")</f>
        <v/>
      </c>
      <c r="BF323" s="274" t="str">
        <f t="shared" ref="BF323:BF386" si="64">IF(AND(COUNTIF(AX323,"&gt;&lt;0")=0,COUNTA(M323)=1),LEFT(D323,3),"")</f>
        <v/>
      </c>
      <c r="BG323" s="274" t="str">
        <f t="shared" ref="BG323:BG386" si="65">IF(AND(COUNTIF(AX323,"&gt;&lt;0")=0,COUNTA(M323)=0),LEFT(D323,3),"")</f>
        <v>8-1</v>
      </c>
    </row>
    <row r="324" spans="1:59" ht="13.5" x14ac:dyDescent="0.3">
      <c r="C324" s="274" t="s">
        <v>82</v>
      </c>
      <c r="D324" s="373" t="s">
        <v>2507</v>
      </c>
      <c r="E324" s="273" t="s">
        <v>909</v>
      </c>
      <c r="F324" s="274" t="s">
        <v>910</v>
      </c>
      <c r="G324" s="274" t="s">
        <v>911</v>
      </c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68"/>
      <c r="AH324" s="268"/>
      <c r="AI324" s="268"/>
      <c r="AJ324" s="268">
        <f>IFERROR(IF(VLOOKUP(功能_33[[#This Row],[功能代號]],E:T,11,FALSE)=0,"",VLOOKUP(功能_33[[#This Row],[功能代號]],E:T,11,FALSE)),"")</f>
        <v>44526</v>
      </c>
      <c r="AK324" s="268"/>
      <c r="AL324" s="268"/>
      <c r="AM324" s="274"/>
      <c r="AO324" s="273" t="s">
        <v>2823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98" t="s">
        <v>2463</v>
      </c>
      <c r="BA324" s="524" t="s">
        <v>2463</v>
      </c>
      <c r="BB324" s="274" t="s">
        <v>2463</v>
      </c>
      <c r="BC324" s="605"/>
      <c r="BD324" s="274" t="str">
        <f t="shared" si="62"/>
        <v/>
      </c>
      <c r="BE324" s="274" t="str">
        <f t="shared" si="63"/>
        <v/>
      </c>
      <c r="BF324" s="274" t="str">
        <f t="shared" si="64"/>
        <v/>
      </c>
      <c r="BG324" s="274" t="str">
        <f t="shared" si="65"/>
        <v>8-1</v>
      </c>
    </row>
    <row r="325" spans="1:59" ht="13.5" x14ac:dyDescent="0.3">
      <c r="C325" s="274" t="s">
        <v>82</v>
      </c>
      <c r="D325" s="373" t="s">
        <v>2507</v>
      </c>
      <c r="E325" s="273" t="s">
        <v>2706</v>
      </c>
      <c r="F325" s="274" t="s">
        <v>907</v>
      </c>
      <c r="G325" s="274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W325" s="273"/>
      <c r="Y325" s="273"/>
      <c r="Z325" s="273"/>
      <c r="AA325" s="274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81"/>
      <c r="AH325" s="281"/>
      <c r="AI325" s="331"/>
      <c r="AJ325" s="281">
        <f>IFERROR(IF(VLOOKUP(功能_33[[#This Row],[功能代號]],E:T,11,FALSE)=0,"",VLOOKUP(功能_33[[#This Row],[功能代號]],E:T,11,FALSE)),"")</f>
        <v>44526</v>
      </c>
      <c r="AK325" s="281"/>
      <c r="AL325" s="281"/>
      <c r="AM325" s="274"/>
      <c r="AN325" s="281"/>
      <c r="AO325" s="273" t="s">
        <v>173</v>
      </c>
      <c r="AR325" s="493" t="str">
        <f t="shared" si="50"/>
        <v>8-1</v>
      </c>
      <c r="AS325" s="495" t="str">
        <f t="shared" si="51"/>
        <v/>
      </c>
      <c r="AT325" s="497" t="str">
        <f t="shared" si="52"/>
        <v/>
      </c>
      <c r="AU325" s="499" t="str">
        <f t="shared" si="53"/>
        <v/>
      </c>
      <c r="AV325" s="501" t="str">
        <f t="shared" si="54"/>
        <v/>
      </c>
      <c r="AW325" s="503" t="str">
        <f t="shared" si="55"/>
        <v/>
      </c>
      <c r="AX325" s="524" t="str">
        <f>IFERROR(VLOOKUP(功能_33[[#This Row],[功能代號]],SIT_FT!D:D,1,FALSE),"")</f>
        <v/>
      </c>
      <c r="AY325" s="598" t="s">
        <v>2463</v>
      </c>
      <c r="AZ325" s="598" t="s">
        <v>2463</v>
      </c>
      <c r="BA325" s="524" t="s">
        <v>2463</v>
      </c>
      <c r="BB325" s="274" t="s">
        <v>2463</v>
      </c>
      <c r="BC325" s="605"/>
      <c r="BD325" s="274" t="str">
        <f t="shared" si="62"/>
        <v/>
      </c>
      <c r="BE325" s="274" t="str">
        <f t="shared" si="63"/>
        <v/>
      </c>
      <c r="BF325" s="274" t="str">
        <f t="shared" si="64"/>
        <v/>
      </c>
      <c r="BG325" s="274" t="str">
        <f t="shared" si="65"/>
        <v>8-1</v>
      </c>
    </row>
    <row r="326" spans="1:59" ht="13.5" x14ac:dyDescent="0.3">
      <c r="A326" s="545"/>
      <c r="B326" s="370"/>
      <c r="C326" s="274" t="s">
        <v>82</v>
      </c>
      <c r="D326" s="373" t="s">
        <v>2507</v>
      </c>
      <c r="E326" s="273" t="s">
        <v>2825</v>
      </c>
      <c r="F326" s="266" t="s">
        <v>2826</v>
      </c>
      <c r="G326" s="266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T326" s="281">
        <v>44537</v>
      </c>
      <c r="U326" s="281" t="s">
        <v>2567</v>
      </c>
      <c r="W326" s="273"/>
      <c r="Y326" s="273"/>
      <c r="Z326" s="273"/>
      <c r="AA326" s="370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68"/>
      <c r="AH326" s="268"/>
      <c r="AI326" s="268"/>
      <c r="AJ326" s="268">
        <f>IFERROR(IF(VLOOKUP(功能_33[[#This Row],[功能代號]],E:T,11,FALSE)=0,"",VLOOKUP(功能_33[[#This Row],[功能代號]],E:T,11,FALSE)),"")</f>
        <v>44526</v>
      </c>
      <c r="AK326" s="268"/>
      <c r="AL326" s="268"/>
      <c r="AM326" s="370"/>
      <c r="AO326" s="273" t="s">
        <v>173</v>
      </c>
      <c r="AP326" s="370"/>
      <c r="AR326" s="546" t="str">
        <f t="shared" ref="AR326:AR389" si="66">IF(COUNTA(AF326)=1,LEFT(D326,3),"")</f>
        <v>8-1</v>
      </c>
      <c r="AS326" s="495" t="str">
        <f t="shared" ref="AS326:AS389" si="67">IF(AND(COUNTA(O326)=1,COUNTA(P326)=1,COUNTA(AB326)=1,COUNTA(AE326)=1,COUNTA(AF326)=0),LEFT(D326,3),"")</f>
        <v/>
      </c>
      <c r="AT326" s="497" t="str">
        <f t="shared" ref="AT326:AT389" si="68">IF(AND(COUNTA(O326)=1,COUNTA(P326)=1,COUNTA(AB326)=1,COUNTA(AE326)=0,COUNTA(AF326)=0),LEFT(D326,3),"")</f>
        <v/>
      </c>
      <c r="AU326" s="499" t="str">
        <f t="shared" ref="AU326:AU389" si="69">IF(AND(COUNTA(P326)=0,COUNTA(AB326)=1),LEFT(D326,3),"")</f>
        <v/>
      </c>
      <c r="AV326" s="501" t="str">
        <f t="shared" ref="AV326:AV389" si="70">IF(AND(COUNTA(P326)=1,COUNTA(AB326)=0),LEFT(D326,3),"")</f>
        <v/>
      </c>
      <c r="AW326" s="503" t="str">
        <f t="shared" ref="AW326:AW389" si="71">IF(AND(COUNTA(P326)=0,COUNTA(AB326)=0),LEFT(D326,3),"")</f>
        <v/>
      </c>
      <c r="AX326" s="524" t="str">
        <f>IFERROR(VLOOKUP(功能_33[[#This Row],[功能代號]],SIT_FT!D:D,1,FALSE),"")</f>
        <v/>
      </c>
      <c r="AY326" s="598" t="s">
        <v>2463</v>
      </c>
      <c r="AZ326" s="598" t="s">
        <v>2463</v>
      </c>
      <c r="BA326" s="524" t="s">
        <v>2463</v>
      </c>
      <c r="BB326" s="274" t="s">
        <v>2463</v>
      </c>
      <c r="BC326" s="605"/>
      <c r="BD326" s="274" t="str">
        <f t="shared" si="62"/>
        <v/>
      </c>
      <c r="BE326" s="274" t="str">
        <f t="shared" si="63"/>
        <v/>
      </c>
      <c r="BF326" s="274" t="str">
        <f t="shared" si="64"/>
        <v/>
      </c>
      <c r="BG326" s="274" t="str">
        <f t="shared" si="65"/>
        <v>8-1</v>
      </c>
    </row>
    <row r="327" spans="1:59" ht="13.5" x14ac:dyDescent="0.3">
      <c r="C327" s="274" t="s">
        <v>82</v>
      </c>
      <c r="D327" s="373" t="s">
        <v>2507</v>
      </c>
      <c r="E327" s="273" t="s">
        <v>912</v>
      </c>
      <c r="F327" s="274" t="s">
        <v>913</v>
      </c>
      <c r="G327" s="274"/>
      <c r="H327" s="273" t="s">
        <v>120</v>
      </c>
      <c r="I327" s="273" t="s">
        <v>120</v>
      </c>
      <c r="J327" s="218" t="s">
        <v>2853</v>
      </c>
      <c r="K327" s="218"/>
      <c r="L327" s="281">
        <v>44582</v>
      </c>
      <c r="M327" s="273"/>
      <c r="N327" s="281">
        <v>44524</v>
      </c>
      <c r="O327" s="281">
        <v>44526</v>
      </c>
      <c r="P327" s="281">
        <v>44546</v>
      </c>
      <c r="Q327" s="273" t="s">
        <v>7</v>
      </c>
      <c r="R327" s="273" t="s">
        <v>28</v>
      </c>
      <c r="S327" s="258" t="s">
        <v>903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44537</v>
      </c>
      <c r="AC327" s="281" t="s">
        <v>2567</v>
      </c>
      <c r="AD327" s="281">
        <v>44526</v>
      </c>
      <c r="AE327" s="281">
        <v>44526</v>
      </c>
      <c r="AF327" s="215">
        <v>44546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44526</v>
      </c>
      <c r="AK327" s="281"/>
      <c r="AL327" s="281"/>
      <c r="AM327" s="274"/>
      <c r="AN327" s="281"/>
      <c r="AO327" s="273" t="s">
        <v>173</v>
      </c>
      <c r="AR327" s="493" t="str">
        <f t="shared" si="66"/>
        <v>8-1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/>
      </c>
      <c r="AY327" s="598" t="s">
        <v>2463</v>
      </c>
      <c r="AZ327" s="598" t="s">
        <v>2463</v>
      </c>
      <c r="BA327" s="524" t="s">
        <v>2463</v>
      </c>
      <c r="BB327" s="274" t="s">
        <v>2463</v>
      </c>
      <c r="BC327" s="605"/>
      <c r="BD327" s="274" t="str">
        <f t="shared" si="62"/>
        <v/>
      </c>
      <c r="BE327" s="274" t="str">
        <f t="shared" si="63"/>
        <v/>
      </c>
      <c r="BF327" s="274" t="str">
        <f t="shared" si="64"/>
        <v/>
      </c>
      <c r="BG327" s="274" t="str">
        <f t="shared" si="65"/>
        <v>8-1</v>
      </c>
    </row>
    <row r="328" spans="1:59" ht="13.5" x14ac:dyDescent="0.3">
      <c r="C328" s="274" t="s">
        <v>80</v>
      </c>
      <c r="D328" s="274" t="s">
        <v>2475</v>
      </c>
      <c r="E328" s="273" t="s">
        <v>552</v>
      </c>
      <c r="F328" s="274" t="s">
        <v>553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44516</v>
      </c>
      <c r="O328" s="281">
        <v>44467</v>
      </c>
      <c r="P328" s="281">
        <v>44467</v>
      </c>
      <c r="Q328" s="273" t="s">
        <v>12</v>
      </c>
      <c r="R328" s="273" t="s">
        <v>549</v>
      </c>
      <c r="W328" s="273"/>
      <c r="Y328" s="273"/>
      <c r="Z328" s="273"/>
      <c r="AA328" s="274" t="str">
        <f>VLOOKUP(功能_33[[#This Row],[User]],SKL放款!A:G,7,FALSE)</f>
        <v>放款審查課</v>
      </c>
      <c r="AB328" s="281">
        <v>44533</v>
      </c>
      <c r="AC328" s="281" t="s">
        <v>178</v>
      </c>
      <c r="AD328" s="281">
        <v>44467</v>
      </c>
      <c r="AE328" s="281">
        <v>44467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44467</v>
      </c>
      <c r="AK328" s="281"/>
      <c r="AL328" s="281"/>
      <c r="AM328" s="274"/>
      <c r="AN328" s="281"/>
      <c r="AO328" s="285" t="s">
        <v>550</v>
      </c>
      <c r="AP328" s="286" t="s">
        <v>551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L6603</v>
      </c>
      <c r="AY328" s="598">
        <v>44517</v>
      </c>
      <c r="AZ328" s="598">
        <v>44517</v>
      </c>
      <c r="BA328" s="524" t="s">
        <v>3019</v>
      </c>
      <c r="BB328" s="274" t="s">
        <v>3070</v>
      </c>
      <c r="BC328" s="605"/>
      <c r="BD328" s="273" t="str">
        <f t="shared" si="62"/>
        <v>6-6</v>
      </c>
      <c r="BE328" s="273" t="str">
        <f t="shared" si="63"/>
        <v/>
      </c>
      <c r="BF328" s="273" t="str">
        <f t="shared" si="64"/>
        <v/>
      </c>
      <c r="BG328" s="273" t="str">
        <f t="shared" si="65"/>
        <v/>
      </c>
    </row>
    <row r="329" spans="1:59" ht="13.5" x14ac:dyDescent="0.3">
      <c r="C329" s="274" t="s">
        <v>80</v>
      </c>
      <c r="D329" s="274" t="s">
        <v>2475</v>
      </c>
      <c r="E329" s="273" t="s">
        <v>530</v>
      </c>
      <c r="F329" s="274" t="s">
        <v>531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44515</v>
      </c>
      <c r="O329" s="281">
        <v>44466</v>
      </c>
      <c r="P329" s="281">
        <v>44472</v>
      </c>
      <c r="Q329" s="273" t="s">
        <v>8</v>
      </c>
      <c r="R329" s="273" t="s">
        <v>155</v>
      </c>
      <c r="W329" s="273"/>
      <c r="Y329" s="273"/>
      <c r="Z329" s="273"/>
      <c r="AA329" s="274" t="str">
        <f>VLOOKUP(功能_33[[#This Row],[User]],SKL放款!A:G,7,FALSE)</f>
        <v>放款服務課</v>
      </c>
      <c r="AB329" s="281">
        <v>44472</v>
      </c>
      <c r="AC329" s="281" t="s">
        <v>117</v>
      </c>
      <c r="AD329" s="267">
        <v>44544</v>
      </c>
      <c r="AE329" s="267">
        <v>44544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44466</v>
      </c>
      <c r="AK329" s="281"/>
      <c r="AL329" s="281"/>
      <c r="AM329" s="274"/>
      <c r="AN329" s="281"/>
      <c r="AO329" s="273" t="s">
        <v>173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L6604</v>
      </c>
      <c r="AY329" s="598">
        <v>44512</v>
      </c>
      <c r="AZ329" s="598">
        <v>44512</v>
      </c>
      <c r="BA329" s="524" t="s">
        <v>3019</v>
      </c>
      <c r="BB329" s="274" t="s">
        <v>3071</v>
      </c>
      <c r="BC329" s="605"/>
      <c r="BD329" s="273" t="str">
        <f t="shared" si="62"/>
        <v>6-6</v>
      </c>
      <c r="BE329" s="273" t="str">
        <f t="shared" si="63"/>
        <v/>
      </c>
      <c r="BF329" s="273" t="str">
        <f t="shared" si="64"/>
        <v/>
      </c>
      <c r="BG329" s="273" t="str">
        <f t="shared" si="65"/>
        <v/>
      </c>
    </row>
    <row r="330" spans="1:59" ht="13.5" x14ac:dyDescent="0.3">
      <c r="C330" s="274" t="s">
        <v>80</v>
      </c>
      <c r="D330" s="274" t="s">
        <v>2475</v>
      </c>
      <c r="E330" s="273" t="s">
        <v>578</v>
      </c>
      <c r="F330" s="274" t="s">
        <v>577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44472</v>
      </c>
      <c r="Q330" s="273" t="s">
        <v>8</v>
      </c>
      <c r="R330" s="273" t="s">
        <v>14</v>
      </c>
      <c r="W330" s="273"/>
      <c r="Y330" s="273"/>
      <c r="Z330" s="273"/>
      <c r="AA330" s="274" t="str">
        <f>VLOOKUP(功能_33[[#This Row],[User]],SKL放款!A:G,7,FALSE)</f>
        <v>放款管理課</v>
      </c>
      <c r="AB330" s="281">
        <v>44472</v>
      </c>
      <c r="AC330" s="281" t="s">
        <v>117</v>
      </c>
      <c r="AD330" s="281">
        <v>44530</v>
      </c>
      <c r="AE330" s="281">
        <v>44530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576</v>
      </c>
      <c r="AP330" s="286" t="s">
        <v>577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L6605</v>
      </c>
      <c r="AY330" s="598">
        <v>44512</v>
      </c>
      <c r="AZ330" s="598">
        <v>44512</v>
      </c>
      <c r="BA330" s="524" t="s">
        <v>3019</v>
      </c>
      <c r="BB330" s="274" t="s">
        <v>3072</v>
      </c>
      <c r="BC330" s="605"/>
      <c r="BD330" s="273" t="str">
        <f t="shared" si="62"/>
        <v>6-6</v>
      </c>
      <c r="BE330" s="273" t="str">
        <f t="shared" si="63"/>
        <v/>
      </c>
      <c r="BF330" s="273" t="str">
        <f t="shared" si="64"/>
        <v/>
      </c>
      <c r="BG330" s="273" t="str">
        <f t="shared" si="65"/>
        <v/>
      </c>
    </row>
    <row r="331" spans="1:59" ht="13.5" x14ac:dyDescent="0.3">
      <c r="C331" s="274" t="s">
        <v>80</v>
      </c>
      <c r="D331" s="274" t="s">
        <v>2475</v>
      </c>
      <c r="E331" s="273" t="s">
        <v>583</v>
      </c>
      <c r="F331" s="274" t="s">
        <v>584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44565</v>
      </c>
      <c r="M331" s="281">
        <v>44565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155</v>
      </c>
      <c r="W331" s="273"/>
      <c r="Y331" s="273"/>
      <c r="Z331" s="273"/>
      <c r="AA331" s="274" t="str">
        <f>VLOOKUP(功能_33[[#This Row],[User]],SKL放款!A:G,7,FALSE)</f>
        <v>放款服務課</v>
      </c>
      <c r="AB331" s="281">
        <v>44533</v>
      </c>
      <c r="AC331" s="281" t="s">
        <v>178</v>
      </c>
      <c r="AD331" s="281">
        <v>44529</v>
      </c>
      <c r="AE331" s="281">
        <v>44529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581</v>
      </c>
      <c r="AP331" s="286" t="s">
        <v>582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L6606</v>
      </c>
      <c r="AY331" s="598">
        <v>44512</v>
      </c>
      <c r="AZ331" s="598">
        <v>44512</v>
      </c>
      <c r="BA331" s="524" t="s">
        <v>3019</v>
      </c>
      <c r="BB331" s="274" t="s">
        <v>3074</v>
      </c>
      <c r="BC331" s="605"/>
      <c r="BD331" s="273" t="str">
        <f t="shared" si="62"/>
        <v>6-6</v>
      </c>
      <c r="BE331" s="273" t="str">
        <f t="shared" si="63"/>
        <v/>
      </c>
      <c r="BF331" s="273" t="str">
        <f t="shared" si="64"/>
        <v/>
      </c>
      <c r="BG331" s="273" t="str">
        <f t="shared" si="65"/>
        <v/>
      </c>
    </row>
    <row r="332" spans="1:59" ht="13.5" x14ac:dyDescent="0.3">
      <c r="C332" s="274" t="s">
        <v>80</v>
      </c>
      <c r="D332" s="274" t="s">
        <v>2475</v>
      </c>
      <c r="E332" s="273" t="s">
        <v>558</v>
      </c>
      <c r="F332" s="274" t="s">
        <v>559</v>
      </c>
      <c r="G332" s="274"/>
      <c r="H332" s="273" t="s">
        <v>176</v>
      </c>
      <c r="I332" s="273" t="s">
        <v>297</v>
      </c>
      <c r="J332" s="218" t="s">
        <v>2865</v>
      </c>
      <c r="K332" s="218"/>
      <c r="L332" s="281">
        <v>44566</v>
      </c>
      <c r="M332" s="281">
        <v>44566</v>
      </c>
      <c r="N332" s="281">
        <v>44516</v>
      </c>
      <c r="O332" s="281">
        <v>44467</v>
      </c>
      <c r="P332" s="281">
        <v>44467</v>
      </c>
      <c r="Q332" s="273" t="s">
        <v>8</v>
      </c>
      <c r="R332" s="273" t="s">
        <v>549</v>
      </c>
      <c r="W332" s="273"/>
      <c r="Y332" s="273"/>
      <c r="Z332" s="273"/>
      <c r="AA332" s="274" t="str">
        <f>VLOOKUP(功能_33[[#This Row],[User]],SKL放款!A:G,7,FALSE)</f>
        <v>放款審查課</v>
      </c>
      <c r="AB332" s="281">
        <v>44533</v>
      </c>
      <c r="AC332" s="281" t="s">
        <v>178</v>
      </c>
      <c r="AD332" s="281">
        <v>44467</v>
      </c>
      <c r="AE332" s="281">
        <v>44467</v>
      </c>
      <c r="AF332" s="215">
        <v>44550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44467</v>
      </c>
      <c r="AK332" s="281"/>
      <c r="AL332" s="281"/>
      <c r="AM332" s="274"/>
      <c r="AN332" s="281"/>
      <c r="AO332" s="285" t="s">
        <v>556</v>
      </c>
      <c r="AP332" s="286" t="s">
        <v>557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L6607</v>
      </c>
      <c r="AY332" s="598">
        <v>44517</v>
      </c>
      <c r="AZ332" s="598">
        <v>44517</v>
      </c>
      <c r="BA332" s="524" t="s">
        <v>3019</v>
      </c>
      <c r="BB332" s="274" t="s">
        <v>3075</v>
      </c>
      <c r="BC332" s="605"/>
      <c r="BD332" s="273" t="str">
        <f t="shared" si="62"/>
        <v>6-6</v>
      </c>
      <c r="BE332" s="273" t="str">
        <f t="shared" si="63"/>
        <v/>
      </c>
      <c r="BF332" s="273" t="str">
        <f t="shared" si="64"/>
        <v/>
      </c>
      <c r="BG332" s="273" t="str">
        <f t="shared" si="65"/>
        <v/>
      </c>
    </row>
    <row r="333" spans="1:59" ht="13.5" x14ac:dyDescent="0.3">
      <c r="C333" s="274" t="s">
        <v>80</v>
      </c>
      <c r="D333" s="417" t="s">
        <v>2475</v>
      </c>
      <c r="E333" s="273" t="s">
        <v>1090</v>
      </c>
      <c r="F333" s="258" t="s">
        <v>1091</v>
      </c>
      <c r="G333" s="274"/>
      <c r="H333" s="273" t="s">
        <v>176</v>
      </c>
      <c r="I333" s="273" t="s">
        <v>297</v>
      </c>
      <c r="J333" s="218" t="s">
        <v>2963</v>
      </c>
      <c r="K333" s="258" t="s">
        <v>3001</v>
      </c>
      <c r="L333" s="281">
        <v>44566</v>
      </c>
      <c r="M333" s="281">
        <v>44566</v>
      </c>
      <c r="N333" s="281">
        <v>44529</v>
      </c>
      <c r="O333" s="281">
        <v>44533</v>
      </c>
      <c r="P333" s="281">
        <v>44537</v>
      </c>
      <c r="Q333" s="273" t="s">
        <v>12</v>
      </c>
      <c r="R333" s="273" t="s">
        <v>11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2567</v>
      </c>
      <c r="AD333" s="281"/>
      <c r="AE333" s="281">
        <v>44533</v>
      </c>
      <c r="AF333" s="215" t="s">
        <v>2984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44533</v>
      </c>
      <c r="AK333" s="281"/>
      <c r="AL333" s="281"/>
      <c r="AM333" s="274"/>
      <c r="AN333" s="281"/>
      <c r="AO333" s="273" t="s">
        <v>173</v>
      </c>
      <c r="AR333" s="493" t="str">
        <f t="shared" si="66"/>
        <v>6-6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L6608</v>
      </c>
      <c r="AY333" s="598">
        <v>44512</v>
      </c>
      <c r="AZ333" s="598">
        <v>44512</v>
      </c>
      <c r="BA333" s="524" t="s">
        <v>3019</v>
      </c>
      <c r="BB333" s="274" t="s">
        <v>3068</v>
      </c>
      <c r="BC333" s="605"/>
      <c r="BD333" s="273" t="str">
        <f t="shared" si="62"/>
        <v>6-6</v>
      </c>
      <c r="BE333" s="273" t="str">
        <f t="shared" si="63"/>
        <v/>
      </c>
      <c r="BF333" s="273" t="str">
        <f t="shared" si="64"/>
        <v/>
      </c>
      <c r="BG333" s="273" t="str">
        <f t="shared" si="65"/>
        <v/>
      </c>
    </row>
    <row r="334" spans="1:59" ht="13.5" x14ac:dyDescent="0.3">
      <c r="C334" s="274" t="s">
        <v>80</v>
      </c>
      <c r="D334" s="274" t="s">
        <v>2476</v>
      </c>
      <c r="E334" s="273" t="s">
        <v>585</v>
      </c>
      <c r="F334" s="274" t="s">
        <v>586</v>
      </c>
      <c r="G334" s="274"/>
      <c r="H334" s="273" t="s">
        <v>176</v>
      </c>
      <c r="I334" s="273" t="s">
        <v>297</v>
      </c>
      <c r="J334" s="218" t="s">
        <v>2865</v>
      </c>
      <c r="K334" s="218"/>
      <c r="L334" s="281">
        <v>44566</v>
      </c>
      <c r="M334" s="281">
        <v>44566</v>
      </c>
      <c r="N334" s="281">
        <v>44516</v>
      </c>
      <c r="O334" s="281">
        <v>44467</v>
      </c>
      <c r="P334" s="281">
        <v>44467</v>
      </c>
      <c r="Q334" s="273" t="s">
        <v>8</v>
      </c>
      <c r="R334" s="273" t="s">
        <v>155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178</v>
      </c>
      <c r="AD334" s="281">
        <v>44529</v>
      </c>
      <c r="AE334" s="281">
        <v>44529</v>
      </c>
      <c r="AF334" s="215">
        <v>44550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44467</v>
      </c>
      <c r="AK334" s="281"/>
      <c r="AL334" s="281"/>
      <c r="AM334" s="274"/>
      <c r="AN334" s="281"/>
      <c r="AO334" s="285" t="s">
        <v>587</v>
      </c>
      <c r="AP334" s="286" t="s">
        <v>588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L6071</v>
      </c>
      <c r="AY334" s="598">
        <v>44512</v>
      </c>
      <c r="AZ334" s="598">
        <v>44512</v>
      </c>
      <c r="BA334" s="524" t="s">
        <v>3019</v>
      </c>
      <c r="BB334" s="274" t="s">
        <v>3079</v>
      </c>
      <c r="BC334" s="605"/>
      <c r="BD334" s="273" t="str">
        <f t="shared" si="62"/>
        <v>6-7</v>
      </c>
      <c r="BE334" s="273" t="str">
        <f t="shared" si="63"/>
        <v/>
      </c>
      <c r="BF334" s="273" t="str">
        <f t="shared" si="64"/>
        <v/>
      </c>
      <c r="BG334" s="273" t="str">
        <f t="shared" si="65"/>
        <v/>
      </c>
    </row>
    <row r="335" spans="1:59" ht="13.5" x14ac:dyDescent="0.3">
      <c r="C335" s="274" t="s">
        <v>80</v>
      </c>
      <c r="D335" s="417" t="s">
        <v>2476</v>
      </c>
      <c r="E335" s="273" t="s">
        <v>1098</v>
      </c>
      <c r="F335" s="274" t="s">
        <v>1099</v>
      </c>
      <c r="G335" s="274"/>
      <c r="H335" s="273" t="s">
        <v>176</v>
      </c>
      <c r="I335" s="273" t="s">
        <v>297</v>
      </c>
      <c r="J335" s="218" t="s">
        <v>2963</v>
      </c>
      <c r="K335" s="258" t="s">
        <v>2999</v>
      </c>
      <c r="L335" s="281">
        <v>44566</v>
      </c>
      <c r="M335" s="281">
        <v>44566</v>
      </c>
      <c r="N335" s="281">
        <v>44529</v>
      </c>
      <c r="O335" s="281">
        <v>44529</v>
      </c>
      <c r="P335" s="281">
        <v>44537</v>
      </c>
      <c r="Q335" s="273" t="s">
        <v>12</v>
      </c>
      <c r="R335" s="273" t="s">
        <v>11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2567</v>
      </c>
      <c r="AD335" s="281"/>
      <c r="AE335" s="281">
        <v>44529</v>
      </c>
      <c r="AF335" s="215" t="s">
        <v>2984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44529</v>
      </c>
      <c r="AK335" s="281"/>
      <c r="AL335" s="281"/>
      <c r="AM335" s="274"/>
      <c r="AN335" s="281"/>
      <c r="AO335" s="285" t="s">
        <v>1100</v>
      </c>
      <c r="AP335" s="286" t="s">
        <v>1101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L6072</v>
      </c>
      <c r="AY335" s="598">
        <v>44512</v>
      </c>
      <c r="AZ335" s="598">
        <v>44512</v>
      </c>
      <c r="BA335" s="524" t="s">
        <v>3092</v>
      </c>
      <c r="BB335" s="274" t="s">
        <v>3080</v>
      </c>
      <c r="BC335" s="605"/>
      <c r="BD335" s="273" t="str">
        <f t="shared" si="62"/>
        <v>6-7</v>
      </c>
      <c r="BE335" s="273" t="str">
        <f t="shared" si="63"/>
        <v/>
      </c>
      <c r="BF335" s="273" t="str">
        <f t="shared" si="64"/>
        <v/>
      </c>
      <c r="BG335" s="273" t="str">
        <f t="shared" si="65"/>
        <v/>
      </c>
    </row>
    <row r="336" spans="1:59" ht="13.5" x14ac:dyDescent="0.3">
      <c r="C336" s="274" t="s">
        <v>80</v>
      </c>
      <c r="D336" s="274" t="s">
        <v>2476</v>
      </c>
      <c r="E336" s="273" t="s">
        <v>590</v>
      </c>
      <c r="F336" s="274" t="s">
        <v>591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44467</v>
      </c>
      <c r="Q336" s="273" t="s">
        <v>12</v>
      </c>
      <c r="R336" s="273" t="s">
        <v>155</v>
      </c>
      <c r="W336" s="273"/>
      <c r="Y336" s="273"/>
      <c r="Z336" s="273"/>
      <c r="AA336" s="274" t="str">
        <f>VLOOKUP(功能_33[[#This Row],[User]],SKL放款!A:G,7,FALSE)</f>
        <v>放款服務課</v>
      </c>
      <c r="AB336" s="281">
        <v>44533</v>
      </c>
      <c r="AC336" s="281" t="s">
        <v>178</v>
      </c>
      <c r="AD336" s="281">
        <v>44529</v>
      </c>
      <c r="AE336" s="281">
        <v>44529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592</v>
      </c>
      <c r="AP336" s="286" t="s">
        <v>593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L6073</v>
      </c>
      <c r="AY336" s="598">
        <v>44512</v>
      </c>
      <c r="AZ336" s="598">
        <v>44512</v>
      </c>
      <c r="BA336" s="524" t="s">
        <v>3019</v>
      </c>
      <c r="BB336" s="274" t="s">
        <v>3081</v>
      </c>
      <c r="BC336" s="605"/>
      <c r="BD336" s="273" t="str">
        <f t="shared" si="62"/>
        <v>6-7</v>
      </c>
      <c r="BE336" s="273" t="str">
        <f t="shared" si="63"/>
        <v/>
      </c>
      <c r="BF336" s="273" t="str">
        <f t="shared" si="64"/>
        <v/>
      </c>
      <c r="BG336" s="273" t="str">
        <f t="shared" si="65"/>
        <v/>
      </c>
    </row>
    <row r="337" spans="3:59" ht="13.5" x14ac:dyDescent="0.3">
      <c r="C337" s="274" t="s">
        <v>80</v>
      </c>
      <c r="D337" s="274" t="s">
        <v>2476</v>
      </c>
      <c r="E337" s="273" t="s">
        <v>570</v>
      </c>
      <c r="F337" s="274" t="s">
        <v>571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L6074</v>
      </c>
      <c r="AY337" s="598">
        <v>44512</v>
      </c>
      <c r="AZ337" s="598">
        <v>44512</v>
      </c>
      <c r="BA337" s="524" t="s">
        <v>3019</v>
      </c>
      <c r="BB337" s="274" t="s">
        <v>3082</v>
      </c>
      <c r="BC337" s="605"/>
      <c r="BD337" s="273" t="str">
        <f t="shared" si="62"/>
        <v>6-7</v>
      </c>
      <c r="BE337" s="273" t="str">
        <f t="shared" si="63"/>
        <v/>
      </c>
      <c r="BF337" s="273" t="str">
        <f t="shared" si="64"/>
        <v/>
      </c>
      <c r="BG337" s="273" t="str">
        <f t="shared" si="65"/>
        <v/>
      </c>
    </row>
    <row r="338" spans="3:59" ht="13.5" x14ac:dyDescent="0.3">
      <c r="C338" s="274" t="s">
        <v>80</v>
      </c>
      <c r="D338" s="274" t="s">
        <v>2476</v>
      </c>
      <c r="E338" s="273" t="s">
        <v>560</v>
      </c>
      <c r="F338" s="274" t="s">
        <v>561</v>
      </c>
      <c r="G338" s="274"/>
      <c r="H338" s="273" t="s">
        <v>176</v>
      </c>
      <c r="I338" s="273" t="s">
        <v>297</v>
      </c>
      <c r="J338" s="218" t="s">
        <v>2865</v>
      </c>
      <c r="K338" s="218"/>
      <c r="L338" s="281">
        <v>44566</v>
      </c>
      <c r="M338" s="281">
        <v>44566</v>
      </c>
      <c r="N338" s="281">
        <v>44516</v>
      </c>
      <c r="O338" s="281">
        <v>44467</v>
      </c>
      <c r="P338" s="281">
        <v>44472</v>
      </c>
      <c r="Q338" s="273" t="s">
        <v>12</v>
      </c>
      <c r="R338" s="273" t="s">
        <v>549</v>
      </c>
      <c r="W338" s="273"/>
      <c r="Y338" s="273"/>
      <c r="Z338" s="273"/>
      <c r="AA338" s="274" t="str">
        <f>VLOOKUP(功能_33[[#This Row],[User]],SKL放款!A:G,7,FALSE)</f>
        <v>放款審查課</v>
      </c>
      <c r="AB338" s="281">
        <v>44472</v>
      </c>
      <c r="AC338" s="281" t="s">
        <v>117</v>
      </c>
      <c r="AD338" s="267">
        <v>44544</v>
      </c>
      <c r="AE338" s="267">
        <v>44544</v>
      </c>
      <c r="AF338" s="215">
        <v>44550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44467</v>
      </c>
      <c r="AK338" s="281"/>
      <c r="AL338" s="281"/>
      <c r="AM338" s="274"/>
      <c r="AN338" s="281"/>
      <c r="AO338" s="285" t="s">
        <v>562</v>
      </c>
      <c r="AP338" s="286" t="s">
        <v>563</v>
      </c>
      <c r="AR338" s="493" t="str">
        <f t="shared" si="66"/>
        <v>6-7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>L6075</v>
      </c>
      <c r="AY338" s="598">
        <v>44512</v>
      </c>
      <c r="AZ338" s="598">
        <v>44512</v>
      </c>
      <c r="BA338" s="524" t="s">
        <v>3019</v>
      </c>
      <c r="BB338" s="274" t="s">
        <v>3082</v>
      </c>
      <c r="BC338" s="605"/>
      <c r="BD338" s="273" t="str">
        <f t="shared" si="62"/>
        <v>6-7</v>
      </c>
      <c r="BE338" s="273" t="str">
        <f t="shared" si="63"/>
        <v/>
      </c>
      <c r="BF338" s="273" t="str">
        <f t="shared" si="64"/>
        <v/>
      </c>
      <c r="BG338" s="273" t="str">
        <f t="shared" si="65"/>
        <v/>
      </c>
    </row>
    <row r="339" spans="3:59" ht="13.5" x14ac:dyDescent="0.3">
      <c r="C339" s="274" t="s">
        <v>79</v>
      </c>
      <c r="D339" s="274" t="s">
        <v>2478</v>
      </c>
      <c r="E339" s="273" t="s">
        <v>941</v>
      </c>
      <c r="F339" s="274" t="s">
        <v>942</v>
      </c>
      <c r="G339" s="274"/>
      <c r="H339" s="273" t="s">
        <v>176</v>
      </c>
      <c r="I339" s="273" t="s">
        <v>186</v>
      </c>
      <c r="J339" s="280" t="s">
        <v>2764</v>
      </c>
      <c r="K339" s="280"/>
      <c r="L339" s="281">
        <v>44571</v>
      </c>
      <c r="M339" s="281">
        <v>44568</v>
      </c>
      <c r="N339" s="281">
        <v>44524</v>
      </c>
      <c r="O339" s="281">
        <v>44524</v>
      </c>
      <c r="P339" s="281">
        <v>44540</v>
      </c>
      <c r="Q339" s="273" t="s">
        <v>12</v>
      </c>
      <c r="R339" s="273" t="s">
        <v>24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>
        <v>44531</v>
      </c>
      <c r="AD339" s="281">
        <v>44531</v>
      </c>
      <c r="AE339" s="281">
        <v>44531</v>
      </c>
      <c r="AF339" s="215">
        <v>44544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44524</v>
      </c>
      <c r="AK339" s="281"/>
      <c r="AL339" s="281"/>
      <c r="AM339" s="274"/>
      <c r="AN339" s="281"/>
      <c r="AO339" s="273" t="s">
        <v>2614</v>
      </c>
      <c r="AR339" s="493" t="str">
        <f t="shared" si="66"/>
        <v>5-1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/>
      </c>
      <c r="AY339" s="598" t="s">
        <v>2463</v>
      </c>
      <c r="AZ339" s="598" t="s">
        <v>2463</v>
      </c>
      <c r="BA339" s="524" t="s">
        <v>2463</v>
      </c>
      <c r="BB339" s="274" t="s">
        <v>2463</v>
      </c>
      <c r="BC339" s="605"/>
      <c r="BD339" s="274" t="str">
        <f t="shared" si="62"/>
        <v/>
      </c>
      <c r="BE339" s="274" t="str">
        <f t="shared" si="63"/>
        <v/>
      </c>
      <c r="BF339" s="274" t="str">
        <f t="shared" si="64"/>
        <v>5-1</v>
      </c>
      <c r="BG339" s="274" t="str">
        <f t="shared" si="65"/>
        <v/>
      </c>
    </row>
    <row r="340" spans="3:59" ht="13.5" x14ac:dyDescent="0.3">
      <c r="C340" s="274" t="s">
        <v>80</v>
      </c>
      <c r="D340" s="274" t="s">
        <v>2476</v>
      </c>
      <c r="E340" s="273" t="s">
        <v>538</v>
      </c>
      <c r="F340" s="274" t="s">
        <v>539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12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85" t="s">
        <v>540</v>
      </c>
      <c r="AP340" s="286" t="s">
        <v>541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L6077</v>
      </c>
      <c r="AY340" s="598">
        <v>44512</v>
      </c>
      <c r="AZ340" s="598">
        <v>44512</v>
      </c>
      <c r="BA340" s="524" t="s">
        <v>3092</v>
      </c>
      <c r="BB340" s="274" t="s">
        <v>3033</v>
      </c>
      <c r="BC340" s="605"/>
      <c r="BD340" s="273" t="str">
        <f t="shared" si="62"/>
        <v>6-7</v>
      </c>
      <c r="BE340" s="273" t="str">
        <f t="shared" si="63"/>
        <v/>
      </c>
      <c r="BF340" s="273" t="str">
        <f t="shared" si="64"/>
        <v/>
      </c>
      <c r="BG340" s="273" t="str">
        <f t="shared" si="65"/>
        <v/>
      </c>
    </row>
    <row r="341" spans="3:59" ht="13.5" x14ac:dyDescent="0.3">
      <c r="C341" s="274" t="s">
        <v>80</v>
      </c>
      <c r="D341" s="274" t="s">
        <v>2476</v>
      </c>
      <c r="E341" s="273" t="s">
        <v>543</v>
      </c>
      <c r="F341" s="274" t="s">
        <v>544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44515</v>
      </c>
      <c r="O341" s="281">
        <v>44466</v>
      </c>
      <c r="P341" s="281">
        <v>44466</v>
      </c>
      <c r="Q341" s="273" t="s">
        <v>7</v>
      </c>
      <c r="R341" s="273" t="s">
        <v>11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44466</v>
      </c>
      <c r="AK341" s="281"/>
      <c r="AL341" s="281"/>
      <c r="AM341" s="274"/>
      <c r="AN341" s="281"/>
      <c r="AO341" s="273" t="s">
        <v>173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L6078</v>
      </c>
      <c r="AY341" s="598">
        <v>44512</v>
      </c>
      <c r="AZ341" s="598">
        <v>44512</v>
      </c>
      <c r="BA341" s="524" t="s">
        <v>3092</v>
      </c>
      <c r="BB341" s="274" t="s">
        <v>3033</v>
      </c>
      <c r="BC341" s="605"/>
      <c r="BD341" s="273" t="str">
        <f t="shared" si="62"/>
        <v>6-7</v>
      </c>
      <c r="BE341" s="273" t="str">
        <f t="shared" si="63"/>
        <v/>
      </c>
      <c r="BF341" s="273" t="str">
        <f t="shared" si="64"/>
        <v/>
      </c>
      <c r="BG341" s="273" t="str">
        <f t="shared" si="65"/>
        <v/>
      </c>
    </row>
    <row r="342" spans="3:59" ht="13.5" x14ac:dyDescent="0.3">
      <c r="C342" s="274" t="s">
        <v>80</v>
      </c>
      <c r="D342" s="274" t="s">
        <v>2476</v>
      </c>
      <c r="E342" s="273" t="s">
        <v>596</v>
      </c>
      <c r="F342" s="274" t="s">
        <v>597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44567</v>
      </c>
      <c r="M342" s="281">
        <v>44567</v>
      </c>
      <c r="N342" s="281">
        <v>44516</v>
      </c>
      <c r="O342" s="281">
        <v>44467</v>
      </c>
      <c r="P342" s="281">
        <v>44467</v>
      </c>
      <c r="Q342" s="273" t="s">
        <v>12</v>
      </c>
      <c r="R342" s="273" t="s">
        <v>155</v>
      </c>
      <c r="W342" s="273"/>
      <c r="Y342" s="273"/>
      <c r="Z342" s="273"/>
      <c r="AA342" s="274" t="str">
        <f>VLOOKUP(功能_33[[#This Row],[User]],SKL放款!A:G,7,FALSE)</f>
        <v>放款服務課</v>
      </c>
      <c r="AB342" s="281">
        <v>44533</v>
      </c>
      <c r="AC342" s="281" t="s">
        <v>178</v>
      </c>
      <c r="AD342" s="281">
        <v>44529</v>
      </c>
      <c r="AE342" s="281">
        <v>44529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44467</v>
      </c>
      <c r="AK342" s="281"/>
      <c r="AL342" s="281"/>
      <c r="AM342" s="274"/>
      <c r="AN342" s="281"/>
      <c r="AO342" s="285" t="s">
        <v>598</v>
      </c>
      <c r="AP342" s="286" t="s">
        <v>599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L6079</v>
      </c>
      <c r="AY342" s="598">
        <v>44529</v>
      </c>
      <c r="AZ342" s="598">
        <v>44529</v>
      </c>
      <c r="BA342" s="524" t="s">
        <v>3092</v>
      </c>
      <c r="BB342" s="274" t="s">
        <v>3054</v>
      </c>
      <c r="BC342" s="605"/>
      <c r="BD342" s="273" t="str">
        <f t="shared" si="62"/>
        <v>6-7</v>
      </c>
      <c r="BE342" s="273" t="str">
        <f t="shared" si="63"/>
        <v/>
      </c>
      <c r="BF342" s="273" t="str">
        <f t="shared" si="64"/>
        <v/>
      </c>
      <c r="BG342" s="273" t="str">
        <f t="shared" si="65"/>
        <v/>
      </c>
    </row>
    <row r="343" spans="3:59" ht="13.5" x14ac:dyDescent="0.3">
      <c r="C343" s="274" t="s">
        <v>80</v>
      </c>
      <c r="D343" s="417" t="s">
        <v>2476</v>
      </c>
      <c r="E343" s="273" t="s">
        <v>1027</v>
      </c>
      <c r="F343" s="274" t="s">
        <v>1028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44397</v>
      </c>
      <c r="O343" s="281">
        <v>44397</v>
      </c>
      <c r="P343" s="281">
        <v>44398</v>
      </c>
      <c r="Q343" s="273" t="s">
        <v>8</v>
      </c>
      <c r="R343" s="273" t="s">
        <v>2952</v>
      </c>
      <c r="W343" s="273"/>
      <c r="Y343" s="273"/>
      <c r="Z343" s="273"/>
      <c r="AA343" s="274" t="str">
        <f>VLOOKUP(功能_33[[#This Row],[User]],SKL放款!A:G,7,FALSE)</f>
        <v>放款推展課</v>
      </c>
      <c r="AB343" s="281">
        <v>44533</v>
      </c>
      <c r="AC343" s="281" t="s">
        <v>178</v>
      </c>
      <c r="AD343" s="281">
        <v>44397</v>
      </c>
      <c r="AE343" s="281">
        <v>44397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44397</v>
      </c>
      <c r="AK343" s="281"/>
      <c r="AL343" s="281"/>
      <c r="AM343" s="274"/>
      <c r="AN343" s="281">
        <v>44397</v>
      </c>
      <c r="AO343" s="273" t="s">
        <v>173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L6081</v>
      </c>
      <c r="AY343" s="598">
        <v>44515</v>
      </c>
      <c r="AZ343" s="598">
        <v>44515</v>
      </c>
      <c r="BA343" s="524" t="s">
        <v>3019</v>
      </c>
      <c r="BB343" s="274" t="s">
        <v>3083</v>
      </c>
      <c r="BC343" s="605"/>
      <c r="BD343" s="273" t="str">
        <f t="shared" si="62"/>
        <v>6-7</v>
      </c>
      <c r="BE343" s="273" t="str">
        <f t="shared" si="63"/>
        <v/>
      </c>
      <c r="BF343" s="273" t="str">
        <f t="shared" si="64"/>
        <v/>
      </c>
      <c r="BG343" s="273" t="str">
        <f t="shared" si="65"/>
        <v/>
      </c>
    </row>
    <row r="344" spans="3:59" ht="13.5" x14ac:dyDescent="0.3">
      <c r="C344" s="274" t="s">
        <v>80</v>
      </c>
      <c r="D344" s="274" t="s">
        <v>2476</v>
      </c>
      <c r="E344" s="273" t="s">
        <v>991</v>
      </c>
      <c r="F344" s="274" t="s">
        <v>992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44396</v>
      </c>
      <c r="O344" s="281">
        <v>44396</v>
      </c>
      <c r="P344" s="281">
        <v>44402</v>
      </c>
      <c r="Q344" s="273" t="s">
        <v>12</v>
      </c>
      <c r="R344" s="258" t="s">
        <v>2800</v>
      </c>
      <c r="T344" s="273">
        <v>1</v>
      </c>
      <c r="U344" s="273" t="s">
        <v>993</v>
      </c>
      <c r="W344" s="273"/>
      <c r="Y344" s="273"/>
      <c r="Z344" s="273"/>
      <c r="AA344" s="274" t="e">
        <f>VLOOKUP(功能_33[[#This Row],[User]],SKL放款!A:G,7,FALSE)</f>
        <v>#N/A</v>
      </c>
      <c r="AB344" s="281">
        <v>44402</v>
      </c>
      <c r="AC344" s="281" t="s">
        <v>117</v>
      </c>
      <c r="AD344" s="267">
        <v>44550</v>
      </c>
      <c r="AE344" s="281">
        <v>44550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44396</v>
      </c>
      <c r="AK344" s="281"/>
      <c r="AL344" s="281"/>
      <c r="AM344" s="274"/>
      <c r="AN344" s="281">
        <v>44396</v>
      </c>
      <c r="AO344" s="285" t="s">
        <v>994</v>
      </c>
      <c r="AP344" s="286" t="s">
        <v>995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L6082</v>
      </c>
      <c r="AY344" s="598">
        <v>44512</v>
      </c>
      <c r="AZ344" s="598">
        <v>44512</v>
      </c>
      <c r="BA344" s="524" t="s">
        <v>3019</v>
      </c>
      <c r="BB344" s="274" t="s">
        <v>3084</v>
      </c>
      <c r="BC344" s="605"/>
      <c r="BD344" s="273" t="str">
        <f t="shared" si="62"/>
        <v>6-7</v>
      </c>
      <c r="BE344" s="273" t="str">
        <f t="shared" si="63"/>
        <v/>
      </c>
      <c r="BF344" s="273" t="str">
        <f t="shared" si="64"/>
        <v/>
      </c>
      <c r="BG344" s="273" t="str">
        <f t="shared" si="65"/>
        <v/>
      </c>
    </row>
    <row r="345" spans="3:59" ht="13.5" x14ac:dyDescent="0.3">
      <c r="C345" s="274" t="s">
        <v>80</v>
      </c>
      <c r="D345" s="417" t="s">
        <v>2476</v>
      </c>
      <c r="E345" s="273" t="s">
        <v>1019</v>
      </c>
      <c r="F345" s="274" t="s">
        <v>1020</v>
      </c>
      <c r="G345" s="274"/>
      <c r="H345" s="273" t="s">
        <v>176</v>
      </c>
      <c r="I345" s="273" t="s">
        <v>297</v>
      </c>
      <c r="J345" s="218" t="s">
        <v>2865</v>
      </c>
      <c r="K345" s="218"/>
      <c r="L345" s="281">
        <v>44565</v>
      </c>
      <c r="M345" s="281">
        <v>44565</v>
      </c>
      <c r="N345" s="281">
        <v>44398</v>
      </c>
      <c r="O345" s="281">
        <v>44398</v>
      </c>
      <c r="P345" s="281">
        <v>44402</v>
      </c>
      <c r="Q345" s="273" t="s">
        <v>12</v>
      </c>
      <c r="R345" s="273" t="s">
        <v>2952</v>
      </c>
      <c r="W345" s="273"/>
      <c r="Y345" s="273"/>
      <c r="Z345" s="273"/>
      <c r="AA345" s="274" t="str">
        <f>VLOOKUP(功能_33[[#This Row],[User]],SKL放款!A:G,7,FALSE)</f>
        <v>放款推展課</v>
      </c>
      <c r="AB345" s="281">
        <v>44402</v>
      </c>
      <c r="AC345" s="281" t="s">
        <v>178</v>
      </c>
      <c r="AD345" s="281">
        <v>44398</v>
      </c>
      <c r="AE345" s="281">
        <v>44398</v>
      </c>
      <c r="AF345" s="215">
        <v>44550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44398</v>
      </c>
      <c r="AK345" s="281"/>
      <c r="AL345" s="281"/>
      <c r="AM345" s="274"/>
      <c r="AN345" s="281">
        <v>44398</v>
      </c>
      <c r="AO345" s="273" t="s">
        <v>173</v>
      </c>
      <c r="AR345" s="493" t="str">
        <f t="shared" si="66"/>
        <v>6-7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L6084</v>
      </c>
      <c r="AY345" s="598">
        <v>44515</v>
      </c>
      <c r="AZ345" s="598">
        <v>44515</v>
      </c>
      <c r="BA345" s="524" t="s">
        <v>3019</v>
      </c>
      <c r="BB345" s="274" t="s">
        <v>3083</v>
      </c>
      <c r="BC345" s="605"/>
      <c r="BD345" s="273" t="str">
        <f t="shared" si="62"/>
        <v>6-7</v>
      </c>
      <c r="BE345" s="273" t="str">
        <f t="shared" si="63"/>
        <v/>
      </c>
      <c r="BF345" s="273" t="str">
        <f t="shared" si="64"/>
        <v/>
      </c>
      <c r="BG345" s="273" t="str">
        <f t="shared" si="65"/>
        <v/>
      </c>
    </row>
    <row r="346" spans="3:59" ht="13.5" x14ac:dyDescent="0.3">
      <c r="C346" s="274" t="s">
        <v>79</v>
      </c>
      <c r="D346" s="274" t="s">
        <v>2478</v>
      </c>
      <c r="E346" s="273" t="s">
        <v>958</v>
      </c>
      <c r="F346" s="274" t="s">
        <v>959</v>
      </c>
      <c r="G346" s="274"/>
      <c r="H346" s="273" t="s">
        <v>176</v>
      </c>
      <c r="I346" s="273" t="s">
        <v>121</v>
      </c>
      <c r="J346" s="280" t="s">
        <v>2764</v>
      </c>
      <c r="K346" s="280"/>
      <c r="L346" s="281">
        <v>44575</v>
      </c>
      <c r="M346" s="281">
        <v>44572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>
        <v>44544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L5902</v>
      </c>
      <c r="AY346" s="598">
        <v>44517</v>
      </c>
      <c r="AZ346" s="598">
        <v>44517</v>
      </c>
      <c r="BA346" s="524" t="s">
        <v>3019</v>
      </c>
      <c r="BB346" s="274" t="s">
        <v>3085</v>
      </c>
      <c r="BC346" s="605"/>
      <c r="BD346" s="273" t="str">
        <f t="shared" si="62"/>
        <v>5-1</v>
      </c>
      <c r="BE346" s="273" t="str">
        <f t="shared" si="63"/>
        <v/>
      </c>
      <c r="BF346" s="273" t="str">
        <f t="shared" si="64"/>
        <v/>
      </c>
      <c r="BG346" s="273" t="str">
        <f t="shared" si="65"/>
        <v/>
      </c>
    </row>
    <row r="347" spans="3:59" ht="13.5" x14ac:dyDescent="0.3">
      <c r="C347" s="274" t="s">
        <v>79</v>
      </c>
      <c r="D347" s="274" t="s">
        <v>2478</v>
      </c>
      <c r="E347" s="273" t="s">
        <v>962</v>
      </c>
      <c r="F347" s="274" t="s">
        <v>963</v>
      </c>
      <c r="G347" s="274"/>
      <c r="H347" s="273" t="s">
        <v>176</v>
      </c>
      <c r="I347" s="273" t="s">
        <v>121</v>
      </c>
      <c r="J347" s="218" t="s">
        <v>2964</v>
      </c>
      <c r="K347" s="218" t="s">
        <v>3010</v>
      </c>
      <c r="L347" s="281">
        <v>44582</v>
      </c>
      <c r="M347" s="281">
        <v>44574</v>
      </c>
      <c r="N347" s="281">
        <v>44504</v>
      </c>
      <c r="O347" s="281">
        <v>44503</v>
      </c>
      <c r="P347" s="281">
        <v>44533</v>
      </c>
      <c r="Q347" s="273" t="s">
        <v>8</v>
      </c>
      <c r="R347" s="273" t="s">
        <v>28</v>
      </c>
      <c r="W347" s="273"/>
      <c r="Y347" s="273"/>
      <c r="Z347" s="273"/>
      <c r="AA347" s="274" t="str">
        <f>VLOOKUP(功能_33[[#This Row],[User]],SKL放款!A:G,7,FALSE)</f>
        <v>放款審查課</v>
      </c>
      <c r="AB347" s="281">
        <v>44533</v>
      </c>
      <c r="AC347" s="281">
        <v>44526</v>
      </c>
      <c r="AD347" s="281">
        <v>44526</v>
      </c>
      <c r="AE347" s="281">
        <v>44526</v>
      </c>
      <c r="AF347" s="215" t="s">
        <v>2983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44503</v>
      </c>
      <c r="AK347" s="281"/>
      <c r="AL347" s="281"/>
      <c r="AM347" s="274"/>
      <c r="AN347" s="281"/>
      <c r="AO347" s="285" t="s">
        <v>960</v>
      </c>
      <c r="AP347" s="286" t="s">
        <v>961</v>
      </c>
      <c r="AR347" s="493" t="str">
        <f t="shared" si="66"/>
        <v>5-1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L5102</v>
      </c>
      <c r="AY347" s="598">
        <v>44517</v>
      </c>
      <c r="AZ347" s="598">
        <v>44517</v>
      </c>
      <c r="BA347" s="524" t="s">
        <v>3019</v>
      </c>
      <c r="BB347" s="274" t="s">
        <v>3085</v>
      </c>
      <c r="BC347" s="605"/>
      <c r="BD347" s="273" t="str">
        <f t="shared" si="62"/>
        <v>5-1</v>
      </c>
      <c r="BE347" s="273" t="str">
        <f t="shared" si="63"/>
        <v/>
      </c>
      <c r="BF347" s="273" t="str">
        <f t="shared" si="64"/>
        <v/>
      </c>
      <c r="BG347" s="273" t="str">
        <f t="shared" si="65"/>
        <v/>
      </c>
    </row>
    <row r="348" spans="3:59" ht="13.5" x14ac:dyDescent="0.3">
      <c r="C348" s="274" t="s">
        <v>80</v>
      </c>
      <c r="D348" s="274" t="s">
        <v>2476</v>
      </c>
      <c r="E348" s="273" t="s">
        <v>515</v>
      </c>
      <c r="F348" s="274" t="s">
        <v>516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85" t="s">
        <v>518</v>
      </c>
      <c r="AP348" s="286" t="s">
        <v>519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L6085</v>
      </c>
      <c r="AY348" s="598">
        <v>44512</v>
      </c>
      <c r="AZ348" s="598">
        <v>44512</v>
      </c>
      <c r="BA348" s="524" t="s">
        <v>3019</v>
      </c>
      <c r="BB348" s="274" t="s">
        <v>3055</v>
      </c>
      <c r="BC348" s="605"/>
      <c r="BD348" s="273" t="str">
        <f t="shared" si="62"/>
        <v>6-7</v>
      </c>
      <c r="BE348" s="273" t="str">
        <f t="shared" si="63"/>
        <v/>
      </c>
      <c r="BF348" s="273" t="str">
        <f t="shared" si="64"/>
        <v/>
      </c>
      <c r="BG348" s="273" t="str">
        <f t="shared" si="65"/>
        <v/>
      </c>
    </row>
    <row r="349" spans="3:59" ht="13.5" x14ac:dyDescent="0.3">
      <c r="C349" s="274" t="s">
        <v>80</v>
      </c>
      <c r="D349" s="274" t="s">
        <v>2476</v>
      </c>
      <c r="E349" s="273" t="s">
        <v>522</v>
      </c>
      <c r="F349" s="274" t="s">
        <v>523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44565</v>
      </c>
      <c r="M349" s="281">
        <v>44565</v>
      </c>
      <c r="N349" s="281">
        <v>44515</v>
      </c>
      <c r="O349" s="281">
        <v>44466</v>
      </c>
      <c r="P349" s="281">
        <f>IFERROR(IF(VLOOKUP(功能_33[[#This Row],[功能代號]],討論項目!A:H,8,FALSE)=0,"",VLOOKUP(功能_33[[#This Row],[功能代號]],討論項目!A:H,8,FALSE)),"")</f>
        <v>44475</v>
      </c>
      <c r="Q349" s="273" t="s">
        <v>12</v>
      </c>
      <c r="R349" s="273" t="s">
        <v>13</v>
      </c>
      <c r="W349" s="273"/>
      <c r="Y349" s="273"/>
      <c r="Z349" s="273"/>
      <c r="AA349" s="274" t="str">
        <f>VLOOKUP(功能_33[[#This Row],[User]],SKL放款!A:G,7,FALSE)</f>
        <v>放款推展課</v>
      </c>
      <c r="AB349" s="281">
        <v>44533</v>
      </c>
      <c r="AC349" s="281">
        <v>44533</v>
      </c>
      <c r="AD349" s="281">
        <v>44533</v>
      </c>
      <c r="AE349" s="281">
        <v>44533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44466</v>
      </c>
      <c r="AK349" s="281"/>
      <c r="AL349" s="281"/>
      <c r="AM349" s="274"/>
      <c r="AN349" s="281"/>
      <c r="AO349" s="273" t="s">
        <v>173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L6086</v>
      </c>
      <c r="AY349" s="598">
        <v>44512</v>
      </c>
      <c r="AZ349" s="598">
        <v>44512</v>
      </c>
      <c r="BA349" s="524" t="s">
        <v>3019</v>
      </c>
      <c r="BB349" s="274" t="s">
        <v>3055</v>
      </c>
      <c r="BC349" s="605"/>
      <c r="BD349" s="273" t="str">
        <f t="shared" si="62"/>
        <v>6-7</v>
      </c>
      <c r="BE349" s="273" t="str">
        <f t="shared" si="63"/>
        <v/>
      </c>
      <c r="BF349" s="273" t="str">
        <f t="shared" si="64"/>
        <v/>
      </c>
      <c r="BG349" s="273" t="str">
        <f t="shared" si="65"/>
        <v/>
      </c>
    </row>
    <row r="350" spans="3:59" ht="13.5" x14ac:dyDescent="0.3">
      <c r="C350" s="274" t="s">
        <v>80</v>
      </c>
      <c r="D350" s="274" t="s">
        <v>2476</v>
      </c>
      <c r="E350" s="273" t="s">
        <v>589</v>
      </c>
      <c r="F350" s="274" t="s">
        <v>588</v>
      </c>
      <c r="G350" s="274"/>
      <c r="H350" s="273" t="s">
        <v>176</v>
      </c>
      <c r="I350" s="273" t="s">
        <v>297</v>
      </c>
      <c r="J350" s="218" t="s">
        <v>2865</v>
      </c>
      <c r="K350" s="218"/>
      <c r="L350" s="281">
        <v>44566</v>
      </c>
      <c r="M350" s="281">
        <v>44566</v>
      </c>
      <c r="N350" s="281">
        <v>44516</v>
      </c>
      <c r="O350" s="281">
        <v>44467</v>
      </c>
      <c r="P350" s="281">
        <v>44467</v>
      </c>
      <c r="Q350" s="273" t="s">
        <v>12</v>
      </c>
      <c r="R350" s="273" t="s">
        <v>155</v>
      </c>
      <c r="W350" s="273"/>
      <c r="Y350" s="273"/>
      <c r="Z350" s="273"/>
      <c r="AA350" s="274" t="str">
        <f>VLOOKUP(功能_33[[#This Row],[User]],SKL放款!A:G,7,FALSE)</f>
        <v>放款服務課</v>
      </c>
      <c r="AB350" s="281">
        <v>44533</v>
      </c>
      <c r="AC350" s="281" t="s">
        <v>178</v>
      </c>
      <c r="AD350" s="281">
        <v>44529</v>
      </c>
      <c r="AE350" s="281">
        <v>44529</v>
      </c>
      <c r="AF350" s="215">
        <v>44550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44467</v>
      </c>
      <c r="AK350" s="281"/>
      <c r="AL350" s="281"/>
      <c r="AM350" s="274"/>
      <c r="AN350" s="281"/>
      <c r="AO350" s="285" t="s">
        <v>587</v>
      </c>
      <c r="AP350" s="286" t="s">
        <v>588</v>
      </c>
      <c r="AR350" s="493" t="str">
        <f t="shared" si="66"/>
        <v>6-7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>L6701</v>
      </c>
      <c r="AY350" s="598">
        <v>44512</v>
      </c>
      <c r="AZ350" s="598">
        <v>44512</v>
      </c>
      <c r="BA350" s="524" t="s">
        <v>3019</v>
      </c>
      <c r="BB350" s="274" t="s">
        <v>3079</v>
      </c>
      <c r="BC350" s="605"/>
      <c r="BD350" s="273" t="str">
        <f t="shared" si="62"/>
        <v>6-7</v>
      </c>
      <c r="BE350" s="273" t="str">
        <f t="shared" si="63"/>
        <v/>
      </c>
      <c r="BF350" s="273" t="str">
        <f t="shared" si="64"/>
        <v/>
      </c>
      <c r="BG350" s="273" t="str">
        <f t="shared" si="65"/>
        <v/>
      </c>
    </row>
    <row r="351" spans="3:59" ht="13.5" x14ac:dyDescent="0.3">
      <c r="C351" s="274" t="s">
        <v>79</v>
      </c>
      <c r="D351" s="274" t="s">
        <v>2478</v>
      </c>
      <c r="E351" s="273" t="s">
        <v>974</v>
      </c>
      <c r="F351" s="274" t="s">
        <v>2770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44575</v>
      </c>
      <c r="M351" s="281">
        <v>44572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98" t="s">
        <v>2463</v>
      </c>
      <c r="BA351" s="524" t="s">
        <v>2463</v>
      </c>
      <c r="BB351" s="274" t="s">
        <v>2463</v>
      </c>
      <c r="BC351" s="605"/>
      <c r="BD351" s="274" t="str">
        <f t="shared" si="62"/>
        <v/>
      </c>
      <c r="BE351" s="274" t="str">
        <f t="shared" si="63"/>
        <v/>
      </c>
      <c r="BF351" s="274" t="str">
        <f t="shared" si="64"/>
        <v>5-1</v>
      </c>
      <c r="BG351" s="274" t="str">
        <f t="shared" si="65"/>
        <v/>
      </c>
    </row>
    <row r="352" spans="3:59" ht="13.5" x14ac:dyDescent="0.3">
      <c r="C352" s="274" t="s">
        <v>79</v>
      </c>
      <c r="D352" s="274" t="s">
        <v>2478</v>
      </c>
      <c r="E352" s="273" t="s">
        <v>975</v>
      </c>
      <c r="F352" s="274" t="s">
        <v>976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44533</v>
      </c>
      <c r="Q352" s="273" t="s">
        <v>10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117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98" t="s">
        <v>2463</v>
      </c>
      <c r="BA352" s="524" t="s">
        <v>2463</v>
      </c>
      <c r="BB352" s="274" t="s">
        <v>2463</v>
      </c>
      <c r="BC352" s="605"/>
      <c r="BD352" s="274" t="str">
        <f t="shared" si="62"/>
        <v/>
      </c>
      <c r="BE352" s="274" t="str">
        <f t="shared" si="63"/>
        <v/>
      </c>
      <c r="BF352" s="274" t="str">
        <f t="shared" si="64"/>
        <v>5-1</v>
      </c>
      <c r="BG352" s="274" t="str">
        <f t="shared" si="65"/>
        <v/>
      </c>
    </row>
    <row r="353" spans="3:59" ht="13.5" x14ac:dyDescent="0.3">
      <c r="C353" s="274" t="s">
        <v>79</v>
      </c>
      <c r="D353" s="274" t="s">
        <v>2478</v>
      </c>
      <c r="E353" s="273" t="s">
        <v>977</v>
      </c>
      <c r="F353" s="274" t="s">
        <v>978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44582</v>
      </c>
      <c r="M353" s="281">
        <v>44574</v>
      </c>
      <c r="N353" s="281">
        <v>44505</v>
      </c>
      <c r="O353" s="281">
        <v>44504</v>
      </c>
      <c r="P353" s="281">
        <v>44536</v>
      </c>
      <c r="Q353" s="273" t="s">
        <v>7</v>
      </c>
      <c r="R353" s="273" t="s">
        <v>25</v>
      </c>
      <c r="S353" s="258" t="s">
        <v>21</v>
      </c>
      <c r="W353" s="273"/>
      <c r="Y353" s="273"/>
      <c r="Z353" s="273"/>
      <c r="AA353" s="274" t="str">
        <f>VLOOKUP(功能_33[[#This Row],[User]],SKL放款!A:G,7,FALSE)</f>
        <v>放款管理課</v>
      </c>
      <c r="AB353" s="281">
        <v>44533</v>
      </c>
      <c r="AC353" s="281" t="s">
        <v>178</v>
      </c>
      <c r="AD353" s="281">
        <v>44525</v>
      </c>
      <c r="AE353" s="281">
        <v>44525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44504</v>
      </c>
      <c r="AK353" s="281"/>
      <c r="AL353" s="281"/>
      <c r="AM353" s="274"/>
      <c r="AN353" s="281"/>
      <c r="AO353" s="285" t="s">
        <v>2777</v>
      </c>
      <c r="AP353" s="274" t="s">
        <v>2778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/>
      </c>
      <c r="AY353" s="598" t="s">
        <v>2463</v>
      </c>
      <c r="AZ353" s="598" t="s">
        <v>2463</v>
      </c>
      <c r="BA353" s="524" t="s">
        <v>2463</v>
      </c>
      <c r="BB353" s="274" t="s">
        <v>2463</v>
      </c>
      <c r="BC353" s="605"/>
      <c r="BD353" s="274" t="str">
        <f t="shared" si="62"/>
        <v/>
      </c>
      <c r="BE353" s="274" t="str">
        <f t="shared" si="63"/>
        <v/>
      </c>
      <c r="BF353" s="274" t="str">
        <f t="shared" si="64"/>
        <v>5-1</v>
      </c>
      <c r="BG353" s="274" t="str">
        <f t="shared" si="65"/>
        <v/>
      </c>
    </row>
    <row r="354" spans="3:59" ht="13.5" x14ac:dyDescent="0.3">
      <c r="C354" s="274" t="s">
        <v>79</v>
      </c>
      <c r="D354" s="274" t="s">
        <v>2478</v>
      </c>
      <c r="E354" s="273" t="s">
        <v>979</v>
      </c>
      <c r="F354" s="274" t="s">
        <v>980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44575</v>
      </c>
      <c r="M354" s="281">
        <v>44572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L5906</v>
      </c>
      <c r="AY354" s="598">
        <v>44516</v>
      </c>
      <c r="AZ354" s="598">
        <v>44516</v>
      </c>
      <c r="BA354" s="524" t="s">
        <v>3092</v>
      </c>
      <c r="BB354" s="274" t="s">
        <v>3086</v>
      </c>
      <c r="BC354" s="605"/>
      <c r="BD354" s="273" t="str">
        <f t="shared" si="62"/>
        <v>5-1</v>
      </c>
      <c r="BE354" s="273" t="str">
        <f t="shared" si="63"/>
        <v/>
      </c>
      <c r="BF354" s="273" t="str">
        <f t="shared" si="64"/>
        <v/>
      </c>
      <c r="BG354" s="273" t="str">
        <f t="shared" si="65"/>
        <v/>
      </c>
    </row>
    <row r="355" spans="3:59" ht="13.5" x14ac:dyDescent="0.3">
      <c r="C355" s="274" t="s">
        <v>79</v>
      </c>
      <c r="D355" s="274" t="s">
        <v>2478</v>
      </c>
      <c r="E355" s="273" t="s">
        <v>981</v>
      </c>
      <c r="F355" s="274" t="s">
        <v>982</v>
      </c>
      <c r="G355" s="274"/>
      <c r="H355" s="273" t="s">
        <v>176</v>
      </c>
      <c r="I355" s="273" t="s">
        <v>121</v>
      </c>
      <c r="J355" s="280" t="s">
        <v>2764</v>
      </c>
      <c r="K355" s="280"/>
      <c r="L355" s="281">
        <v>44582</v>
      </c>
      <c r="M355" s="281">
        <v>44574</v>
      </c>
      <c r="N355" s="281">
        <v>44524</v>
      </c>
      <c r="O355" s="281">
        <v>44524</v>
      </c>
      <c r="P355" s="281">
        <v>44536</v>
      </c>
      <c r="Q355" s="273" t="s">
        <v>7</v>
      </c>
      <c r="R355" s="273" t="s">
        <v>24</v>
      </c>
      <c r="W355" s="273"/>
      <c r="Y355" s="273"/>
      <c r="Z355" s="273"/>
      <c r="AA355" s="274" t="str">
        <f>VLOOKUP(功能_33[[#This Row],[User]],SKL放款!A:G,7,FALSE)</f>
        <v>放款服務課</v>
      </c>
      <c r="AB355" s="281">
        <v>44533</v>
      </c>
      <c r="AC355" s="281" t="s">
        <v>178</v>
      </c>
      <c r="AD355" s="281">
        <v>44531</v>
      </c>
      <c r="AE355" s="281">
        <v>44531</v>
      </c>
      <c r="AF355" s="215">
        <v>44544</v>
      </c>
      <c r="AG355" s="281"/>
      <c r="AH355" s="281"/>
      <c r="AI355" s="331"/>
      <c r="AJ355" s="281">
        <f>IFERROR(IF(VLOOKUP(功能_33[[#This Row],[功能代號]],E:T,11,FALSE)=0,"",VLOOKUP(功能_33[[#This Row],[功能代號]],E:T,11,FALSE)),"")</f>
        <v>44524</v>
      </c>
      <c r="AK355" s="281"/>
      <c r="AL355" s="281"/>
      <c r="AM355" s="274"/>
      <c r="AN355" s="281"/>
      <c r="AO355" s="285" t="s">
        <v>2779</v>
      </c>
      <c r="AP355" s="274" t="s">
        <v>2780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>L5116</v>
      </c>
      <c r="AY355" s="598">
        <v>44516</v>
      </c>
      <c r="AZ355" s="598">
        <v>44516</v>
      </c>
      <c r="BA355" s="524" t="s">
        <v>3092</v>
      </c>
      <c r="BB355" s="274" t="s">
        <v>3086</v>
      </c>
      <c r="BC355" s="605"/>
      <c r="BD355" s="273" t="str">
        <f t="shared" si="62"/>
        <v>5-1</v>
      </c>
      <c r="BE355" s="273" t="str">
        <f t="shared" si="63"/>
        <v/>
      </c>
      <c r="BF355" s="273" t="str">
        <f t="shared" si="64"/>
        <v/>
      </c>
      <c r="BG355" s="273" t="str">
        <f t="shared" si="65"/>
        <v/>
      </c>
    </row>
    <row r="356" spans="3:59" ht="13.5" x14ac:dyDescent="0.3">
      <c r="C356" s="274" t="s">
        <v>79</v>
      </c>
      <c r="D356" s="274" t="s">
        <v>2478</v>
      </c>
      <c r="E356" s="273" t="s">
        <v>984</v>
      </c>
      <c r="F356" s="266" t="s">
        <v>985</v>
      </c>
      <c r="G356" s="274" t="s">
        <v>986</v>
      </c>
      <c r="H356" s="273" t="s">
        <v>176</v>
      </c>
      <c r="I356" s="273" t="s">
        <v>121</v>
      </c>
      <c r="J356" s="280" t="s">
        <v>2764</v>
      </c>
      <c r="K356" s="280"/>
      <c r="L356" s="281">
        <v>44575</v>
      </c>
      <c r="M356" s="281">
        <v>44572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98" t="s">
        <v>2463</v>
      </c>
      <c r="BA356" s="524" t="s">
        <v>2463</v>
      </c>
      <c r="BB356" s="274" t="s">
        <v>2463</v>
      </c>
      <c r="BC356" s="605"/>
      <c r="BD356" s="274" t="str">
        <f t="shared" si="62"/>
        <v/>
      </c>
      <c r="BE356" s="274" t="str">
        <f t="shared" si="63"/>
        <v/>
      </c>
      <c r="BF356" s="274" t="str">
        <f t="shared" si="64"/>
        <v>5-1</v>
      </c>
      <c r="BG356" s="274" t="str">
        <f t="shared" si="65"/>
        <v/>
      </c>
    </row>
    <row r="357" spans="3:59" ht="13.5" x14ac:dyDescent="0.3">
      <c r="C357" s="274" t="s">
        <v>79</v>
      </c>
      <c r="D357" s="274" t="s">
        <v>2478</v>
      </c>
      <c r="E357" s="273" t="s">
        <v>988</v>
      </c>
      <c r="F357" s="266" t="s">
        <v>989</v>
      </c>
      <c r="G357" s="274" t="s">
        <v>990</v>
      </c>
      <c r="H357" s="273" t="s">
        <v>176</v>
      </c>
      <c r="I357" s="273" t="s">
        <v>121</v>
      </c>
      <c r="J357" s="280" t="s">
        <v>2764</v>
      </c>
      <c r="K357" s="280"/>
      <c r="L357" s="281">
        <v>44582</v>
      </c>
      <c r="M357" s="281">
        <v>44574</v>
      </c>
      <c r="N357" s="281">
        <v>44505</v>
      </c>
      <c r="O357" s="281">
        <v>44504</v>
      </c>
      <c r="P357" s="281">
        <v>44536</v>
      </c>
      <c r="Q357" s="273" t="s">
        <v>10</v>
      </c>
      <c r="R357" s="273" t="s">
        <v>25</v>
      </c>
      <c r="S357" s="258" t="s">
        <v>21</v>
      </c>
      <c r="W357" s="273"/>
      <c r="Y357" s="273"/>
      <c r="Z357" s="273"/>
      <c r="AA357" s="274" t="s">
        <v>987</v>
      </c>
      <c r="AB357" s="281">
        <v>44533</v>
      </c>
      <c r="AC357" s="281" t="s">
        <v>178</v>
      </c>
      <c r="AD357" s="281">
        <v>44525</v>
      </c>
      <c r="AE357" s="281">
        <v>44525</v>
      </c>
      <c r="AF357" s="215">
        <v>44544</v>
      </c>
      <c r="AG357" s="268"/>
      <c r="AH357" s="268"/>
      <c r="AI357" s="268"/>
      <c r="AJ357" s="268" t="s">
        <v>25</v>
      </c>
      <c r="AK357" s="268"/>
      <c r="AL357" s="268"/>
      <c r="AM357" s="274"/>
      <c r="AO357" s="273" t="s">
        <v>2614</v>
      </c>
      <c r="AP357" s="273" t="s">
        <v>2614</v>
      </c>
      <c r="AR357" s="493" t="str">
        <f t="shared" si="66"/>
        <v>5-1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/>
      </c>
      <c r="AY357" s="598" t="s">
        <v>2463</v>
      </c>
      <c r="AZ357" s="598" t="s">
        <v>2463</v>
      </c>
      <c r="BA357" s="524" t="s">
        <v>2463</v>
      </c>
      <c r="BB357" s="274" t="s">
        <v>2463</v>
      </c>
      <c r="BC357" s="605"/>
      <c r="BD357" s="274" t="str">
        <f t="shared" si="62"/>
        <v/>
      </c>
      <c r="BE357" s="274" t="str">
        <f t="shared" si="63"/>
        <v/>
      </c>
      <c r="BF357" s="274" t="str">
        <f t="shared" si="64"/>
        <v>5-1</v>
      </c>
      <c r="BG357" s="274" t="str">
        <f t="shared" si="65"/>
        <v/>
      </c>
    </row>
    <row r="358" spans="3:59" ht="13.5" x14ac:dyDescent="0.3">
      <c r="C358" s="274" t="s">
        <v>80</v>
      </c>
      <c r="D358" s="417" t="s">
        <v>2476</v>
      </c>
      <c r="E358" s="273" t="s">
        <v>1102</v>
      </c>
      <c r="F358" s="274" t="s">
        <v>1101</v>
      </c>
      <c r="G358" s="274"/>
      <c r="H358" s="273" t="s">
        <v>176</v>
      </c>
      <c r="I358" s="273" t="s">
        <v>297</v>
      </c>
      <c r="J358" s="218" t="s">
        <v>2963</v>
      </c>
      <c r="K358" s="258" t="s">
        <v>3000</v>
      </c>
      <c r="L358" s="281">
        <v>44566</v>
      </c>
      <c r="M358" s="281">
        <v>44566</v>
      </c>
      <c r="N358" s="281">
        <v>44529</v>
      </c>
      <c r="O358" s="281">
        <v>44529</v>
      </c>
      <c r="P358" s="281">
        <v>44537</v>
      </c>
      <c r="Q358" s="273" t="s">
        <v>12</v>
      </c>
      <c r="R358" s="273" t="s">
        <v>11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44533</v>
      </c>
      <c r="AC358" s="281" t="s">
        <v>2567</v>
      </c>
      <c r="AD358" s="281"/>
      <c r="AE358" s="281">
        <v>44529</v>
      </c>
      <c r="AF358" s="215" t="s">
        <v>2984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44529</v>
      </c>
      <c r="AK358" s="281"/>
      <c r="AL358" s="281"/>
      <c r="AM358" s="274"/>
      <c r="AN358" s="281"/>
      <c r="AO358" s="285" t="s">
        <v>1100</v>
      </c>
      <c r="AP358" s="286" t="s">
        <v>1101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L6702</v>
      </c>
      <c r="AY358" s="598">
        <v>44512</v>
      </c>
      <c r="AZ358" s="598">
        <v>44512</v>
      </c>
      <c r="BA358" s="524" t="s">
        <v>3092</v>
      </c>
      <c r="BB358" s="274" t="s">
        <v>3080</v>
      </c>
      <c r="BC358" s="605"/>
      <c r="BD358" s="273" t="str">
        <f t="shared" si="62"/>
        <v>6-7</v>
      </c>
      <c r="BE358" s="273" t="str">
        <f t="shared" si="63"/>
        <v/>
      </c>
      <c r="BF358" s="273" t="str">
        <f t="shared" si="64"/>
        <v/>
      </c>
      <c r="BG358" s="273" t="str">
        <f t="shared" si="65"/>
        <v/>
      </c>
    </row>
    <row r="359" spans="3:59" ht="13.5" x14ac:dyDescent="0.3">
      <c r="C359" s="274" t="s">
        <v>80</v>
      </c>
      <c r="D359" s="274" t="s">
        <v>2476</v>
      </c>
      <c r="E359" s="273" t="s">
        <v>594</v>
      </c>
      <c r="F359" s="274" t="s">
        <v>595</v>
      </c>
      <c r="G359" s="274"/>
      <c r="H359" s="273" t="s">
        <v>176</v>
      </c>
      <c r="I359" s="273" t="s">
        <v>297</v>
      </c>
      <c r="J359" s="218" t="s">
        <v>2865</v>
      </c>
      <c r="K359" s="218"/>
      <c r="L359" s="281">
        <v>44566</v>
      </c>
      <c r="M359" s="281">
        <v>44566</v>
      </c>
      <c r="N359" s="281">
        <v>44516</v>
      </c>
      <c r="O359" s="281">
        <v>44467</v>
      </c>
      <c r="P359" s="281">
        <v>44472</v>
      </c>
      <c r="Q359" s="273" t="s">
        <v>12</v>
      </c>
      <c r="R359" s="273" t="s">
        <v>155</v>
      </c>
      <c r="W359" s="273"/>
      <c r="Y359" s="273"/>
      <c r="Z359" s="273"/>
      <c r="AA359" s="274" t="str">
        <f>VLOOKUP(功能_33[[#This Row],[User]],SKL放款!A:G,7,FALSE)</f>
        <v>放款服務課</v>
      </c>
      <c r="AB359" s="281">
        <v>44472</v>
      </c>
      <c r="AC359" s="281" t="s">
        <v>117</v>
      </c>
      <c r="AD359" s="267">
        <v>44544</v>
      </c>
      <c r="AE359" s="267">
        <v>44544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44467</v>
      </c>
      <c r="AK359" s="281"/>
      <c r="AL359" s="281"/>
      <c r="AM359" s="274"/>
      <c r="AN359" s="281"/>
      <c r="AO359" s="285" t="s">
        <v>592</v>
      </c>
      <c r="AP359" s="286" t="s">
        <v>593</v>
      </c>
      <c r="AR359" s="493" t="str">
        <f t="shared" si="66"/>
        <v>6-7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L6703</v>
      </c>
      <c r="AY359" s="598">
        <v>44512</v>
      </c>
      <c r="AZ359" s="598">
        <v>44512</v>
      </c>
      <c r="BA359" s="524" t="s">
        <v>3019</v>
      </c>
      <c r="BB359" s="274" t="s">
        <v>3081</v>
      </c>
      <c r="BC359" s="605"/>
      <c r="BD359" s="273" t="str">
        <f t="shared" si="62"/>
        <v>6-7</v>
      </c>
      <c r="BE359" s="273" t="str">
        <f t="shared" si="63"/>
        <v/>
      </c>
      <c r="BF359" s="273" t="str">
        <f t="shared" si="64"/>
        <v/>
      </c>
      <c r="BG359" s="273" t="str">
        <f t="shared" si="65"/>
        <v/>
      </c>
    </row>
    <row r="360" spans="3:59" ht="17" x14ac:dyDescent="0.3">
      <c r="C360" s="274" t="s">
        <v>79</v>
      </c>
      <c r="D360" s="417" t="s">
        <v>2486</v>
      </c>
      <c r="E360" s="273" t="s">
        <v>999</v>
      </c>
      <c r="F360" s="274" t="s">
        <v>1000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44582</v>
      </c>
      <c r="M360" s="281">
        <v>44574</v>
      </c>
      <c r="N360" s="281">
        <v>44396</v>
      </c>
      <c r="O360" s="281">
        <v>44396</v>
      </c>
      <c r="P360" s="281">
        <v>44540</v>
      </c>
      <c r="Q360" s="273" t="s">
        <v>12</v>
      </c>
      <c r="R360" s="258" t="s">
        <v>2800</v>
      </c>
      <c r="T360" s="273">
        <v>1</v>
      </c>
      <c r="U360" s="273" t="s">
        <v>998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44540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2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L5402</v>
      </c>
      <c r="AY360" s="598">
        <v>44512</v>
      </c>
      <c r="AZ360" s="598">
        <v>44512</v>
      </c>
      <c r="BA360" s="524" t="s">
        <v>3019</v>
      </c>
      <c r="BB360" s="274" t="s">
        <v>3087</v>
      </c>
      <c r="BC360" s="605"/>
      <c r="BD360" s="273" t="str">
        <f t="shared" si="62"/>
        <v>5-2</v>
      </c>
      <c r="BE360" s="273" t="str">
        <f t="shared" si="63"/>
        <v/>
      </c>
      <c r="BF360" s="273" t="str">
        <f t="shared" si="64"/>
        <v/>
      </c>
      <c r="BG360" s="273" t="str">
        <f t="shared" si="65"/>
        <v/>
      </c>
    </row>
    <row r="361" spans="3:59" ht="17" x14ac:dyDescent="0.3">
      <c r="C361" s="274" t="s">
        <v>79</v>
      </c>
      <c r="D361" s="417" t="s">
        <v>2486</v>
      </c>
      <c r="E361" s="273" t="s">
        <v>1001</v>
      </c>
      <c r="F361" s="274" t="s">
        <v>1002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44575</v>
      </c>
      <c r="M361" s="281">
        <v>44573</v>
      </c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993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3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L5021</v>
      </c>
      <c r="AY361" s="598">
        <v>44512</v>
      </c>
      <c r="AZ361" s="598">
        <v>44512</v>
      </c>
      <c r="BA361" s="524" t="s">
        <v>3019</v>
      </c>
      <c r="BB361" s="274" t="s">
        <v>3087</v>
      </c>
      <c r="BC361" s="605"/>
      <c r="BD361" s="273" t="str">
        <f t="shared" si="62"/>
        <v>5-2</v>
      </c>
      <c r="BE361" s="273" t="str">
        <f t="shared" si="63"/>
        <v/>
      </c>
      <c r="BF361" s="273" t="str">
        <f t="shared" si="64"/>
        <v/>
      </c>
      <c r="BG361" s="273" t="str">
        <f t="shared" si="65"/>
        <v/>
      </c>
    </row>
    <row r="362" spans="3:59" ht="17" x14ac:dyDescent="0.3">
      <c r="C362" s="274" t="s">
        <v>79</v>
      </c>
      <c r="D362" s="417" t="s">
        <v>2486</v>
      </c>
      <c r="E362" s="273" t="s">
        <v>1003</v>
      </c>
      <c r="F362" s="274" t="s">
        <v>1004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44582</v>
      </c>
      <c r="M362" s="273"/>
      <c r="N362" s="281">
        <v>44396</v>
      </c>
      <c r="O362" s="281">
        <v>44396</v>
      </c>
      <c r="P362" s="281">
        <v>44533</v>
      </c>
      <c r="Q362" s="273" t="s">
        <v>12</v>
      </c>
      <c r="R362" s="258" t="s">
        <v>2800</v>
      </c>
      <c r="T362" s="273">
        <v>1</v>
      </c>
      <c r="U362" s="273" t="s">
        <v>998</v>
      </c>
      <c r="W362" s="273"/>
      <c r="Y362" s="273"/>
      <c r="Z362" s="273"/>
      <c r="AA362" s="274" t="e">
        <f>VLOOKUP(功能_33[[#This Row],[User]],SKL放款!A:G,7,FALSE)</f>
        <v>#N/A</v>
      </c>
      <c r="AB362" s="281">
        <v>44533</v>
      </c>
      <c r="AC362" s="281" t="s">
        <v>117</v>
      </c>
      <c r="AD362" s="267">
        <v>44550</v>
      </c>
      <c r="AE362" s="281">
        <v>44550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44396</v>
      </c>
      <c r="AK362" s="281"/>
      <c r="AL362" s="281"/>
      <c r="AM362" s="274"/>
      <c r="AN362" s="281">
        <v>44396</v>
      </c>
      <c r="AO362" s="567" t="s">
        <v>2803</v>
      </c>
      <c r="AP362" s="554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L5401</v>
      </c>
      <c r="AY362" s="598">
        <v>44512</v>
      </c>
      <c r="AZ362" s="598">
        <v>44512</v>
      </c>
      <c r="BA362" s="524" t="s">
        <v>3019</v>
      </c>
      <c r="BB362" s="274" t="s">
        <v>3087</v>
      </c>
      <c r="BC362" s="605"/>
      <c r="BD362" s="273" t="str">
        <f t="shared" si="62"/>
        <v/>
      </c>
      <c r="BE362" s="273" t="str">
        <f t="shared" si="63"/>
        <v>5-2</v>
      </c>
      <c r="BF362" s="273" t="str">
        <f t="shared" si="64"/>
        <v/>
      </c>
      <c r="BG362" s="273" t="str">
        <f t="shared" si="65"/>
        <v/>
      </c>
    </row>
    <row r="363" spans="3:59" ht="17" x14ac:dyDescent="0.3">
      <c r="C363" s="274" t="s">
        <v>79</v>
      </c>
      <c r="D363" s="417" t="s">
        <v>2486</v>
      </c>
      <c r="E363" s="273" t="s">
        <v>1005</v>
      </c>
      <c r="F363" s="274" t="s">
        <v>1006</v>
      </c>
      <c r="G363" s="274"/>
      <c r="H363" s="273" t="s">
        <v>120</v>
      </c>
      <c r="I363" s="273" t="s">
        <v>121</v>
      </c>
      <c r="J363" s="280" t="s">
        <v>2871</v>
      </c>
      <c r="K363" s="280"/>
      <c r="L363" s="281">
        <v>44575</v>
      </c>
      <c r="M363" s="281">
        <v>44573</v>
      </c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993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5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L5023</v>
      </c>
      <c r="AY363" s="598">
        <v>44512</v>
      </c>
      <c r="AZ363" s="598">
        <v>44512</v>
      </c>
      <c r="BA363" s="524" t="s">
        <v>3019</v>
      </c>
      <c r="BB363" s="274" t="s">
        <v>3088</v>
      </c>
      <c r="BC363" s="605"/>
      <c r="BD363" s="273" t="str">
        <f t="shared" si="62"/>
        <v>5-2</v>
      </c>
      <c r="BE363" s="273" t="str">
        <f t="shared" si="63"/>
        <v/>
      </c>
      <c r="BF363" s="273" t="str">
        <f t="shared" si="64"/>
        <v/>
      </c>
      <c r="BG363" s="273" t="str">
        <f t="shared" si="65"/>
        <v/>
      </c>
    </row>
    <row r="364" spans="3:59" ht="17" x14ac:dyDescent="0.3">
      <c r="C364" s="274" t="s">
        <v>79</v>
      </c>
      <c r="D364" s="417" t="s">
        <v>2486</v>
      </c>
      <c r="E364" s="273" t="s">
        <v>1007</v>
      </c>
      <c r="F364" s="274" t="s">
        <v>1008</v>
      </c>
      <c r="G364" s="274"/>
      <c r="H364" s="273" t="s">
        <v>120</v>
      </c>
      <c r="I364" s="273" t="s">
        <v>121</v>
      </c>
      <c r="J364" s="280" t="s">
        <v>2955</v>
      </c>
      <c r="K364" s="280"/>
      <c r="L364" s="281">
        <v>44582</v>
      </c>
      <c r="M364" s="273"/>
      <c r="N364" s="281">
        <v>44397</v>
      </c>
      <c r="O364" s="281">
        <v>44397</v>
      </c>
      <c r="P364" s="281">
        <v>44533</v>
      </c>
      <c r="Q364" s="273" t="s">
        <v>12</v>
      </c>
      <c r="R364" s="273" t="s">
        <v>13</v>
      </c>
      <c r="T364" s="273">
        <v>1</v>
      </c>
      <c r="U364" s="273" t="s">
        <v>998</v>
      </c>
      <c r="W364" s="273"/>
      <c r="Y364" s="273"/>
      <c r="Z364" s="273"/>
      <c r="AA364" s="274" t="str">
        <f>VLOOKUP(功能_33[[#This Row],[User]],SKL放款!A:G,7,FALSE)</f>
        <v>放款推展課</v>
      </c>
      <c r="AB364" s="281">
        <v>44533</v>
      </c>
      <c r="AC364" s="281">
        <v>44533</v>
      </c>
      <c r="AD364" s="281">
        <v>44533</v>
      </c>
      <c r="AE364" s="281">
        <v>44533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44397</v>
      </c>
      <c r="AK364" s="281"/>
      <c r="AL364" s="281"/>
      <c r="AM364" s="274"/>
      <c r="AN364" s="281">
        <v>44397</v>
      </c>
      <c r="AO364" s="567" t="s">
        <v>2803</v>
      </c>
      <c r="AP364" s="556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L5406</v>
      </c>
      <c r="AY364" s="598">
        <v>44512</v>
      </c>
      <c r="AZ364" s="598">
        <v>44512</v>
      </c>
      <c r="BA364" s="524" t="s">
        <v>3019</v>
      </c>
      <c r="BB364" s="274" t="s">
        <v>3088</v>
      </c>
      <c r="BC364" s="605"/>
      <c r="BD364" s="273" t="str">
        <f t="shared" si="62"/>
        <v/>
      </c>
      <c r="BE364" s="273" t="str">
        <f t="shared" si="63"/>
        <v>5-2</v>
      </c>
      <c r="BF364" s="273" t="str">
        <f t="shared" si="64"/>
        <v/>
      </c>
      <c r="BG364" s="273" t="str">
        <f t="shared" si="65"/>
        <v/>
      </c>
    </row>
    <row r="365" spans="3:59" ht="17" x14ac:dyDescent="0.3">
      <c r="C365" s="274" t="s">
        <v>79</v>
      </c>
      <c r="D365" s="417" t="s">
        <v>2486</v>
      </c>
      <c r="E365" s="273" t="s">
        <v>1009</v>
      </c>
      <c r="F365" s="274" t="s">
        <v>1010</v>
      </c>
      <c r="G365" s="274"/>
      <c r="H365" s="273" t="s">
        <v>120</v>
      </c>
      <c r="I365" s="273" t="s">
        <v>121</v>
      </c>
      <c r="J365" s="280" t="s">
        <v>2871</v>
      </c>
      <c r="K365" s="280"/>
      <c r="L365" s="281">
        <v>44575</v>
      </c>
      <c r="M365" s="281">
        <v>44573</v>
      </c>
      <c r="N365" s="281">
        <v>44396</v>
      </c>
      <c r="O365" s="281">
        <v>44396</v>
      </c>
      <c r="P365" s="281">
        <v>44396</v>
      </c>
      <c r="Q365" s="273" t="s">
        <v>12</v>
      </c>
      <c r="R365" s="273" t="s">
        <v>2800</v>
      </c>
      <c r="T365" s="273">
        <v>1</v>
      </c>
      <c r="U365" s="273" t="s">
        <v>993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178</v>
      </c>
      <c r="AD365" s="281"/>
      <c r="AE365" s="281">
        <v>44396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7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L5024</v>
      </c>
      <c r="AY365" s="598">
        <v>44512</v>
      </c>
      <c r="AZ365" s="598">
        <v>44512</v>
      </c>
      <c r="BA365" s="524" t="s">
        <v>3019</v>
      </c>
      <c r="BB365" s="274" t="s">
        <v>3089</v>
      </c>
      <c r="BC365" s="605"/>
      <c r="BD365" s="273" t="str">
        <f t="shared" si="62"/>
        <v>5-2</v>
      </c>
      <c r="BE365" s="273" t="str">
        <f t="shared" si="63"/>
        <v/>
      </c>
      <c r="BF365" s="273" t="str">
        <f t="shared" si="64"/>
        <v/>
      </c>
      <c r="BG365" s="273" t="str">
        <f t="shared" si="65"/>
        <v/>
      </c>
    </row>
    <row r="366" spans="3:59" ht="17" x14ac:dyDescent="0.3">
      <c r="C366" s="274" t="s">
        <v>79</v>
      </c>
      <c r="D366" s="417" t="s">
        <v>2486</v>
      </c>
      <c r="E366" s="273" t="s">
        <v>1011</v>
      </c>
      <c r="F366" s="274" t="s">
        <v>1012</v>
      </c>
      <c r="G366" s="274"/>
      <c r="H366" s="273" t="s">
        <v>120</v>
      </c>
      <c r="I366" s="273" t="s">
        <v>121</v>
      </c>
      <c r="J366" s="280" t="s">
        <v>2955</v>
      </c>
      <c r="K366" s="280"/>
      <c r="L366" s="281">
        <v>44582</v>
      </c>
      <c r="M366" s="273"/>
      <c r="N366" s="281">
        <v>44396</v>
      </c>
      <c r="O366" s="281">
        <v>44396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998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44396</v>
      </c>
      <c r="AK366" s="281"/>
      <c r="AL366" s="281"/>
      <c r="AM366" s="274"/>
      <c r="AN366" s="281">
        <v>44396</v>
      </c>
      <c r="AO366" s="567" t="s">
        <v>2803</v>
      </c>
      <c r="AP366" s="558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L5405</v>
      </c>
      <c r="AY366" s="598">
        <v>44512</v>
      </c>
      <c r="AZ366" s="598">
        <v>44512</v>
      </c>
      <c r="BA366" s="524" t="s">
        <v>3019</v>
      </c>
      <c r="BB366" s="274" t="s">
        <v>3089</v>
      </c>
      <c r="BC366" s="605"/>
      <c r="BD366" s="273" t="str">
        <f t="shared" si="62"/>
        <v/>
      </c>
      <c r="BE366" s="273" t="str">
        <f t="shared" si="63"/>
        <v>5-2</v>
      </c>
      <c r="BF366" s="273" t="str">
        <f t="shared" si="64"/>
        <v/>
      </c>
      <c r="BG366" s="273" t="str">
        <f t="shared" si="65"/>
        <v/>
      </c>
    </row>
    <row r="367" spans="3:59" ht="17" x14ac:dyDescent="0.3">
      <c r="C367" s="274" t="s">
        <v>79</v>
      </c>
      <c r="D367" s="417" t="s">
        <v>2486</v>
      </c>
      <c r="E367" s="273" t="s">
        <v>1013</v>
      </c>
      <c r="F367" s="274" t="s">
        <v>1014</v>
      </c>
      <c r="G367" s="274"/>
      <c r="H367" s="273" t="s">
        <v>120</v>
      </c>
      <c r="I367" s="273" t="s">
        <v>121</v>
      </c>
      <c r="J367" s="280" t="s">
        <v>3134</v>
      </c>
      <c r="K367" s="280" t="s">
        <v>3122</v>
      </c>
      <c r="L367" s="281">
        <v>44575</v>
      </c>
      <c r="M367" s="281">
        <v>44573</v>
      </c>
      <c r="N367" s="281">
        <v>44397</v>
      </c>
      <c r="O367" s="281">
        <v>44397</v>
      </c>
      <c r="P367" s="281">
        <v>44533</v>
      </c>
      <c r="Q367" s="273" t="s">
        <v>12</v>
      </c>
      <c r="R367" s="258" t="s">
        <v>2800</v>
      </c>
      <c r="T367" s="273">
        <v>1</v>
      </c>
      <c r="U367" s="273" t="s">
        <v>993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117</v>
      </c>
      <c r="AD367" s="267">
        <v>44550</v>
      </c>
      <c r="AE367" s="281">
        <v>44550</v>
      </c>
      <c r="AF367" s="215" t="s">
        <v>3140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>
        <v>44397</v>
      </c>
      <c r="AO367" s="567" t="s">
        <v>2803</v>
      </c>
      <c r="AP367" s="560" t="s">
        <v>2804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L5022</v>
      </c>
      <c r="AY367" s="598">
        <v>44512</v>
      </c>
      <c r="AZ367" s="598">
        <v>44512</v>
      </c>
      <c r="BA367" s="524" t="s">
        <v>3019</v>
      </c>
      <c r="BB367" s="274" t="s">
        <v>3059</v>
      </c>
      <c r="BC367" s="605"/>
      <c r="BD367" s="273" t="str">
        <f t="shared" si="62"/>
        <v>5-2</v>
      </c>
      <c r="BE367" s="273" t="str">
        <f t="shared" si="63"/>
        <v/>
      </c>
      <c r="BF367" s="273" t="str">
        <f t="shared" si="64"/>
        <v/>
      </c>
      <c r="BG367" s="273" t="str">
        <f t="shared" si="65"/>
        <v/>
      </c>
    </row>
    <row r="368" spans="3:59" ht="13.5" x14ac:dyDescent="0.3">
      <c r="C368" s="274" t="s">
        <v>79</v>
      </c>
      <c r="D368" s="417" t="s">
        <v>2486</v>
      </c>
      <c r="E368" s="273" t="s">
        <v>1015</v>
      </c>
      <c r="F368" s="274" t="s">
        <v>1016</v>
      </c>
      <c r="G368" s="274" t="s">
        <v>389</v>
      </c>
      <c r="H368" s="273" t="s">
        <v>120</v>
      </c>
      <c r="I368" s="273" t="s">
        <v>121</v>
      </c>
      <c r="J368" s="280" t="s">
        <v>2871</v>
      </c>
      <c r="K368" s="280"/>
      <c r="L368" s="281">
        <v>44575</v>
      </c>
      <c r="M368" s="281">
        <v>44573</v>
      </c>
      <c r="N368" s="281">
        <v>44397</v>
      </c>
      <c r="O368" s="281">
        <v>44397</v>
      </c>
      <c r="P368" s="281">
        <v>44397</v>
      </c>
      <c r="Q368" s="273" t="s">
        <v>12</v>
      </c>
      <c r="R368" s="273" t="s">
        <v>2800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178</v>
      </c>
      <c r="AD368" s="281"/>
      <c r="AE368" s="281">
        <v>44397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/>
      <c r="AO368" s="273" t="s">
        <v>2614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L5914</v>
      </c>
      <c r="AY368" s="598">
        <v>44512</v>
      </c>
      <c r="AZ368" s="598">
        <v>44512</v>
      </c>
      <c r="BA368" s="524" t="s">
        <v>3019</v>
      </c>
      <c r="BB368" s="274" t="s">
        <v>3090</v>
      </c>
      <c r="BC368" s="605"/>
      <c r="BD368" s="273" t="str">
        <f t="shared" si="62"/>
        <v>5-2</v>
      </c>
      <c r="BE368" s="273" t="str">
        <f t="shared" si="63"/>
        <v/>
      </c>
      <c r="BF368" s="273" t="str">
        <f t="shared" si="64"/>
        <v/>
      </c>
      <c r="BG368" s="273" t="str">
        <f t="shared" si="65"/>
        <v/>
      </c>
    </row>
    <row r="369" spans="3:59" ht="17" x14ac:dyDescent="0.3">
      <c r="C369" s="274" t="s">
        <v>79</v>
      </c>
      <c r="D369" s="417" t="s">
        <v>2486</v>
      </c>
      <c r="E369" s="273" t="s">
        <v>1017</v>
      </c>
      <c r="F369" s="274" t="s">
        <v>1018</v>
      </c>
      <c r="G369" s="274"/>
      <c r="H369" s="273" t="s">
        <v>120</v>
      </c>
      <c r="I369" s="273" t="s">
        <v>121</v>
      </c>
      <c r="J369" s="280" t="s">
        <v>2871</v>
      </c>
      <c r="K369" s="280"/>
      <c r="L369" s="281">
        <v>44582</v>
      </c>
      <c r="M369" s="273"/>
      <c r="N369" s="281">
        <v>44397</v>
      </c>
      <c r="O369" s="281">
        <v>44397</v>
      </c>
      <c r="P369" s="281">
        <v>44533</v>
      </c>
      <c r="Q369" s="273" t="s">
        <v>12</v>
      </c>
      <c r="R369" s="258" t="s">
        <v>2800</v>
      </c>
      <c r="T369" s="273">
        <v>1</v>
      </c>
      <c r="U369" s="273" t="s">
        <v>998</v>
      </c>
      <c r="W369" s="273"/>
      <c r="Y369" s="273"/>
      <c r="Z369" s="273"/>
      <c r="AA369" s="274" t="e">
        <f>VLOOKUP(功能_33[[#This Row],[User]],SKL放款!A:G,7,FALSE)</f>
        <v>#N/A</v>
      </c>
      <c r="AB369" s="281">
        <v>44533</v>
      </c>
      <c r="AC369" s="281" t="s">
        <v>117</v>
      </c>
      <c r="AD369" s="267">
        <v>44550</v>
      </c>
      <c r="AE369" s="281">
        <v>44550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44397</v>
      </c>
      <c r="AK369" s="281"/>
      <c r="AL369" s="281"/>
      <c r="AM369" s="274"/>
      <c r="AN369" s="281">
        <v>44397</v>
      </c>
      <c r="AO369" s="567" t="s">
        <v>2803</v>
      </c>
      <c r="AP369" s="560" t="s">
        <v>2804</v>
      </c>
      <c r="AR369" s="493" t="str">
        <f t="shared" si="66"/>
        <v>5-2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L5407</v>
      </c>
      <c r="AY369" s="598">
        <v>44512</v>
      </c>
      <c r="AZ369" s="598">
        <v>44512</v>
      </c>
      <c r="BA369" s="524" t="s">
        <v>3019</v>
      </c>
      <c r="BB369" s="274" t="s">
        <v>3059</v>
      </c>
      <c r="BC369" s="605"/>
      <c r="BD369" s="273" t="str">
        <f t="shared" si="62"/>
        <v/>
      </c>
      <c r="BE369" s="273" t="str">
        <f t="shared" si="63"/>
        <v>5-2</v>
      </c>
      <c r="BF369" s="273" t="str">
        <f t="shared" si="64"/>
        <v/>
      </c>
      <c r="BG369" s="273" t="str">
        <f t="shared" si="65"/>
        <v/>
      </c>
    </row>
    <row r="370" spans="3:59" ht="13.5" x14ac:dyDescent="0.3">
      <c r="C370" s="274" t="s">
        <v>80</v>
      </c>
      <c r="D370" s="274" t="s">
        <v>2476</v>
      </c>
      <c r="E370" s="273" t="s">
        <v>572</v>
      </c>
      <c r="F370" s="274" t="s">
        <v>573</v>
      </c>
      <c r="G370" s="274"/>
      <c r="H370" s="273" t="s">
        <v>176</v>
      </c>
      <c r="I370" s="273" t="s">
        <v>297</v>
      </c>
      <c r="J370" s="218" t="s">
        <v>2865</v>
      </c>
      <c r="K370" s="218"/>
      <c r="L370" s="281">
        <v>44566</v>
      </c>
      <c r="M370" s="281">
        <v>44566</v>
      </c>
      <c r="N370" s="281">
        <v>44516</v>
      </c>
      <c r="O370" s="281">
        <v>44467</v>
      </c>
      <c r="P370" s="281">
        <v>44472</v>
      </c>
      <c r="Q370" s="273" t="s">
        <v>12</v>
      </c>
      <c r="R370" s="273" t="s">
        <v>549</v>
      </c>
      <c r="W370" s="273"/>
      <c r="Y370" s="273"/>
      <c r="Z370" s="273"/>
      <c r="AA370" s="274" t="str">
        <f>VLOOKUP(功能_33[[#This Row],[User]],SKL放款!A:G,7,FALSE)</f>
        <v>放款審查課</v>
      </c>
      <c r="AB370" s="281">
        <v>44472</v>
      </c>
      <c r="AC370" s="281" t="s">
        <v>117</v>
      </c>
      <c r="AD370" s="267">
        <v>44544</v>
      </c>
      <c r="AE370" s="267">
        <v>44544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44467</v>
      </c>
      <c r="AK370" s="281"/>
      <c r="AL370" s="281"/>
      <c r="AM370" s="274"/>
      <c r="AN370" s="281"/>
      <c r="AO370" s="285" t="s">
        <v>562</v>
      </c>
      <c r="AP370" s="286" t="s">
        <v>563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L6704</v>
      </c>
      <c r="AY370" s="598">
        <v>44512</v>
      </c>
      <c r="AZ370" s="598">
        <v>44512</v>
      </c>
      <c r="BA370" s="524" t="s">
        <v>3019</v>
      </c>
      <c r="BB370" s="274" t="s">
        <v>3082</v>
      </c>
      <c r="BC370" s="605"/>
      <c r="BD370" s="273" t="str">
        <f t="shared" si="62"/>
        <v>6-7</v>
      </c>
      <c r="BE370" s="273" t="str">
        <f t="shared" si="63"/>
        <v/>
      </c>
      <c r="BF370" s="273" t="str">
        <f t="shared" si="64"/>
        <v/>
      </c>
      <c r="BG370" s="273" t="str">
        <f t="shared" si="65"/>
        <v/>
      </c>
    </row>
    <row r="371" spans="3:59" ht="13.5" x14ac:dyDescent="0.3">
      <c r="C371" s="274" t="s">
        <v>80</v>
      </c>
      <c r="D371" s="417" t="s">
        <v>2476</v>
      </c>
      <c r="E371" s="273" t="s">
        <v>1021</v>
      </c>
      <c r="F371" s="274" t="s">
        <v>1022</v>
      </c>
      <c r="G371" s="274"/>
      <c r="H371" s="273" t="s">
        <v>120</v>
      </c>
      <c r="I371" s="273" t="s">
        <v>121</v>
      </c>
      <c r="J371" s="218" t="s">
        <v>2865</v>
      </c>
      <c r="K371" s="218"/>
      <c r="L371" s="281">
        <v>44575</v>
      </c>
      <c r="M371" s="281">
        <v>44573</v>
      </c>
      <c r="N371" s="281">
        <v>44398</v>
      </c>
      <c r="O371" s="281">
        <v>44398</v>
      </c>
      <c r="P371" s="281">
        <v>44533</v>
      </c>
      <c r="Q371" s="273" t="s">
        <v>12</v>
      </c>
      <c r="R371" s="258" t="s">
        <v>2800</v>
      </c>
      <c r="W371" s="273"/>
      <c r="Y371" s="273"/>
      <c r="Z371" s="273"/>
      <c r="AA371" s="274" t="e">
        <f>VLOOKUP(功能_33[[#This Row],[User]],SKL放款!A:G,7,FALSE)</f>
        <v>#N/A</v>
      </c>
      <c r="AB371" s="281">
        <v>44533</v>
      </c>
      <c r="AC371" s="281" t="s">
        <v>117</v>
      </c>
      <c r="AD371" s="267">
        <v>44550</v>
      </c>
      <c r="AE371" s="281">
        <v>44550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44398</v>
      </c>
      <c r="AK371" s="281"/>
      <c r="AL371" s="281"/>
      <c r="AM371" s="274"/>
      <c r="AN371" s="281">
        <v>44398</v>
      </c>
      <c r="AO371" s="273" t="s">
        <v>2614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L6994</v>
      </c>
      <c r="AY371" s="598">
        <v>44515</v>
      </c>
      <c r="AZ371" s="598">
        <v>44515</v>
      </c>
      <c r="BA371" s="524" t="s">
        <v>3019</v>
      </c>
      <c r="BB371" s="274" t="s">
        <v>3083</v>
      </c>
      <c r="BC371" s="605"/>
      <c r="BD371" s="273" t="str">
        <f t="shared" si="62"/>
        <v>6-7</v>
      </c>
      <c r="BE371" s="273" t="str">
        <f t="shared" si="63"/>
        <v/>
      </c>
      <c r="BF371" s="273" t="str">
        <f t="shared" si="64"/>
        <v/>
      </c>
      <c r="BG371" s="273" t="str">
        <f t="shared" si="65"/>
        <v/>
      </c>
    </row>
    <row r="372" spans="3:59" ht="13.5" x14ac:dyDescent="0.3">
      <c r="C372" s="274" t="s">
        <v>80</v>
      </c>
      <c r="D372" s="274" t="s">
        <v>2476</v>
      </c>
      <c r="E372" s="273" t="s">
        <v>564</v>
      </c>
      <c r="F372" s="274" t="s">
        <v>563</v>
      </c>
      <c r="G372" s="274"/>
      <c r="H372" s="273" t="s">
        <v>176</v>
      </c>
      <c r="I372" s="273" t="s">
        <v>297</v>
      </c>
      <c r="J372" s="218" t="s">
        <v>2865</v>
      </c>
      <c r="K372" s="218"/>
      <c r="L372" s="281">
        <v>44566</v>
      </c>
      <c r="M372" s="281">
        <v>44566</v>
      </c>
      <c r="N372" s="281">
        <v>44516</v>
      </c>
      <c r="O372" s="281">
        <v>44467</v>
      </c>
      <c r="P372" s="281">
        <v>44472</v>
      </c>
      <c r="Q372" s="273" t="s">
        <v>12</v>
      </c>
      <c r="R372" s="273" t="s">
        <v>549</v>
      </c>
      <c r="W372" s="273"/>
      <c r="Y372" s="273"/>
      <c r="Z372" s="273"/>
      <c r="AA372" s="274" t="str">
        <f>VLOOKUP(功能_33[[#This Row],[User]],SKL放款!A:G,7,FALSE)</f>
        <v>放款審查課</v>
      </c>
      <c r="AB372" s="281">
        <v>44472</v>
      </c>
      <c r="AC372" s="281" t="s">
        <v>117</v>
      </c>
      <c r="AD372" s="267">
        <v>44544</v>
      </c>
      <c r="AE372" s="267">
        <v>44544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44467</v>
      </c>
      <c r="AK372" s="281"/>
      <c r="AL372" s="281"/>
      <c r="AM372" s="274"/>
      <c r="AN372" s="281"/>
      <c r="AO372" s="285" t="s">
        <v>562</v>
      </c>
      <c r="AP372" s="286" t="s">
        <v>563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L6705</v>
      </c>
      <c r="AY372" s="598">
        <v>44512</v>
      </c>
      <c r="AZ372" s="598">
        <v>44512</v>
      </c>
      <c r="BA372" s="524" t="s">
        <v>3019</v>
      </c>
      <c r="BB372" s="274" t="s">
        <v>3082</v>
      </c>
      <c r="BC372" s="605"/>
      <c r="BD372" s="273" t="str">
        <f t="shared" si="62"/>
        <v>6-7</v>
      </c>
      <c r="BE372" s="273" t="str">
        <f t="shared" si="63"/>
        <v/>
      </c>
      <c r="BF372" s="273" t="str">
        <f t="shared" si="64"/>
        <v/>
      </c>
      <c r="BG372" s="273" t="str">
        <f t="shared" si="65"/>
        <v/>
      </c>
    </row>
    <row r="373" spans="3:59" ht="13.5" x14ac:dyDescent="0.3">
      <c r="C373" s="274" t="s">
        <v>80</v>
      </c>
      <c r="D373" s="417" t="s">
        <v>2476</v>
      </c>
      <c r="E373" s="273" t="s">
        <v>1025</v>
      </c>
      <c r="F373" s="274" t="s">
        <v>1026</v>
      </c>
      <c r="G373" s="274"/>
      <c r="H373" s="273" t="s">
        <v>120</v>
      </c>
      <c r="I373" s="273" t="s">
        <v>121</v>
      </c>
      <c r="J373" s="218" t="s">
        <v>2865</v>
      </c>
      <c r="K373" s="218"/>
      <c r="L373" s="281">
        <v>44582</v>
      </c>
      <c r="M373" s="281">
        <v>44573</v>
      </c>
      <c r="N373" s="281">
        <v>44398</v>
      </c>
      <c r="O373" s="281">
        <v>44398</v>
      </c>
      <c r="P373" s="281">
        <v>44536</v>
      </c>
      <c r="Q373" s="273" t="s">
        <v>12</v>
      </c>
      <c r="R373" s="258" t="s">
        <v>2800</v>
      </c>
      <c r="W373" s="273"/>
      <c r="Y373" s="273"/>
      <c r="Z373" s="273"/>
      <c r="AA373" s="274" t="e">
        <f>VLOOKUP(功能_33[[#This Row],[User]],SKL放款!A:G,7,FALSE)</f>
        <v>#N/A</v>
      </c>
      <c r="AB373" s="281">
        <v>44536</v>
      </c>
      <c r="AC373" s="281" t="s">
        <v>117</v>
      </c>
      <c r="AD373" s="267">
        <v>44550</v>
      </c>
      <c r="AE373" s="281">
        <v>44550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44398</v>
      </c>
      <c r="AK373" s="281"/>
      <c r="AL373" s="281"/>
      <c r="AM373" s="274"/>
      <c r="AN373" s="281">
        <v>44398</v>
      </c>
      <c r="AO373" s="273" t="s">
        <v>2614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L6757</v>
      </c>
      <c r="AY373" s="598">
        <v>44515</v>
      </c>
      <c r="AZ373" s="598">
        <v>44515</v>
      </c>
      <c r="BA373" s="524" t="s">
        <v>3019</v>
      </c>
      <c r="BB373" s="274" t="s">
        <v>3083</v>
      </c>
      <c r="BC373" s="605"/>
      <c r="BD373" s="273" t="str">
        <f t="shared" si="62"/>
        <v>6-7</v>
      </c>
      <c r="BE373" s="273" t="str">
        <f t="shared" si="63"/>
        <v/>
      </c>
      <c r="BF373" s="273" t="str">
        <f t="shared" si="64"/>
        <v/>
      </c>
      <c r="BG373" s="273" t="str">
        <f t="shared" si="65"/>
        <v/>
      </c>
    </row>
    <row r="374" spans="3:59" ht="13.5" x14ac:dyDescent="0.3">
      <c r="C374" s="274" t="s">
        <v>80</v>
      </c>
      <c r="D374" s="274" t="s">
        <v>2476</v>
      </c>
      <c r="E374" s="273" t="s">
        <v>542</v>
      </c>
      <c r="F374" s="274" t="s">
        <v>541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12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85" t="s">
        <v>540</v>
      </c>
      <c r="AP374" s="286" t="s">
        <v>541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L6707</v>
      </c>
      <c r="AY374" s="598">
        <v>44512</v>
      </c>
      <c r="AZ374" s="598">
        <v>44512</v>
      </c>
      <c r="BA374" s="524" t="s">
        <v>3092</v>
      </c>
      <c r="BB374" s="274" t="s">
        <v>3033</v>
      </c>
      <c r="BC374" s="605"/>
      <c r="BD374" s="273" t="str">
        <f t="shared" si="62"/>
        <v>6-7</v>
      </c>
      <c r="BE374" s="273" t="str">
        <f t="shared" si="63"/>
        <v/>
      </c>
      <c r="BF374" s="273" t="str">
        <f t="shared" si="64"/>
        <v/>
      </c>
      <c r="BG374" s="273" t="str">
        <f t="shared" si="65"/>
        <v/>
      </c>
    </row>
    <row r="375" spans="3:59" ht="13.5" x14ac:dyDescent="0.3">
      <c r="C375" s="274" t="s">
        <v>80</v>
      </c>
      <c r="D375" s="274" t="s">
        <v>2476</v>
      </c>
      <c r="E375" s="273" t="s">
        <v>545</v>
      </c>
      <c r="F375" s="274" t="s">
        <v>546</v>
      </c>
      <c r="G375" s="274"/>
      <c r="H375" s="273" t="s">
        <v>176</v>
      </c>
      <c r="I375" s="273" t="s">
        <v>297</v>
      </c>
      <c r="J375" s="218" t="s">
        <v>2865</v>
      </c>
      <c r="K375" s="218"/>
      <c r="L375" s="281">
        <v>44567</v>
      </c>
      <c r="M375" s="281">
        <v>44567</v>
      </c>
      <c r="N375" s="281">
        <v>44515</v>
      </c>
      <c r="O375" s="281">
        <v>44466</v>
      </c>
      <c r="P375" s="281">
        <v>44466</v>
      </c>
      <c r="Q375" s="273" t="s">
        <v>7</v>
      </c>
      <c r="R375" s="273" t="s">
        <v>11</v>
      </c>
      <c r="W375" s="273"/>
      <c r="Y375" s="273"/>
      <c r="Z375" s="273"/>
      <c r="AA375" s="274" t="str">
        <f>VLOOKUP(功能_33[[#This Row],[User]],SKL放款!A:G,7,FALSE)</f>
        <v>放款服務課</v>
      </c>
      <c r="AB375" s="281">
        <v>44533</v>
      </c>
      <c r="AC375" s="281" t="s">
        <v>178</v>
      </c>
      <c r="AD375" s="281">
        <v>44529</v>
      </c>
      <c r="AE375" s="281">
        <v>44529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44466</v>
      </c>
      <c r="AK375" s="281"/>
      <c r="AL375" s="281"/>
      <c r="AM375" s="274"/>
      <c r="AN375" s="281"/>
      <c r="AO375" s="273" t="s">
        <v>173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L6708</v>
      </c>
      <c r="AY375" s="598">
        <v>44512</v>
      </c>
      <c r="AZ375" s="598">
        <v>44512</v>
      </c>
      <c r="BA375" s="524" t="s">
        <v>3092</v>
      </c>
      <c r="BB375" s="274" t="s">
        <v>3033</v>
      </c>
      <c r="BC375" s="605"/>
      <c r="BD375" s="273" t="str">
        <f t="shared" si="62"/>
        <v>6-7</v>
      </c>
      <c r="BE375" s="273" t="str">
        <f t="shared" si="63"/>
        <v/>
      </c>
      <c r="BF375" s="273" t="str">
        <f t="shared" si="64"/>
        <v/>
      </c>
      <c r="BG375" s="273" t="str">
        <f t="shared" si="65"/>
        <v/>
      </c>
    </row>
    <row r="376" spans="3:59" ht="13.5" x14ac:dyDescent="0.3">
      <c r="C376" s="274" t="s">
        <v>80</v>
      </c>
      <c r="D376" s="417" t="s">
        <v>2476</v>
      </c>
      <c r="E376" s="273" t="s">
        <v>1031</v>
      </c>
      <c r="F376" s="274" t="s">
        <v>1032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44575</v>
      </c>
      <c r="M376" s="281">
        <v>44573</v>
      </c>
      <c r="N376" s="281">
        <v>44397</v>
      </c>
      <c r="O376" s="281">
        <v>44397</v>
      </c>
      <c r="P376" s="281">
        <v>44397</v>
      </c>
      <c r="Q376" s="273" t="s">
        <v>12</v>
      </c>
      <c r="R376" s="273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44533</v>
      </c>
      <c r="AC376" s="281" t="s">
        <v>178</v>
      </c>
      <c r="AD376" s="281"/>
      <c r="AE376" s="281">
        <v>44397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L6087</v>
      </c>
      <c r="AY376" s="598">
        <v>44515</v>
      </c>
      <c r="AZ376" s="598">
        <v>44515</v>
      </c>
      <c r="BA376" s="524" t="s">
        <v>3019</v>
      </c>
      <c r="BB376" s="274" t="s">
        <v>3083</v>
      </c>
      <c r="BC376" s="605"/>
      <c r="BD376" s="273" t="str">
        <f t="shared" si="62"/>
        <v>6-7</v>
      </c>
      <c r="BE376" s="273" t="str">
        <f t="shared" si="63"/>
        <v/>
      </c>
      <c r="BF376" s="273" t="str">
        <f t="shared" si="64"/>
        <v/>
      </c>
      <c r="BG376" s="273" t="str">
        <f t="shared" si="65"/>
        <v/>
      </c>
    </row>
    <row r="377" spans="3:59" ht="13.5" x14ac:dyDescent="0.3">
      <c r="C377" s="274" t="s">
        <v>80</v>
      </c>
      <c r="D377" s="417" t="s">
        <v>2476</v>
      </c>
      <c r="E377" s="273" t="s">
        <v>1033</v>
      </c>
      <c r="F377" s="274" t="s">
        <v>1034</v>
      </c>
      <c r="G377" s="274"/>
      <c r="H377" s="273" t="s">
        <v>120</v>
      </c>
      <c r="I377" s="273" t="s">
        <v>121</v>
      </c>
      <c r="J377" s="218" t="s">
        <v>2865</v>
      </c>
      <c r="K377" s="218"/>
      <c r="L377" s="281">
        <v>44582</v>
      </c>
      <c r="M377" s="273"/>
      <c r="N377" s="281">
        <v>44397</v>
      </c>
      <c r="O377" s="281">
        <v>44397</v>
      </c>
      <c r="P377" s="281">
        <v>44536</v>
      </c>
      <c r="Q377" s="273" t="s">
        <v>12</v>
      </c>
      <c r="R377" s="258" t="s">
        <v>2800</v>
      </c>
      <c r="W377" s="273"/>
      <c r="Y377" s="273"/>
      <c r="Z377" s="273"/>
      <c r="AA377" s="274" t="e">
        <f>VLOOKUP(功能_33[[#This Row],[User]],SKL放款!A:G,7,FALSE)</f>
        <v>#N/A</v>
      </c>
      <c r="AB377" s="281">
        <v>44536</v>
      </c>
      <c r="AC377" s="281" t="s">
        <v>117</v>
      </c>
      <c r="AD377" s="267">
        <v>44550</v>
      </c>
      <c r="AE377" s="281">
        <v>44550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44397</v>
      </c>
      <c r="AK377" s="281"/>
      <c r="AL377" s="281"/>
      <c r="AM377" s="274"/>
      <c r="AN377" s="281">
        <v>44397</v>
      </c>
      <c r="AO377" s="273" t="s">
        <v>2614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L6787</v>
      </c>
      <c r="AY377" s="598">
        <v>44515</v>
      </c>
      <c r="AZ377" s="598">
        <v>44515</v>
      </c>
      <c r="BA377" s="524" t="s">
        <v>3019</v>
      </c>
      <c r="BB377" s="274" t="s">
        <v>3083</v>
      </c>
      <c r="BC377" s="605"/>
      <c r="BD377" s="273" t="str">
        <f t="shared" si="62"/>
        <v/>
      </c>
      <c r="BE377" s="273" t="str">
        <f t="shared" si="63"/>
        <v>6-7</v>
      </c>
      <c r="BF377" s="273" t="str">
        <f t="shared" si="64"/>
        <v/>
      </c>
      <c r="BG377" s="273" t="str">
        <f t="shared" si="65"/>
        <v/>
      </c>
    </row>
    <row r="378" spans="3:59" ht="13.5" x14ac:dyDescent="0.3">
      <c r="C378" s="274" t="s">
        <v>80</v>
      </c>
      <c r="D378" s="274" t="s">
        <v>2476</v>
      </c>
      <c r="E378" s="273" t="s">
        <v>600</v>
      </c>
      <c r="F378" s="274" t="s">
        <v>601</v>
      </c>
      <c r="G378" s="274"/>
      <c r="H378" s="273" t="s">
        <v>176</v>
      </c>
      <c r="I378" s="273" t="s">
        <v>297</v>
      </c>
      <c r="J378" s="218" t="s">
        <v>2865</v>
      </c>
      <c r="K378" s="218"/>
      <c r="L378" s="281">
        <v>44567</v>
      </c>
      <c r="M378" s="281">
        <v>44567</v>
      </c>
      <c r="N378" s="281">
        <v>44516</v>
      </c>
      <c r="O378" s="281">
        <v>44467</v>
      </c>
      <c r="P378" s="281">
        <v>44467</v>
      </c>
      <c r="Q378" s="273" t="s">
        <v>12</v>
      </c>
      <c r="R378" s="273" t="s">
        <v>155</v>
      </c>
      <c r="W378" s="273"/>
      <c r="Y378" s="273"/>
      <c r="Z378" s="273"/>
      <c r="AA378" s="274" t="str">
        <f>VLOOKUP(功能_33[[#This Row],[User]],SKL放款!A:G,7,FALSE)</f>
        <v>放款服務課</v>
      </c>
      <c r="AB378" s="281">
        <v>44533</v>
      </c>
      <c r="AC378" s="281" t="s">
        <v>178</v>
      </c>
      <c r="AD378" s="281">
        <v>44529</v>
      </c>
      <c r="AE378" s="281">
        <v>44529</v>
      </c>
      <c r="AF378" s="215">
        <v>44550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44467</v>
      </c>
      <c r="AK378" s="281"/>
      <c r="AL378" s="281"/>
      <c r="AM378" s="274"/>
      <c r="AN378" s="281"/>
      <c r="AO378" s="285" t="s">
        <v>598</v>
      </c>
      <c r="AP378" s="286" t="s">
        <v>599</v>
      </c>
      <c r="AR378" s="493" t="str">
        <f t="shared" si="66"/>
        <v>6-7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L6709</v>
      </c>
      <c r="AY378" s="598">
        <v>44529</v>
      </c>
      <c r="AZ378" s="598">
        <v>44529</v>
      </c>
      <c r="BA378" s="524" t="s">
        <v>3092</v>
      </c>
      <c r="BB378" s="274" t="s">
        <v>3054</v>
      </c>
      <c r="BC378" s="605"/>
      <c r="BD378" s="273" t="str">
        <f t="shared" si="62"/>
        <v>6-7</v>
      </c>
      <c r="BE378" s="273" t="str">
        <f t="shared" si="63"/>
        <v/>
      </c>
      <c r="BF378" s="273" t="str">
        <f t="shared" si="64"/>
        <v/>
      </c>
      <c r="BG378" s="273" t="str">
        <f t="shared" si="65"/>
        <v/>
      </c>
    </row>
    <row r="379" spans="3:59" ht="13.5" x14ac:dyDescent="0.3">
      <c r="C379" s="274" t="s">
        <v>80</v>
      </c>
      <c r="D379" s="417" t="s">
        <v>2474</v>
      </c>
      <c r="E379" s="273" t="s">
        <v>1037</v>
      </c>
      <c r="F379" s="258" t="s">
        <v>1038</v>
      </c>
      <c r="G379" s="258" t="s">
        <v>1039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L650A</v>
      </c>
      <c r="AY379" s="598">
        <v>44515</v>
      </c>
      <c r="AZ379" s="598">
        <v>44515</v>
      </c>
      <c r="BA379" s="524" t="s">
        <v>3019</v>
      </c>
      <c r="BB379" s="274" t="s">
        <v>3083</v>
      </c>
      <c r="BC379" s="605"/>
      <c r="BD379" s="273" t="str">
        <f t="shared" si="62"/>
        <v/>
      </c>
      <c r="BE379" s="273" t="str">
        <f t="shared" si="63"/>
        <v>6-5</v>
      </c>
      <c r="BF379" s="273" t="str">
        <f t="shared" si="64"/>
        <v/>
      </c>
      <c r="BG379" s="273" t="str">
        <f t="shared" si="65"/>
        <v/>
      </c>
    </row>
    <row r="380" spans="3:59" ht="13.5" x14ac:dyDescent="0.3">
      <c r="C380" s="274" t="s">
        <v>80</v>
      </c>
      <c r="D380" s="417" t="s">
        <v>2474</v>
      </c>
      <c r="E380" s="273" t="s">
        <v>1040</v>
      </c>
      <c r="F380" s="258" t="s">
        <v>1041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L650B</v>
      </c>
      <c r="AY380" s="598">
        <v>44515</v>
      </c>
      <c r="AZ380" s="598">
        <v>44515</v>
      </c>
      <c r="BA380" s="524" t="s">
        <v>3019</v>
      </c>
      <c r="BB380" s="274" t="s">
        <v>3083</v>
      </c>
      <c r="BC380" s="605"/>
      <c r="BD380" s="273" t="str">
        <f t="shared" si="62"/>
        <v/>
      </c>
      <c r="BE380" s="273" t="str">
        <f t="shared" si="63"/>
        <v>6-5</v>
      </c>
      <c r="BF380" s="273" t="str">
        <f t="shared" si="64"/>
        <v/>
      </c>
      <c r="BG380" s="273" t="str">
        <f t="shared" si="65"/>
        <v/>
      </c>
    </row>
    <row r="381" spans="3:59" ht="13.5" x14ac:dyDescent="0.3">
      <c r="C381" s="274" t="s">
        <v>80</v>
      </c>
      <c r="D381" s="417" t="s">
        <v>2474</v>
      </c>
      <c r="E381" s="273" t="s">
        <v>1043</v>
      </c>
      <c r="F381" s="258" t="s">
        <v>1044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L650C</v>
      </c>
      <c r="AY381" s="598">
        <v>44515</v>
      </c>
      <c r="AZ381" s="598">
        <v>44515</v>
      </c>
      <c r="BA381" s="524" t="s">
        <v>3019</v>
      </c>
      <c r="BB381" s="274" t="s">
        <v>3083</v>
      </c>
      <c r="BC381" s="605"/>
      <c r="BD381" s="273" t="str">
        <f t="shared" si="62"/>
        <v/>
      </c>
      <c r="BE381" s="273" t="str">
        <f t="shared" si="63"/>
        <v>6-5</v>
      </c>
      <c r="BF381" s="273" t="str">
        <f t="shared" si="64"/>
        <v/>
      </c>
      <c r="BG381" s="273" t="str">
        <f t="shared" si="65"/>
        <v/>
      </c>
    </row>
    <row r="382" spans="3:59" ht="13.5" x14ac:dyDescent="0.3">
      <c r="C382" s="274" t="s">
        <v>80</v>
      </c>
      <c r="D382" s="417" t="s">
        <v>2474</v>
      </c>
      <c r="E382" s="273" t="s">
        <v>1045</v>
      </c>
      <c r="F382" s="258" t="s">
        <v>1046</v>
      </c>
      <c r="G382" s="258" t="s">
        <v>1042</v>
      </c>
      <c r="H382" s="273" t="s">
        <v>176</v>
      </c>
      <c r="I382" s="273" t="s">
        <v>121</v>
      </c>
      <c r="J382" s="218" t="s">
        <v>399</v>
      </c>
      <c r="K382" s="218"/>
      <c r="L382" s="281">
        <v>44579</v>
      </c>
      <c r="M382" s="273"/>
      <c r="N382" s="281">
        <v>44397</v>
      </c>
      <c r="O382" s="281">
        <v>44397</v>
      </c>
      <c r="P382" s="281">
        <v>44397</v>
      </c>
      <c r="Q382" s="273" t="s">
        <v>12</v>
      </c>
      <c r="R382" s="273" t="s">
        <v>2800</v>
      </c>
      <c r="W382" s="273"/>
      <c r="Y382" s="273"/>
      <c r="Z382" s="273"/>
      <c r="AA382" s="274" t="e">
        <f>VLOOKUP(功能_33[[#This Row],[User]],SKL放款!A:G,7,FALSE)</f>
        <v>#N/A</v>
      </c>
      <c r="AB382" s="281">
        <v>44533</v>
      </c>
      <c r="AC382" s="281" t="s">
        <v>178</v>
      </c>
      <c r="AD382" s="281"/>
      <c r="AE382" s="281">
        <v>44397</v>
      </c>
      <c r="AF382" s="215">
        <v>44544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44397</v>
      </c>
      <c r="AK382" s="281"/>
      <c r="AL382" s="281"/>
      <c r="AM382" s="274"/>
      <c r="AN382" s="281">
        <v>44397</v>
      </c>
      <c r="AO382" s="273" t="s">
        <v>2614</v>
      </c>
      <c r="AR382" s="493" t="str">
        <f t="shared" si="66"/>
        <v>6-5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>L650D</v>
      </c>
      <c r="AY382" s="598">
        <v>44515</v>
      </c>
      <c r="AZ382" s="598">
        <v>44515</v>
      </c>
      <c r="BA382" s="524" t="s">
        <v>3019</v>
      </c>
      <c r="BB382" s="274" t="s">
        <v>3083</v>
      </c>
      <c r="BC382" s="605"/>
      <c r="BD382" s="273" t="str">
        <f t="shared" si="62"/>
        <v/>
      </c>
      <c r="BE382" s="273" t="str">
        <f t="shared" si="63"/>
        <v>6-5</v>
      </c>
      <c r="BF382" s="273" t="str">
        <f t="shared" si="64"/>
        <v/>
      </c>
      <c r="BG382" s="273" t="str">
        <f t="shared" si="65"/>
        <v/>
      </c>
    </row>
    <row r="383" spans="3:59" ht="13.5" x14ac:dyDescent="0.3">
      <c r="C383" s="274" t="s">
        <v>79</v>
      </c>
      <c r="D383" s="417" t="s">
        <v>2462</v>
      </c>
      <c r="E383" s="273" t="s">
        <v>1047</v>
      </c>
      <c r="F383" s="258" t="s">
        <v>1048</v>
      </c>
      <c r="G383" s="274"/>
      <c r="H383" s="273" t="s">
        <v>120</v>
      </c>
      <c r="I383" s="273" t="s">
        <v>120</v>
      </c>
      <c r="J383" s="280" t="s">
        <v>2955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2614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98" t="s">
        <v>2463</v>
      </c>
      <c r="BA383" s="524" t="s">
        <v>2463</v>
      </c>
      <c r="BB383" s="274" t="s">
        <v>2463</v>
      </c>
      <c r="BC383" s="605"/>
      <c r="BD383" s="274" t="str">
        <f t="shared" si="62"/>
        <v/>
      </c>
      <c r="BE383" s="274" t="str">
        <f t="shared" si="63"/>
        <v/>
      </c>
      <c r="BF383" s="274" t="str">
        <f t="shared" si="64"/>
        <v/>
      </c>
      <c r="BG383" s="274" t="str">
        <f t="shared" si="65"/>
        <v>5-3</v>
      </c>
    </row>
    <row r="384" spans="3:59" ht="13.5" x14ac:dyDescent="0.3">
      <c r="C384" s="274" t="s">
        <v>79</v>
      </c>
      <c r="D384" s="417" t="s">
        <v>2462</v>
      </c>
      <c r="E384" s="273" t="s">
        <v>1049</v>
      </c>
      <c r="F384" s="258" t="s">
        <v>1050</v>
      </c>
      <c r="G384" s="274"/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>
        <v>44533</v>
      </c>
      <c r="AD384" s="281">
        <v>44533</v>
      </c>
      <c r="AE384" s="281">
        <v>44533</v>
      </c>
      <c r="AF384" s="215">
        <v>44550</v>
      </c>
      <c r="AG384" s="281"/>
      <c r="AH384" s="281"/>
      <c r="AI384" s="331"/>
      <c r="AJ384" s="281">
        <f>IFERROR(IF(VLOOKUP(功能_33[[#This Row],[功能代號]],E:T,11,FALSE)=0,"",VLOOKUP(功能_33[[#This Row],[功能代號]],E:T,11,FALSE)),"")</f>
        <v>44517</v>
      </c>
      <c r="AK384" s="281"/>
      <c r="AL384" s="281"/>
      <c r="AM384" s="274"/>
      <c r="AN384" s="281"/>
      <c r="AO384" s="273" t="s">
        <v>2810</v>
      </c>
      <c r="AP384" s="274" t="s">
        <v>2743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98" t="s">
        <v>2463</v>
      </c>
      <c r="BA384" s="524" t="s">
        <v>2463</v>
      </c>
      <c r="BB384" s="274" t="s">
        <v>2463</v>
      </c>
      <c r="BC384" s="605"/>
      <c r="BD384" s="274" t="str">
        <f t="shared" si="62"/>
        <v/>
      </c>
      <c r="BE384" s="274" t="str">
        <f t="shared" si="63"/>
        <v/>
      </c>
      <c r="BF384" s="274" t="str">
        <f t="shared" si="64"/>
        <v/>
      </c>
      <c r="BG384" s="274" t="str">
        <f t="shared" si="65"/>
        <v>5-3</v>
      </c>
    </row>
    <row r="385" spans="3:59" ht="13.5" x14ac:dyDescent="0.3">
      <c r="C385" s="274" t="s">
        <v>79</v>
      </c>
      <c r="D385" s="418" t="s">
        <v>2462</v>
      </c>
      <c r="E385" s="273" t="s">
        <v>1051</v>
      </c>
      <c r="F385" s="258" t="s">
        <v>1052</v>
      </c>
      <c r="G385" s="266" t="s">
        <v>1053</v>
      </c>
      <c r="H385" s="273" t="s">
        <v>120</v>
      </c>
      <c r="I385" s="273" t="s">
        <v>120</v>
      </c>
      <c r="J385" s="280" t="s">
        <v>2871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44533</v>
      </c>
      <c r="AC385" s="281" t="s">
        <v>178</v>
      </c>
      <c r="AD385" s="281"/>
      <c r="AE385" s="281">
        <v>44533</v>
      </c>
      <c r="AF385" s="215">
        <v>44550</v>
      </c>
      <c r="AG385" s="268"/>
      <c r="AH385" s="268"/>
      <c r="AI385" s="268"/>
      <c r="AJ385" s="268">
        <f>IFERROR(IF(VLOOKUP(功能_33[[#This Row],[功能代號]],E:T,11,FALSE)=0,"",VLOOKUP(功能_33[[#This Row],[功能代號]],E:T,11,FALSE)),"")</f>
        <v>44517</v>
      </c>
      <c r="AK385" s="268"/>
      <c r="AL385" s="268"/>
      <c r="AM385" s="274"/>
      <c r="AO385" s="273" t="s">
        <v>2806</v>
      </c>
      <c r="AP385" s="274" t="s">
        <v>2807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/>
      </c>
      <c r="AY385" s="598" t="s">
        <v>2463</v>
      </c>
      <c r="AZ385" s="598" t="s">
        <v>2463</v>
      </c>
      <c r="BA385" s="524" t="s">
        <v>2463</v>
      </c>
      <c r="BB385" s="274" t="s">
        <v>2463</v>
      </c>
      <c r="BC385" s="605"/>
      <c r="BD385" s="274" t="str">
        <f t="shared" si="62"/>
        <v/>
      </c>
      <c r="BE385" s="274" t="str">
        <f t="shared" si="63"/>
        <v/>
      </c>
      <c r="BF385" s="274" t="str">
        <f t="shared" si="64"/>
        <v/>
      </c>
      <c r="BG385" s="274" t="str">
        <f t="shared" si="65"/>
        <v>5-3</v>
      </c>
    </row>
    <row r="386" spans="3:59" ht="13.5" x14ac:dyDescent="0.3">
      <c r="C386" s="274" t="s">
        <v>79</v>
      </c>
      <c r="D386" s="417" t="s">
        <v>2462</v>
      </c>
      <c r="E386" s="273" t="s">
        <v>1054</v>
      </c>
      <c r="F386" s="258" t="s">
        <v>1055</v>
      </c>
      <c r="G386" s="274"/>
      <c r="H386" s="273" t="s">
        <v>120</v>
      </c>
      <c r="I386" s="273" t="s">
        <v>120</v>
      </c>
      <c r="J386" s="280" t="s">
        <v>2955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>
        <v>44546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2614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L5052</v>
      </c>
      <c r="AY386" s="598">
        <v>44512</v>
      </c>
      <c r="AZ386" s="598">
        <v>44512</v>
      </c>
      <c r="BA386" s="524" t="s">
        <v>3019</v>
      </c>
      <c r="BB386" s="274" t="s">
        <v>3059</v>
      </c>
      <c r="BC386" s="605"/>
      <c r="BD386" s="273" t="str">
        <f t="shared" si="62"/>
        <v/>
      </c>
      <c r="BE386" s="273" t="str">
        <f t="shared" si="63"/>
        <v>5-3</v>
      </c>
      <c r="BF386" s="273" t="str">
        <f t="shared" si="64"/>
        <v/>
      </c>
      <c r="BG386" s="273" t="str">
        <f t="shared" si="65"/>
        <v/>
      </c>
    </row>
    <row r="387" spans="3:59" ht="13.5" x14ac:dyDescent="0.3">
      <c r="C387" s="274" t="s">
        <v>79</v>
      </c>
      <c r="D387" s="417" t="s">
        <v>2462</v>
      </c>
      <c r="E387" s="273" t="s">
        <v>1056</v>
      </c>
      <c r="F387" s="258" t="s">
        <v>1057</v>
      </c>
      <c r="G387" s="274"/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44517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 t="s">
        <v>2855</v>
      </c>
      <c r="AC387" s="281">
        <v>44533</v>
      </c>
      <c r="AD387" s="281">
        <v>44533</v>
      </c>
      <c r="AE387" s="281">
        <v>44533</v>
      </c>
      <c r="AF387" s="215">
        <v>44550</v>
      </c>
      <c r="AG387" s="281"/>
      <c r="AH387" s="281"/>
      <c r="AI387" s="331"/>
      <c r="AJ387" s="281">
        <f>IFERROR(IF(VLOOKUP(功能_33[[#This Row],[功能代號]],E:T,11,FALSE)=0,"",VLOOKUP(功能_33[[#This Row],[功能代號]],E:T,11,FALSE)),"")</f>
        <v>44517</v>
      </c>
      <c r="AK387" s="281"/>
      <c r="AL387" s="281"/>
      <c r="AM387" s="274"/>
      <c r="AN387" s="281"/>
      <c r="AO387" s="273" t="s">
        <v>2808</v>
      </c>
      <c r="AP387" s="258" t="s">
        <v>1057</v>
      </c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>L5502</v>
      </c>
      <c r="AY387" s="598">
        <v>44512</v>
      </c>
      <c r="AZ387" s="598">
        <v>44512</v>
      </c>
      <c r="BA387" s="524" t="s">
        <v>3019</v>
      </c>
      <c r="BB387" s="274" t="s">
        <v>3059</v>
      </c>
      <c r="BC387" s="605"/>
      <c r="BD387" s="273" t="str">
        <f t="shared" ref="BD387:BD450" si="72">IF(AND(COUNTIF(AX387,"&gt;&lt;0")=1,COUNTA(M387)=1),LEFT(D387,3),"")</f>
        <v/>
      </c>
      <c r="BE387" s="273" t="str">
        <f t="shared" ref="BE387:BE450" si="73">IF(AND(COUNTIF(AX387,"&gt;&lt;")=1,COUNTA(M387)=0),LEFT(D387,3),"")</f>
        <v>5-3</v>
      </c>
      <c r="BF387" s="273" t="str">
        <f t="shared" ref="BF387:BF450" si="74">IF(AND(COUNTIF(AX387,"&gt;&lt;0")=0,COUNTA(M387)=1),LEFT(D387,3),"")</f>
        <v/>
      </c>
      <c r="BG387" s="273" t="str">
        <f t="shared" ref="BG387:BG450" si="75">IF(AND(COUNTIF(AX387,"&gt;&lt;0")=0,COUNTA(M387)=0),LEFT(D387,3),"")</f>
        <v/>
      </c>
    </row>
    <row r="388" spans="3:59" ht="13.5" x14ac:dyDescent="0.3">
      <c r="C388" s="274" t="s">
        <v>79</v>
      </c>
      <c r="D388" s="418" t="s">
        <v>2462</v>
      </c>
      <c r="E388" s="273" t="s">
        <v>1058</v>
      </c>
      <c r="F388" s="258" t="s">
        <v>1059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2614</v>
      </c>
      <c r="AP388" s="258"/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98" t="s">
        <v>2463</v>
      </c>
      <c r="BA388" s="524" t="s">
        <v>2463</v>
      </c>
      <c r="BB388" s="274" t="s">
        <v>2463</v>
      </c>
      <c r="BC388" s="605"/>
      <c r="BD388" s="274" t="str">
        <f t="shared" si="72"/>
        <v/>
      </c>
      <c r="BE388" s="274" t="str">
        <f t="shared" si="73"/>
        <v/>
      </c>
      <c r="BF388" s="274" t="str">
        <f t="shared" si="74"/>
        <v/>
      </c>
      <c r="BG388" s="274" t="str">
        <f t="shared" si="75"/>
        <v>5-3</v>
      </c>
    </row>
    <row r="389" spans="3:59" ht="13.5" x14ac:dyDescent="0.3">
      <c r="C389" s="274" t="s">
        <v>79</v>
      </c>
      <c r="D389" s="418" t="s">
        <v>2462</v>
      </c>
      <c r="E389" s="273" t="s">
        <v>1060</v>
      </c>
      <c r="F389" s="258" t="s">
        <v>1061</v>
      </c>
      <c r="G389" s="266" t="s">
        <v>1053</v>
      </c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44518</v>
      </c>
      <c r="O389" s="281">
        <v>44518</v>
      </c>
      <c r="P389" s="281">
        <v>44547</v>
      </c>
      <c r="Q389" s="273" t="s">
        <v>12</v>
      </c>
      <c r="R389" s="273" t="s">
        <v>13</v>
      </c>
      <c r="W389" s="273"/>
      <c r="Y389" s="273"/>
      <c r="Z389" s="273"/>
      <c r="AA389" s="274" t="str">
        <f>VLOOKUP(功能_33[[#This Row],[User]],SKL放款!A:G,7,FALSE)</f>
        <v>放款推展課</v>
      </c>
      <c r="AB389" s="281">
        <v>44533</v>
      </c>
      <c r="AC389" s="281" t="s">
        <v>178</v>
      </c>
      <c r="AD389" s="281"/>
      <c r="AE389" s="281">
        <v>44533</v>
      </c>
      <c r="AF389" s="215">
        <v>44550</v>
      </c>
      <c r="AG389" s="268"/>
      <c r="AH389" s="268"/>
      <c r="AI389" s="268"/>
      <c r="AJ389" s="268">
        <f>IFERROR(IF(VLOOKUP(功能_33[[#This Row],[功能代號]],E:T,11,FALSE)=0,"",VLOOKUP(功能_33[[#This Row],[功能代號]],E:T,11,FALSE)),"")</f>
        <v>44518</v>
      </c>
      <c r="AK389" s="268"/>
      <c r="AL389" s="268"/>
      <c r="AM389" s="274"/>
      <c r="AO389" s="273" t="s">
        <v>2809</v>
      </c>
      <c r="AP389" s="258" t="s">
        <v>1061</v>
      </c>
      <c r="AR389" s="493" t="str">
        <f t="shared" si="66"/>
        <v>5-3</v>
      </c>
      <c r="AS389" s="495" t="str">
        <f t="shared" si="67"/>
        <v/>
      </c>
      <c r="AT389" s="497" t="str">
        <f t="shared" si="68"/>
        <v/>
      </c>
      <c r="AU389" s="499" t="str">
        <f t="shared" si="69"/>
        <v/>
      </c>
      <c r="AV389" s="501" t="str">
        <f t="shared" si="70"/>
        <v/>
      </c>
      <c r="AW389" s="503" t="str">
        <f t="shared" si="71"/>
        <v/>
      </c>
      <c r="AX389" s="524" t="str">
        <f>IFERROR(VLOOKUP(功能_33[[#This Row],[功能代號]],SIT_FT!D:D,1,FALSE),"")</f>
        <v/>
      </c>
      <c r="AY389" s="598" t="s">
        <v>2463</v>
      </c>
      <c r="AZ389" s="598" t="s">
        <v>2463</v>
      </c>
      <c r="BA389" s="524" t="s">
        <v>2463</v>
      </c>
      <c r="BB389" s="274" t="s">
        <v>2463</v>
      </c>
      <c r="BC389" s="605"/>
      <c r="BD389" s="274" t="str">
        <f t="shared" si="72"/>
        <v/>
      </c>
      <c r="BE389" s="274" t="str">
        <f t="shared" si="73"/>
        <v/>
      </c>
      <c r="BF389" s="274" t="str">
        <f t="shared" si="74"/>
        <v/>
      </c>
      <c r="BG389" s="274" t="str">
        <f t="shared" si="75"/>
        <v>5-3</v>
      </c>
    </row>
    <row r="390" spans="3:59" ht="13.5" x14ac:dyDescent="0.3">
      <c r="C390" s="274" t="s">
        <v>79</v>
      </c>
      <c r="D390" s="417" t="s">
        <v>2702</v>
      </c>
      <c r="E390" s="273" t="s">
        <v>1062</v>
      </c>
      <c r="F390" s="258" t="s">
        <v>1063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44517</v>
      </c>
      <c r="O390" s="281">
        <v>44518</v>
      </c>
      <c r="P390" s="281">
        <v>44547</v>
      </c>
      <c r="Q390" s="273" t="s">
        <v>12</v>
      </c>
      <c r="R390" s="258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44546</v>
      </c>
      <c r="AC390" s="281" t="s">
        <v>117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>
        <v>44398</v>
      </c>
      <c r="AO390" s="273" t="s">
        <v>2614</v>
      </c>
      <c r="AR390" s="493" t="str">
        <f t="shared" ref="AR390:AR421" si="76">IF(COUNTA(AF390)=1,LEFT(D390,3),"")</f>
        <v>5-3</v>
      </c>
      <c r="AS390" s="495" t="str">
        <f t="shared" ref="AS390:AS421" si="77">IF(AND(COUNTA(O390)=1,COUNTA(P390)=1,COUNTA(AB390)=1,COUNTA(AE390)=1,COUNTA(AF390)=0),LEFT(D390,3),"")</f>
        <v/>
      </c>
      <c r="AT390" s="497" t="str">
        <f t="shared" ref="AT390:AT421" si="78">IF(AND(COUNTA(O390)=1,COUNTA(P390)=1,COUNTA(AB390)=1,COUNTA(AE390)=0,COUNTA(AF390)=0),LEFT(D390,3),"")</f>
        <v/>
      </c>
      <c r="AU390" s="499" t="str">
        <f t="shared" ref="AU390:AU421" si="79">IF(AND(COUNTA(P390)=0,COUNTA(AB390)=1),LEFT(D390,3),"")</f>
        <v/>
      </c>
      <c r="AV390" s="501" t="str">
        <f t="shared" ref="AV390:AV421" si="80">IF(AND(COUNTA(P390)=1,COUNTA(AB390)=0),LEFT(D390,3),"")</f>
        <v/>
      </c>
      <c r="AW390" s="503" t="str">
        <f t="shared" ref="AW390:AW421" si="81">IF(AND(COUNTA(P390)=0,COUNTA(AB390)=0),LEFT(D390,3),"")</f>
        <v/>
      </c>
      <c r="AX390" s="524" t="str">
        <f>IFERROR(VLOOKUP(功能_33[[#This Row],[功能代號]],SIT_FT!D:D,1,FALSE),"")</f>
        <v/>
      </c>
      <c r="AY390" s="598" t="s">
        <v>2463</v>
      </c>
      <c r="AZ390" s="598" t="s">
        <v>2463</v>
      </c>
      <c r="BA390" s="524" t="s">
        <v>2463</v>
      </c>
      <c r="BB390" s="274" t="s">
        <v>2463</v>
      </c>
      <c r="BC390" s="605"/>
      <c r="BD390" s="274" t="str">
        <f t="shared" si="72"/>
        <v/>
      </c>
      <c r="BE390" s="274" t="str">
        <f t="shared" si="73"/>
        <v/>
      </c>
      <c r="BF390" s="274" t="str">
        <f t="shared" si="74"/>
        <v/>
      </c>
      <c r="BG390" s="274" t="str">
        <f t="shared" si="75"/>
        <v>5-3</v>
      </c>
    </row>
    <row r="391" spans="3:59" ht="13.5" x14ac:dyDescent="0.3">
      <c r="C391" s="274" t="s">
        <v>79</v>
      </c>
      <c r="D391" s="417" t="s">
        <v>2462</v>
      </c>
      <c r="E391" s="273" t="s">
        <v>1064</v>
      </c>
      <c r="F391" s="258" t="s">
        <v>1065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44518</v>
      </c>
      <c r="O391" s="281">
        <v>44518</v>
      </c>
      <c r="P391" s="281">
        <v>44547</v>
      </c>
      <c r="Q391" s="273" t="s">
        <v>12</v>
      </c>
      <c r="R391" s="273" t="s">
        <v>2800</v>
      </c>
      <c r="W391" s="273"/>
      <c r="Y391" s="273"/>
      <c r="Z391" s="273"/>
      <c r="AA391" s="274" t="e">
        <f>VLOOKUP(功能_33[[#This Row],[User]],SKL放款!A:G,7,FALSE)</f>
        <v>#N/A</v>
      </c>
      <c r="AB391" s="281">
        <v>44533</v>
      </c>
      <c r="AC391" s="281" t="s">
        <v>178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44518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98" t="s">
        <v>2463</v>
      </c>
      <c r="BA391" s="524" t="s">
        <v>2463</v>
      </c>
      <c r="BB391" s="274" t="s">
        <v>2463</v>
      </c>
      <c r="BC391" s="605"/>
      <c r="BD391" s="274" t="str">
        <f t="shared" si="72"/>
        <v/>
      </c>
      <c r="BE391" s="274" t="str">
        <f t="shared" si="73"/>
        <v/>
      </c>
      <c r="BF391" s="274" t="str">
        <f t="shared" si="74"/>
        <v/>
      </c>
      <c r="BG391" s="274" t="str">
        <f t="shared" si="75"/>
        <v>5-3</v>
      </c>
    </row>
    <row r="392" spans="3:59" ht="13.5" x14ac:dyDescent="0.3">
      <c r="C392" s="274" t="s">
        <v>79</v>
      </c>
      <c r="D392" s="417" t="s">
        <v>2462</v>
      </c>
      <c r="E392" s="273" t="s">
        <v>1066</v>
      </c>
      <c r="F392" s="258" t="s">
        <v>2805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98" t="s">
        <v>2463</v>
      </c>
      <c r="BA392" s="524" t="s">
        <v>2463</v>
      </c>
      <c r="BB392" s="274" t="s">
        <v>2463</v>
      </c>
      <c r="BC392" s="605"/>
      <c r="BD392" s="274" t="str">
        <f t="shared" si="72"/>
        <v/>
      </c>
      <c r="BE392" s="274" t="str">
        <f t="shared" si="73"/>
        <v/>
      </c>
      <c r="BF392" s="274" t="str">
        <f t="shared" si="74"/>
        <v/>
      </c>
      <c r="BG392" s="274" t="str">
        <f t="shared" si="75"/>
        <v>5-3</v>
      </c>
    </row>
    <row r="393" spans="3:59" ht="13.5" x14ac:dyDescent="0.3">
      <c r="C393" s="274" t="s">
        <v>79</v>
      </c>
      <c r="D393" s="417" t="s">
        <v>2462</v>
      </c>
      <c r="E393" s="273" t="s">
        <v>1067</v>
      </c>
      <c r="F393" s="258" t="s">
        <v>1068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98" t="s">
        <v>2463</v>
      </c>
      <c r="BA393" s="524" t="s">
        <v>2463</v>
      </c>
      <c r="BB393" s="274" t="s">
        <v>2463</v>
      </c>
      <c r="BC393" s="605"/>
      <c r="BD393" s="274" t="str">
        <f t="shared" si="72"/>
        <v/>
      </c>
      <c r="BE393" s="274" t="str">
        <f t="shared" si="73"/>
        <v/>
      </c>
      <c r="BF393" s="274" t="str">
        <f t="shared" si="74"/>
        <v/>
      </c>
      <c r="BG393" s="274" t="str">
        <f t="shared" si="75"/>
        <v>5-3</v>
      </c>
    </row>
    <row r="394" spans="3:59" ht="13.5" x14ac:dyDescent="0.3">
      <c r="C394" s="274" t="s">
        <v>79</v>
      </c>
      <c r="D394" s="417" t="s">
        <v>2462</v>
      </c>
      <c r="E394" s="273" t="s">
        <v>1069</v>
      </c>
      <c r="F394" s="258" t="s">
        <v>1070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44523</v>
      </c>
      <c r="O394" s="281">
        <v>44524</v>
      </c>
      <c r="P394" s="281">
        <v>44547</v>
      </c>
      <c r="Q394" s="273" t="s">
        <v>12</v>
      </c>
      <c r="R394" s="273" t="s">
        <v>18</v>
      </c>
      <c r="W394" s="273"/>
      <c r="Y394" s="273"/>
      <c r="Z394" s="273"/>
      <c r="AA394" s="274" t="str">
        <f>VLOOKUP(功能_33[[#This Row],[User]],SKL放款!A:G,7,FALSE)</f>
        <v>放款服務課</v>
      </c>
      <c r="AB394" s="281">
        <v>44533</v>
      </c>
      <c r="AC394" s="281" t="s">
        <v>117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44524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98" t="s">
        <v>2463</v>
      </c>
      <c r="BA394" s="524" t="s">
        <v>2463</v>
      </c>
      <c r="BB394" s="274" t="s">
        <v>2463</v>
      </c>
      <c r="BC394" s="605"/>
      <c r="BD394" s="274" t="str">
        <f t="shared" si="72"/>
        <v/>
      </c>
      <c r="BE394" s="274" t="str">
        <f t="shared" si="73"/>
        <v/>
      </c>
      <c r="BF394" s="274" t="str">
        <f t="shared" si="74"/>
        <v/>
      </c>
      <c r="BG394" s="274" t="str">
        <f t="shared" si="75"/>
        <v>5-3</v>
      </c>
    </row>
    <row r="395" spans="3:59" ht="13.5" x14ac:dyDescent="0.3">
      <c r="C395" s="274" t="s">
        <v>79</v>
      </c>
      <c r="D395" s="417" t="s">
        <v>2462</v>
      </c>
      <c r="E395" s="273" t="s">
        <v>1071</v>
      </c>
      <c r="F395" s="258" t="s">
        <v>1072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98" t="s">
        <v>2463</v>
      </c>
      <c r="BA395" s="524" t="s">
        <v>2463</v>
      </c>
      <c r="BB395" s="274" t="s">
        <v>2463</v>
      </c>
      <c r="BC395" s="605"/>
      <c r="BD395" s="274" t="str">
        <f t="shared" si="72"/>
        <v/>
      </c>
      <c r="BE395" s="274" t="str">
        <f t="shared" si="73"/>
        <v/>
      </c>
      <c r="BF395" s="274" t="str">
        <f t="shared" si="74"/>
        <v/>
      </c>
      <c r="BG395" s="274" t="str">
        <f t="shared" si="75"/>
        <v>5-3</v>
      </c>
    </row>
    <row r="396" spans="3:59" ht="13.5" x14ac:dyDescent="0.3">
      <c r="C396" s="274" t="s">
        <v>79</v>
      </c>
      <c r="D396" s="417" t="s">
        <v>2462</v>
      </c>
      <c r="E396" s="273" t="s">
        <v>1073</v>
      </c>
      <c r="F396" s="258" t="s">
        <v>1074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98" t="s">
        <v>2463</v>
      </c>
      <c r="BA396" s="524" t="s">
        <v>2463</v>
      </c>
      <c r="BB396" s="274" t="s">
        <v>2463</v>
      </c>
      <c r="BC396" s="605"/>
      <c r="BD396" s="274" t="str">
        <f t="shared" si="72"/>
        <v/>
      </c>
      <c r="BE396" s="274" t="str">
        <f t="shared" si="73"/>
        <v/>
      </c>
      <c r="BF396" s="274" t="str">
        <f t="shared" si="74"/>
        <v/>
      </c>
      <c r="BG396" s="274" t="str">
        <f t="shared" si="75"/>
        <v>5-3</v>
      </c>
    </row>
    <row r="397" spans="3:59" ht="13.5" x14ac:dyDescent="0.3">
      <c r="C397" s="274" t="s">
        <v>79</v>
      </c>
      <c r="D397" s="417" t="s">
        <v>2462</v>
      </c>
      <c r="E397" s="273" t="s">
        <v>1075</v>
      </c>
      <c r="F397" s="258" t="s">
        <v>1076</v>
      </c>
      <c r="G397" s="274"/>
      <c r="H397" s="273" t="s">
        <v>120</v>
      </c>
      <c r="I397" s="273" t="s">
        <v>120</v>
      </c>
      <c r="J397" s="280" t="s">
        <v>2871</v>
      </c>
      <c r="K397" s="280"/>
      <c r="L397" s="281">
        <v>44589</v>
      </c>
      <c r="M397" s="273"/>
      <c r="N397" s="281">
        <v>44519</v>
      </c>
      <c r="O397" s="281">
        <v>44518</v>
      </c>
      <c r="P397" s="281">
        <v>44547</v>
      </c>
      <c r="Q397" s="273" t="s">
        <v>12</v>
      </c>
      <c r="R397" s="273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178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273" t="s">
        <v>2614</v>
      </c>
      <c r="AR397" s="493" t="str">
        <f t="shared" si="76"/>
        <v>5-3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/>
      </c>
      <c r="AY397" s="598" t="s">
        <v>2463</v>
      </c>
      <c r="AZ397" s="598" t="s">
        <v>2463</v>
      </c>
      <c r="BA397" s="524" t="s">
        <v>2463</v>
      </c>
      <c r="BB397" s="274" t="s">
        <v>2463</v>
      </c>
      <c r="BC397" s="605"/>
      <c r="BD397" s="274" t="str">
        <f t="shared" si="72"/>
        <v/>
      </c>
      <c r="BE397" s="274" t="str">
        <f t="shared" si="73"/>
        <v/>
      </c>
      <c r="BF397" s="274" t="str">
        <f t="shared" si="74"/>
        <v/>
      </c>
      <c r="BG397" s="274" t="str">
        <f t="shared" si="75"/>
        <v>5-3</v>
      </c>
    </row>
    <row r="398" spans="3:59" ht="17" x14ac:dyDescent="0.3">
      <c r="C398" s="274" t="s">
        <v>79</v>
      </c>
      <c r="D398" s="417" t="s">
        <v>2486</v>
      </c>
      <c r="E398" s="273" t="s">
        <v>1080</v>
      </c>
      <c r="F398" s="258" t="s">
        <v>1081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60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L5910</v>
      </c>
      <c r="AY398" s="598">
        <v>44550</v>
      </c>
      <c r="AZ398" s="598">
        <v>44550</v>
      </c>
      <c r="BA398" s="524" t="s">
        <v>3019</v>
      </c>
      <c r="BB398" s="274" t="s">
        <v>3091</v>
      </c>
      <c r="BC398" s="605"/>
      <c r="BD398" s="273" t="str">
        <f t="shared" si="72"/>
        <v/>
      </c>
      <c r="BE398" s="273" t="str">
        <f t="shared" si="73"/>
        <v>5-2</v>
      </c>
      <c r="BF398" s="273" t="str">
        <f t="shared" si="74"/>
        <v/>
      </c>
      <c r="BG398" s="273" t="str">
        <f t="shared" si="75"/>
        <v/>
      </c>
    </row>
    <row r="399" spans="3:59" ht="17" x14ac:dyDescent="0.3">
      <c r="C399" s="274" t="s">
        <v>79</v>
      </c>
      <c r="D399" s="417" t="s">
        <v>2486</v>
      </c>
      <c r="E399" s="273" t="s">
        <v>1082</v>
      </c>
      <c r="F399" s="258" t="s">
        <v>1083</v>
      </c>
      <c r="G399" s="274"/>
      <c r="H399" s="273" t="s">
        <v>120</v>
      </c>
      <c r="I399" s="273" t="s">
        <v>121</v>
      </c>
      <c r="J399" s="280" t="s">
        <v>2871</v>
      </c>
      <c r="K399" s="280"/>
      <c r="L399" s="281">
        <v>44582</v>
      </c>
      <c r="M399" s="273"/>
      <c r="N399" s="281">
        <v>44519</v>
      </c>
      <c r="O399" s="281">
        <v>44518</v>
      </c>
      <c r="P399" s="281">
        <v>44533</v>
      </c>
      <c r="Q399" s="273" t="s">
        <v>12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44533</v>
      </c>
      <c r="AC399" s="281" t="s">
        <v>2404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44518</v>
      </c>
      <c r="AK399" s="281"/>
      <c r="AL399" s="281"/>
      <c r="AM399" s="274"/>
      <c r="AN399" s="281"/>
      <c r="AO399" s="567" t="s">
        <v>2803</v>
      </c>
      <c r="AP399" s="559" t="s">
        <v>2804</v>
      </c>
      <c r="AR399" s="493" t="str">
        <f t="shared" si="76"/>
        <v>5-2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L5912</v>
      </c>
      <c r="AY399" s="598">
        <v>44550</v>
      </c>
      <c r="AZ399" s="598">
        <v>44550</v>
      </c>
      <c r="BA399" s="524" t="s">
        <v>3019</v>
      </c>
      <c r="BB399" s="274" t="s">
        <v>3091</v>
      </c>
      <c r="BC399" s="605"/>
      <c r="BD399" s="273" t="str">
        <f t="shared" si="72"/>
        <v/>
      </c>
      <c r="BE399" s="273" t="str">
        <f t="shared" si="73"/>
        <v>5-2</v>
      </c>
      <c r="BF399" s="273" t="str">
        <f t="shared" si="74"/>
        <v/>
      </c>
      <c r="BG399" s="273" t="str">
        <f t="shared" si="75"/>
        <v/>
      </c>
    </row>
    <row r="400" spans="3:59" ht="13.5" x14ac:dyDescent="0.3">
      <c r="C400" s="274" t="s">
        <v>80</v>
      </c>
      <c r="D400" s="417" t="s">
        <v>2476</v>
      </c>
      <c r="E400" s="273" t="s">
        <v>1029</v>
      </c>
      <c r="F400" s="274" t="s">
        <v>1030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44397</v>
      </c>
      <c r="O400" s="281">
        <v>44397</v>
      </c>
      <c r="P400" s="281">
        <v>44402</v>
      </c>
      <c r="Q400" s="273" t="s">
        <v>8</v>
      </c>
      <c r="R400" s="258" t="s">
        <v>2800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44397</v>
      </c>
      <c r="AK400" s="281"/>
      <c r="AL400" s="281"/>
      <c r="AM400" s="274"/>
      <c r="AN400" s="281">
        <v>44397</v>
      </c>
      <c r="AO400" s="273" t="s">
        <v>173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L6751</v>
      </c>
      <c r="AY400" s="598">
        <v>44515</v>
      </c>
      <c r="AZ400" s="598">
        <v>44515</v>
      </c>
      <c r="BA400" s="524" t="s">
        <v>3019</v>
      </c>
      <c r="BB400" s="274" t="s">
        <v>3083</v>
      </c>
      <c r="BC400" s="605"/>
      <c r="BD400" s="273" t="str">
        <f t="shared" si="72"/>
        <v>6-7</v>
      </c>
      <c r="BE400" s="273" t="str">
        <f t="shared" si="73"/>
        <v/>
      </c>
      <c r="BF400" s="273" t="str">
        <f t="shared" si="74"/>
        <v/>
      </c>
      <c r="BG400" s="273" t="str">
        <f t="shared" si="75"/>
        <v/>
      </c>
    </row>
    <row r="401" spans="1:59" ht="13.5" x14ac:dyDescent="0.3">
      <c r="C401" s="274" t="s">
        <v>80</v>
      </c>
      <c r="D401" s="417" t="s">
        <v>2476</v>
      </c>
      <c r="E401" s="273" t="s">
        <v>996</v>
      </c>
      <c r="F401" s="274" t="s">
        <v>997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44396</v>
      </c>
      <c r="O401" s="281">
        <v>44396</v>
      </c>
      <c r="P401" s="281">
        <v>44402</v>
      </c>
      <c r="Q401" s="273" t="s">
        <v>12</v>
      </c>
      <c r="R401" s="258" t="s">
        <v>2800</v>
      </c>
      <c r="T401" s="273">
        <v>1</v>
      </c>
      <c r="U401" s="273" t="s">
        <v>998</v>
      </c>
      <c r="W401" s="273"/>
      <c r="Y401" s="273"/>
      <c r="Z401" s="273"/>
      <c r="AA401" s="274" t="e">
        <f>VLOOKUP(功能_33[[#This Row],[User]],SKL放款!A:G,7,FALSE)</f>
        <v>#N/A</v>
      </c>
      <c r="AB401" s="281">
        <v>44402</v>
      </c>
      <c r="AC401" s="281" t="s">
        <v>117</v>
      </c>
      <c r="AD401" s="267">
        <v>44550</v>
      </c>
      <c r="AE401" s="281">
        <v>44550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44396</v>
      </c>
      <c r="AK401" s="281"/>
      <c r="AL401" s="281"/>
      <c r="AM401" s="274"/>
      <c r="AN401" s="281">
        <v>44396</v>
      </c>
      <c r="AO401" s="285" t="s">
        <v>994</v>
      </c>
      <c r="AP401" s="286" t="s">
        <v>995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L6752</v>
      </c>
      <c r="AY401" s="598">
        <v>44512</v>
      </c>
      <c r="AZ401" s="598">
        <v>44512</v>
      </c>
      <c r="BA401" s="524" t="s">
        <v>3019</v>
      </c>
      <c r="BB401" s="274" t="s">
        <v>3084</v>
      </c>
      <c r="BC401" s="605"/>
      <c r="BD401" s="273" t="str">
        <f t="shared" si="72"/>
        <v>6-7</v>
      </c>
      <c r="BE401" s="273" t="str">
        <f t="shared" si="73"/>
        <v/>
      </c>
      <c r="BF401" s="273" t="str">
        <f t="shared" si="74"/>
        <v/>
      </c>
      <c r="BG401" s="273" t="str">
        <f t="shared" si="75"/>
        <v/>
      </c>
    </row>
    <row r="402" spans="1:59" ht="13.5" x14ac:dyDescent="0.3">
      <c r="C402" s="274" t="s">
        <v>80</v>
      </c>
      <c r="D402" s="417" t="s">
        <v>2476</v>
      </c>
      <c r="E402" s="273" t="s">
        <v>1023</v>
      </c>
      <c r="F402" s="274" t="s">
        <v>1024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44398</v>
      </c>
      <c r="O402" s="281">
        <v>44398</v>
      </c>
      <c r="P402" s="281">
        <v>44402</v>
      </c>
      <c r="Q402" s="273" t="s">
        <v>12</v>
      </c>
      <c r="R402" s="273" t="s">
        <v>155</v>
      </c>
      <c r="W402" s="273"/>
      <c r="Y402" s="273"/>
      <c r="Z402" s="273"/>
      <c r="AA402" s="274" t="str">
        <f>VLOOKUP(功能_33[[#This Row],[User]],SKL放款!A:G,7,FALSE)</f>
        <v>放款服務課</v>
      </c>
      <c r="AB402" s="281">
        <v>44402</v>
      </c>
      <c r="AC402" s="281" t="s">
        <v>117</v>
      </c>
      <c r="AD402" s="267">
        <v>44544</v>
      </c>
      <c r="AE402" s="267">
        <v>44544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44398</v>
      </c>
      <c r="AK402" s="281"/>
      <c r="AL402" s="281"/>
      <c r="AM402" s="274"/>
      <c r="AN402" s="281">
        <v>44398</v>
      </c>
      <c r="AO402" s="273" t="s">
        <v>173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L6754</v>
      </c>
      <c r="AY402" s="598">
        <v>44515</v>
      </c>
      <c r="AZ402" s="598">
        <v>44515</v>
      </c>
      <c r="BA402" s="524" t="s">
        <v>3019</v>
      </c>
      <c r="BB402" s="274" t="s">
        <v>3083</v>
      </c>
      <c r="BC402" s="605"/>
      <c r="BD402" s="273" t="str">
        <f t="shared" si="72"/>
        <v>6-7</v>
      </c>
      <c r="BE402" s="273" t="str">
        <f t="shared" si="73"/>
        <v/>
      </c>
      <c r="BF402" s="273" t="str">
        <f t="shared" si="74"/>
        <v/>
      </c>
      <c r="BG402" s="273" t="str">
        <f t="shared" si="75"/>
        <v/>
      </c>
    </row>
    <row r="403" spans="1:59" ht="13.5" x14ac:dyDescent="0.3">
      <c r="A403" s="274"/>
      <c r="C403" s="274" t="s">
        <v>80</v>
      </c>
      <c r="D403" s="274" t="s">
        <v>2476</v>
      </c>
      <c r="E403" s="273" t="s">
        <v>520</v>
      </c>
      <c r="F403" s="274" t="s">
        <v>521</v>
      </c>
      <c r="G403" s="274"/>
      <c r="H403" s="273" t="s">
        <v>176</v>
      </c>
      <c r="I403" s="273" t="s">
        <v>297</v>
      </c>
      <c r="J403" s="218" t="s">
        <v>2865</v>
      </c>
      <c r="K403" s="218"/>
      <c r="L403" s="281">
        <v>44565</v>
      </c>
      <c r="M403" s="281">
        <v>44565</v>
      </c>
      <c r="N403" s="281">
        <v>44515</v>
      </c>
      <c r="O403" s="281">
        <v>44466</v>
      </c>
      <c r="P403" s="281">
        <f>IFERROR(IF(VLOOKUP(功能_33[[#This Row],[功能代號]],討論項目!A:H,8,FALSE)=0,"",VLOOKUP(功能_33[[#This Row],[功能代號]],討論項目!A:H,8,FALSE)),"")</f>
        <v>44475</v>
      </c>
      <c r="Q403" s="273" t="s">
        <v>12</v>
      </c>
      <c r="R403" s="273" t="s">
        <v>13</v>
      </c>
      <c r="W403" s="273"/>
      <c r="Y403" s="273"/>
      <c r="Z403" s="273"/>
      <c r="AA403" s="274" t="str">
        <f>VLOOKUP(功能_33[[#This Row],[User]],SKL放款!A:G,7,FALSE)</f>
        <v>放款推展課</v>
      </c>
      <c r="AB403" s="281">
        <v>44533</v>
      </c>
      <c r="AC403" s="281">
        <v>44533</v>
      </c>
      <c r="AD403" s="281">
        <v>44533</v>
      </c>
      <c r="AE403" s="281">
        <v>44533</v>
      </c>
      <c r="AF403" s="215">
        <v>44550</v>
      </c>
      <c r="AG403" s="281"/>
      <c r="AH403" s="281"/>
      <c r="AI403" s="331"/>
      <c r="AJ403" s="281">
        <f>IFERROR(IF(VLOOKUP(功能_33[[#This Row],[功能代號]],E:T,11,FALSE)=0,"",VLOOKUP(功能_33[[#This Row],[功能代號]],E:T,11,FALSE)),"")</f>
        <v>44466</v>
      </c>
      <c r="AK403" s="281"/>
      <c r="AL403" s="281"/>
      <c r="AM403" s="274"/>
      <c r="AN403" s="281"/>
      <c r="AO403" s="285" t="s">
        <v>518</v>
      </c>
      <c r="AP403" s="286" t="s">
        <v>519</v>
      </c>
      <c r="AR403" s="493" t="str">
        <f t="shared" si="76"/>
        <v>6-7</v>
      </c>
      <c r="AS403" s="495" t="str">
        <f t="shared" si="77"/>
        <v/>
      </c>
      <c r="AT403" s="497" t="str">
        <f t="shared" si="78"/>
        <v/>
      </c>
      <c r="AU403" s="499" t="str">
        <f t="shared" si="79"/>
        <v/>
      </c>
      <c r="AV403" s="501" t="str">
        <f t="shared" si="80"/>
        <v/>
      </c>
      <c r="AW403" s="503" t="str">
        <f t="shared" si="81"/>
        <v/>
      </c>
      <c r="AX403" s="524" t="str">
        <f>IFERROR(VLOOKUP(功能_33[[#This Row],[功能代號]],SIT_FT!D:D,1,FALSE),"")</f>
        <v>L6755</v>
      </c>
      <c r="AY403" s="598">
        <v>44512</v>
      </c>
      <c r="AZ403" s="598">
        <v>44512</v>
      </c>
      <c r="BA403" s="524" t="s">
        <v>3019</v>
      </c>
      <c r="BB403" s="274" t="s">
        <v>3055</v>
      </c>
      <c r="BC403" s="605"/>
      <c r="BD403" s="273" t="str">
        <f t="shared" si="72"/>
        <v>6-7</v>
      </c>
      <c r="BE403" s="273" t="str">
        <f t="shared" si="73"/>
        <v/>
      </c>
      <c r="BF403" s="273" t="str">
        <f t="shared" si="74"/>
        <v/>
      </c>
      <c r="BG403" s="273" t="str">
        <f t="shared" si="75"/>
        <v/>
      </c>
    </row>
    <row r="404" spans="1:59" ht="13.5" x14ac:dyDescent="0.3">
      <c r="A404" s="274"/>
      <c r="B404" s="370"/>
      <c r="C404" s="274" t="s">
        <v>80</v>
      </c>
      <c r="D404" s="274" t="s">
        <v>2968</v>
      </c>
      <c r="E404" s="273" t="s">
        <v>2969</v>
      </c>
      <c r="F404" s="274" t="s">
        <v>2978</v>
      </c>
      <c r="G404" s="274" t="s">
        <v>3100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/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85" t="s">
        <v>518</v>
      </c>
      <c r="AH404" s="286" t="s">
        <v>519</v>
      </c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ref="AR404:AR405" si="82">IF(COUNTA(AF404)=1,LEFT(D404,3),"")</f>
        <v/>
      </c>
      <c r="AS404" s="495" t="str">
        <f t="shared" ref="AS404:AS405" si="83">IF(AND(COUNTA(O404)=1,COUNTA(P404)=1,COUNTA(AB404)=1,COUNTA(AE404)=1,COUNTA(AF404)=0),LEFT(D404,3),"")</f>
        <v/>
      </c>
      <c r="AT404" s="497" t="str">
        <f t="shared" ref="AT404:AT405" si="84">IF(AND(COUNTA(O404)=1,COUNTA(P404)=1,COUNTA(AB404)=1,COUNTA(AE404)=0,COUNTA(AF404)=0),LEFT(D404,3),"")</f>
        <v/>
      </c>
      <c r="AU404" s="499" t="str">
        <f t="shared" ref="AU404:AU405" si="85">IF(AND(COUNTA(P404)=0,COUNTA(AB404)=1),LEFT(D404,3),"")</f>
        <v/>
      </c>
      <c r="AV404" s="501" t="str">
        <f t="shared" ref="AV404:AV405" si="86">IF(AND(COUNTA(P404)=1,COUNTA(AB404)=0),LEFT(D404,3),"")</f>
        <v/>
      </c>
      <c r="AW404" s="503" t="str">
        <f t="shared" ref="AW404:AW405" si="87">IF(AND(COUNTA(P404)=0,COUNTA(AB404)=0),LEFT(D404,3),"")</f>
        <v>6-9</v>
      </c>
      <c r="AX404" s="524" t="str">
        <f>IFERROR(VLOOKUP(功能_33[[#This Row],[功能代號]],SIT_FT!D:D,1,FALSE),"")</f>
        <v/>
      </c>
      <c r="AY404" s="598">
        <v>44582</v>
      </c>
      <c r="AZ404" s="598" t="s">
        <v>2463</v>
      </c>
      <c r="BA404" s="524" t="s">
        <v>2463</v>
      </c>
      <c r="BB404" s="274" t="s">
        <v>2463</v>
      </c>
      <c r="BC404" s="605"/>
      <c r="BD404" s="274" t="str">
        <f t="shared" si="72"/>
        <v/>
      </c>
      <c r="BE404" s="274" t="str">
        <f t="shared" si="73"/>
        <v/>
      </c>
      <c r="BF404" s="274" t="str">
        <f t="shared" si="74"/>
        <v/>
      </c>
      <c r="BG404" s="274" t="str">
        <f t="shared" si="75"/>
        <v>6-9</v>
      </c>
    </row>
    <row r="405" spans="1:59" ht="13.5" x14ac:dyDescent="0.3">
      <c r="A405" s="274"/>
      <c r="B405" s="370"/>
      <c r="C405" s="274" t="s">
        <v>80</v>
      </c>
      <c r="D405" s="274" t="s">
        <v>2968</v>
      </c>
      <c r="E405" s="273" t="s">
        <v>2970</v>
      </c>
      <c r="F405" s="274" t="s">
        <v>2974</v>
      </c>
      <c r="G405" s="274" t="s">
        <v>3101</v>
      </c>
      <c r="H405" s="273" t="s">
        <v>2882</v>
      </c>
      <c r="I405" s="273" t="s">
        <v>2882</v>
      </c>
      <c r="J405" s="218" t="s">
        <v>3149</v>
      </c>
      <c r="K405" s="280" t="s">
        <v>2846</v>
      </c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594">
        <v>44578</v>
      </c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274" t="s">
        <v>173</v>
      </c>
      <c r="AR405" s="546" t="str">
        <f t="shared" si="82"/>
        <v>6-9</v>
      </c>
      <c r="AS405" s="495" t="str">
        <f t="shared" si="83"/>
        <v/>
      </c>
      <c r="AT405" s="497" t="str">
        <f t="shared" si="84"/>
        <v/>
      </c>
      <c r="AU405" s="499" t="str">
        <f t="shared" si="85"/>
        <v/>
      </c>
      <c r="AV405" s="501" t="str">
        <f t="shared" si="86"/>
        <v>6-9</v>
      </c>
      <c r="AW405" s="503" t="str">
        <f t="shared" si="87"/>
        <v/>
      </c>
      <c r="AX405" s="524" t="str">
        <f>IFERROR(VLOOKUP(功能_33[[#This Row],[功能代號]],SIT_FT!D:D,1,FALSE),"")</f>
        <v/>
      </c>
      <c r="AY405" s="598">
        <v>44582</v>
      </c>
      <c r="AZ405" s="598" t="s">
        <v>2463</v>
      </c>
      <c r="BA405" s="524" t="s">
        <v>2463</v>
      </c>
      <c r="BB405" s="274" t="s">
        <v>2463</v>
      </c>
      <c r="BC405" s="605"/>
      <c r="BD405" s="274" t="str">
        <f t="shared" si="72"/>
        <v/>
      </c>
      <c r="BE405" s="274" t="str">
        <f t="shared" si="73"/>
        <v/>
      </c>
      <c r="BF405" s="274" t="str">
        <f t="shared" si="74"/>
        <v/>
      </c>
      <c r="BG405" s="274" t="str">
        <f t="shared" si="75"/>
        <v>6-9</v>
      </c>
    </row>
    <row r="406" spans="1:59" ht="13.5" x14ac:dyDescent="0.3">
      <c r="A406" s="274"/>
      <c r="B406" s="370"/>
      <c r="C406" s="274" t="s">
        <v>80</v>
      </c>
      <c r="D406" s="274" t="s">
        <v>2968</v>
      </c>
      <c r="E406" s="273" t="s">
        <v>2971</v>
      </c>
      <c r="F406" s="274" t="s">
        <v>2975</v>
      </c>
      <c r="G406" s="274" t="s">
        <v>3102</v>
      </c>
      <c r="H406" s="273" t="s">
        <v>2882</v>
      </c>
      <c r="I406" s="273" t="s">
        <v>2882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>
        <v>44582</v>
      </c>
      <c r="AZ406" s="598" t="s">
        <v>2463</v>
      </c>
      <c r="BA406" s="524" t="s">
        <v>2463</v>
      </c>
      <c r="BB406" s="274" t="s">
        <v>2463</v>
      </c>
      <c r="BC406" s="605"/>
      <c r="BD406" s="274" t="str">
        <f t="shared" si="72"/>
        <v/>
      </c>
      <c r="BE406" s="274" t="str">
        <f t="shared" si="73"/>
        <v/>
      </c>
      <c r="BF406" s="274" t="str">
        <f t="shared" si="74"/>
        <v/>
      </c>
      <c r="BG406" s="274" t="str">
        <f t="shared" si="75"/>
        <v>6-9</v>
      </c>
    </row>
    <row r="407" spans="1:59" ht="13.5" x14ac:dyDescent="0.3">
      <c r="A407" s="274"/>
      <c r="B407" s="370"/>
      <c r="C407" s="274" t="s">
        <v>80</v>
      </c>
      <c r="D407" s="274" t="s">
        <v>2968</v>
      </c>
      <c r="E407" s="273" t="s">
        <v>2972</v>
      </c>
      <c r="F407" s="274" t="s">
        <v>2976</v>
      </c>
      <c r="G407" s="274" t="s">
        <v>3103</v>
      </c>
      <c r="H407" s="273" t="s">
        <v>2882</v>
      </c>
      <c r="I407" s="273" t="s">
        <v>297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>
        <v>44582</v>
      </c>
      <c r="AZ407" s="598" t="s">
        <v>2463</v>
      </c>
      <c r="BA407" s="524" t="s">
        <v>2463</v>
      </c>
      <c r="BB407" s="274" t="s">
        <v>2463</v>
      </c>
      <c r="BC407" s="605"/>
      <c r="BD407" s="274" t="str">
        <f t="shared" si="72"/>
        <v/>
      </c>
      <c r="BE407" s="274" t="str">
        <f t="shared" si="73"/>
        <v/>
      </c>
      <c r="BF407" s="274" t="str">
        <f t="shared" si="74"/>
        <v/>
      </c>
      <c r="BG407" s="274" t="str">
        <f t="shared" si="75"/>
        <v>6-9</v>
      </c>
    </row>
    <row r="408" spans="1:59" ht="13.5" x14ac:dyDescent="0.3">
      <c r="A408" s="274"/>
      <c r="B408" s="370"/>
      <c r="C408" s="274" t="s">
        <v>80</v>
      </c>
      <c r="D408" s="274" t="s">
        <v>2968</v>
      </c>
      <c r="E408" s="273" t="s">
        <v>2973</v>
      </c>
      <c r="F408" s="274" t="s">
        <v>2977</v>
      </c>
      <c r="G408" s="274" t="s">
        <v>3104</v>
      </c>
      <c r="H408" s="273" t="s">
        <v>2882</v>
      </c>
      <c r="I408" s="273" t="s">
        <v>2882</v>
      </c>
      <c r="J408" s="218" t="s">
        <v>3149</v>
      </c>
      <c r="K408" s="280" t="s">
        <v>2846</v>
      </c>
      <c r="L408" s="281">
        <v>44582</v>
      </c>
      <c r="M408" s="273"/>
      <c r="N408" s="281"/>
      <c r="O408" s="281"/>
      <c r="P408" s="281" t="str">
        <f>IFERROR(IF(VLOOKUP(功能_33[[#This Row],[功能代號]],討論項目!A:H,8,FALSE)=0,"",VLOOKUP(功能_33[[#This Row],[功能代號]],討論項目!A:H,8,FALSE)),"")</f>
        <v/>
      </c>
      <c r="Q408" s="273" t="s">
        <v>7</v>
      </c>
      <c r="R408" s="273" t="s">
        <v>2811</v>
      </c>
      <c r="W408" s="273"/>
      <c r="Y408" s="273"/>
      <c r="Z408" s="273"/>
      <c r="AA408" s="370" t="str">
        <f>VLOOKUP(功能_33[[#This Row],[User]],SKL放款!A:G,7,FALSE)</f>
        <v>放款服務課</v>
      </c>
      <c r="AB408" s="281"/>
      <c r="AC408" s="281"/>
      <c r="AD408" s="281"/>
      <c r="AE408" s="281"/>
      <c r="AF408" s="594">
        <v>44578</v>
      </c>
      <c r="AG408" s="268"/>
      <c r="AH408" s="268"/>
      <c r="AI408" s="268"/>
      <c r="AJ408" s="268" t="str">
        <f>IFERROR(IF(VLOOKUP(功能_33[[#This Row],[功能代號]],E:T,11,FALSE)=0,"",VLOOKUP(功能_33[[#This Row],[功能代號]],E:T,11,FALSE)),"")</f>
        <v/>
      </c>
      <c r="AK408" s="268"/>
      <c r="AL408" s="268"/>
      <c r="AM408" s="370"/>
      <c r="AO408" s="273" t="s">
        <v>173</v>
      </c>
      <c r="AP408" s="274" t="s">
        <v>173</v>
      </c>
      <c r="AR408" s="546" t="str">
        <f>IF(COUNTA(AF408)=1,LEFT(D408,3),"")</f>
        <v>6-9</v>
      </c>
      <c r="AS408" s="495" t="str">
        <f>IF(AND(COUNTA(O408)=1,COUNTA(P408)=1,COUNTA(AB408)=1,COUNTA(AE408)=1,COUNTA(AF408)=0),LEFT(D408,3),"")</f>
        <v/>
      </c>
      <c r="AT408" s="497" t="str">
        <f>IF(AND(COUNTA(O408)=1,COUNTA(P408)=1,COUNTA(AB408)=1,COUNTA(AE408)=0,COUNTA(AF408)=0),LEFT(D408,3),"")</f>
        <v/>
      </c>
      <c r="AU408" s="499" t="str">
        <f>IF(AND(COUNTA(P408)=0,COUNTA(AB408)=1),LEFT(D408,3),"")</f>
        <v/>
      </c>
      <c r="AV408" s="501" t="str">
        <f>IF(AND(COUNTA(P408)=1,COUNTA(AB408)=0),LEFT(D408,3),"")</f>
        <v>6-9</v>
      </c>
      <c r="AW408" s="503" t="str">
        <f>IF(AND(COUNTA(P408)=0,COUNTA(AB408)=0),LEFT(D408,3),"")</f>
        <v/>
      </c>
      <c r="AX408" s="524" t="str">
        <f>IFERROR(VLOOKUP(功能_33[[#This Row],[功能代號]],SIT_FT!D:D,1,FALSE),"")</f>
        <v/>
      </c>
      <c r="AY408" s="598">
        <v>44582</v>
      </c>
      <c r="AZ408" s="598" t="s">
        <v>2463</v>
      </c>
      <c r="BA408" s="524" t="s">
        <v>2463</v>
      </c>
      <c r="BB408" s="274" t="s">
        <v>2463</v>
      </c>
      <c r="BC408" s="605"/>
      <c r="BD408" s="274" t="str">
        <f t="shared" si="72"/>
        <v/>
      </c>
      <c r="BE408" s="274" t="str">
        <f t="shared" si="73"/>
        <v/>
      </c>
      <c r="BF408" s="274" t="str">
        <f t="shared" si="74"/>
        <v/>
      </c>
      <c r="BG408" s="274" t="str">
        <f t="shared" si="75"/>
        <v>6-9</v>
      </c>
    </row>
    <row r="409" spans="1:59" ht="13.5" x14ac:dyDescent="0.3">
      <c r="A409" s="274"/>
      <c r="C409" s="274" t="s">
        <v>82</v>
      </c>
      <c r="D409" s="274" t="s">
        <v>900</v>
      </c>
      <c r="E409" s="273" t="s">
        <v>904</v>
      </c>
      <c r="F409" s="274" t="s">
        <v>905</v>
      </c>
      <c r="G409" s="274"/>
      <c r="H409" s="273" t="s">
        <v>176</v>
      </c>
      <c r="I409" s="273" t="s">
        <v>297</v>
      </c>
      <c r="J409" s="218" t="s">
        <v>2853</v>
      </c>
      <c r="K409" s="218"/>
      <c r="L409" s="281">
        <v>44579</v>
      </c>
      <c r="M409" s="281">
        <v>44572</v>
      </c>
      <c r="N409" s="281">
        <v>44502</v>
      </c>
      <c r="O409" s="281">
        <v>44503</v>
      </c>
      <c r="P409" s="281">
        <v>44503</v>
      </c>
      <c r="Q409" s="273" t="s">
        <v>7</v>
      </c>
      <c r="R409" s="273" t="s">
        <v>28</v>
      </c>
      <c r="S409" s="258" t="s">
        <v>903</v>
      </c>
      <c r="W409" s="273"/>
      <c r="Y409" s="273"/>
      <c r="Z409" s="273"/>
      <c r="AA409" s="274" t="str">
        <f>VLOOKUP(功能_33[[#This Row],[User]],SKL放款!A:G,7,FALSE)</f>
        <v>放款審查課</v>
      </c>
      <c r="AB409" s="281">
        <v>44533</v>
      </c>
      <c r="AC409" s="281" t="s">
        <v>178</v>
      </c>
      <c r="AD409" s="281">
        <v>44526</v>
      </c>
      <c r="AE409" s="281">
        <v>44526</v>
      </c>
      <c r="AF409" s="215">
        <v>44546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44503</v>
      </c>
      <c r="AK409" s="281"/>
      <c r="AL409" s="281"/>
      <c r="AM409" s="274"/>
      <c r="AN409" s="281"/>
      <c r="AO409" s="273" t="s">
        <v>173</v>
      </c>
      <c r="AR409" s="493" t="str">
        <f t="shared" si="76"/>
        <v>8-1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>L8100</v>
      </c>
      <c r="AY409" s="598">
        <v>44540</v>
      </c>
      <c r="AZ409" s="598">
        <v>44540</v>
      </c>
      <c r="BA409" s="524" t="s">
        <v>3019</v>
      </c>
      <c r="BB409" s="274" t="s">
        <v>3051</v>
      </c>
      <c r="BC409" s="605"/>
      <c r="BD409" s="273" t="str">
        <f t="shared" si="72"/>
        <v>8-1</v>
      </c>
      <c r="BE409" s="273" t="str">
        <f t="shared" si="73"/>
        <v/>
      </c>
      <c r="BF409" s="273" t="str">
        <f t="shared" si="74"/>
        <v/>
      </c>
      <c r="BG409" s="273" t="str">
        <f t="shared" si="75"/>
        <v/>
      </c>
    </row>
    <row r="410" spans="1:59" ht="13.5" x14ac:dyDescent="0.3">
      <c r="C410" s="274" t="s">
        <v>82</v>
      </c>
      <c r="D410" s="274" t="s">
        <v>2788</v>
      </c>
      <c r="E410" s="273" t="s">
        <v>919</v>
      </c>
      <c r="F410" s="274" t="s">
        <v>920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44573</v>
      </c>
      <c r="N410" s="281">
        <v>44498</v>
      </c>
      <c r="O410" s="281">
        <v>44498</v>
      </c>
      <c r="P410" s="281">
        <v>44498</v>
      </c>
      <c r="Q410" s="273" t="s">
        <v>7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2707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73" t="s">
        <v>173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98" t="s">
        <v>2463</v>
      </c>
      <c r="BA410" s="524" t="s">
        <v>2463</v>
      </c>
      <c r="BB410" s="274" t="s">
        <v>2463</v>
      </c>
      <c r="BC410" s="605"/>
      <c r="BD410" s="274" t="str">
        <f t="shared" si="72"/>
        <v/>
      </c>
      <c r="BE410" s="274" t="str">
        <f t="shared" si="73"/>
        <v/>
      </c>
      <c r="BF410" s="274" t="str">
        <f t="shared" si="74"/>
        <v>8-2</v>
      </c>
      <c r="BG410" s="274" t="str">
        <f t="shared" si="75"/>
        <v/>
      </c>
    </row>
    <row r="411" spans="1:59" ht="13.5" x14ac:dyDescent="0.3">
      <c r="C411" s="274" t="s">
        <v>82</v>
      </c>
      <c r="D411" s="274" t="s">
        <v>918</v>
      </c>
      <c r="E411" s="273" t="s">
        <v>921</v>
      </c>
      <c r="F411" s="274" t="s">
        <v>922</v>
      </c>
      <c r="G411" s="274"/>
      <c r="H411" s="273" t="s">
        <v>176</v>
      </c>
      <c r="I411" s="273" t="s">
        <v>297</v>
      </c>
      <c r="J411" s="280" t="s">
        <v>2781</v>
      </c>
      <c r="K411" s="280"/>
      <c r="L411" s="281">
        <v>44578</v>
      </c>
      <c r="M411" s="281">
        <v>44572</v>
      </c>
      <c r="N411" s="281">
        <v>44498</v>
      </c>
      <c r="O411" s="281">
        <v>44498</v>
      </c>
      <c r="P411" s="281">
        <v>44533</v>
      </c>
      <c r="Q411" s="273" t="s">
        <v>12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85" t="s">
        <v>923</v>
      </c>
      <c r="AP411" s="286" t="s">
        <v>924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/>
      </c>
      <c r="AY411" s="598" t="s">
        <v>2463</v>
      </c>
      <c r="AZ411" s="598" t="s">
        <v>2463</v>
      </c>
      <c r="BA411" s="524" t="s">
        <v>2463</v>
      </c>
      <c r="BB411" s="274" t="s">
        <v>2463</v>
      </c>
      <c r="BC411" s="605"/>
      <c r="BD411" s="274" t="str">
        <f t="shared" si="72"/>
        <v/>
      </c>
      <c r="BE411" s="274" t="str">
        <f t="shared" si="73"/>
        <v/>
      </c>
      <c r="BF411" s="274" t="str">
        <f t="shared" si="74"/>
        <v>8-2</v>
      </c>
      <c r="BG411" s="274" t="str">
        <f t="shared" si="75"/>
        <v/>
      </c>
    </row>
    <row r="412" spans="1:59" ht="13.5" x14ac:dyDescent="0.3">
      <c r="C412" s="274" t="s">
        <v>82</v>
      </c>
      <c r="D412" s="274" t="s">
        <v>918</v>
      </c>
      <c r="E412" s="273" t="s">
        <v>925</v>
      </c>
      <c r="F412" s="274" t="s">
        <v>926</v>
      </c>
      <c r="G412" s="274"/>
      <c r="H412" s="273" t="s">
        <v>176</v>
      </c>
      <c r="I412" s="273" t="s">
        <v>297</v>
      </c>
      <c r="J412" s="280" t="s">
        <v>3125</v>
      </c>
      <c r="K412" s="625" t="s">
        <v>3129</v>
      </c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15" t="s">
        <v>2687</v>
      </c>
      <c r="AE412" s="281">
        <v>44544</v>
      </c>
      <c r="AF412" s="215" t="s">
        <v>3137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L8924</v>
      </c>
      <c r="AY412" s="598">
        <v>44559</v>
      </c>
      <c r="AZ412" s="598">
        <v>44559</v>
      </c>
      <c r="BA412" s="524" t="s">
        <v>3092</v>
      </c>
      <c r="BB412" s="274" t="s">
        <v>3061</v>
      </c>
      <c r="BC412" s="605"/>
      <c r="BD412" s="273" t="str">
        <f t="shared" si="72"/>
        <v>8-2</v>
      </c>
      <c r="BE412" s="273" t="str">
        <f t="shared" si="73"/>
        <v/>
      </c>
      <c r="BF412" s="273" t="str">
        <f t="shared" si="74"/>
        <v/>
      </c>
      <c r="BG412" s="273" t="str">
        <f t="shared" si="75"/>
        <v/>
      </c>
    </row>
    <row r="413" spans="1:59" ht="13.5" x14ac:dyDescent="0.3">
      <c r="C413" s="274" t="s">
        <v>82</v>
      </c>
      <c r="D413" s="274" t="s">
        <v>918</v>
      </c>
      <c r="E413" s="273" t="s">
        <v>2767</v>
      </c>
      <c r="F413" s="274" t="s">
        <v>2768</v>
      </c>
      <c r="G413" s="274" t="s">
        <v>2769</v>
      </c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44574</v>
      </c>
      <c r="N413" s="281">
        <v>44498</v>
      </c>
      <c r="O413" s="281">
        <v>44498</v>
      </c>
      <c r="P413" s="281">
        <v>44533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44533</v>
      </c>
      <c r="AC413" s="281" t="s">
        <v>2404</v>
      </c>
      <c r="AD413" s="281">
        <v>44544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173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>L8925</v>
      </c>
      <c r="AY413" s="598">
        <v>44559</v>
      </c>
      <c r="AZ413" s="598">
        <v>44559</v>
      </c>
      <c r="BA413" s="524" t="s">
        <v>3092</v>
      </c>
      <c r="BB413" s="274" t="s">
        <v>3061</v>
      </c>
      <c r="BC413" s="605"/>
      <c r="BD413" s="273" t="str">
        <f t="shared" si="72"/>
        <v>8-2</v>
      </c>
      <c r="BE413" s="273" t="str">
        <f t="shared" si="73"/>
        <v/>
      </c>
      <c r="BF413" s="273" t="str">
        <f t="shared" si="74"/>
        <v/>
      </c>
      <c r="BG413" s="273" t="str">
        <f t="shared" si="75"/>
        <v/>
      </c>
    </row>
    <row r="414" spans="1:59" ht="13.5" x14ac:dyDescent="0.3">
      <c r="C414" s="274" t="s">
        <v>82</v>
      </c>
      <c r="D414" s="274" t="s">
        <v>918</v>
      </c>
      <c r="E414" s="273" t="s">
        <v>927</v>
      </c>
      <c r="F414" s="274" t="s">
        <v>928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44572</v>
      </c>
      <c r="N414" s="281">
        <v>44498</v>
      </c>
      <c r="O414" s="281">
        <v>44498</v>
      </c>
      <c r="P414" s="281">
        <v>44537</v>
      </c>
      <c r="Q414" s="273" t="s">
        <v>7</v>
      </c>
      <c r="R414" s="273" t="s">
        <v>24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44537</v>
      </c>
      <c r="AC414" s="281" t="s">
        <v>2404</v>
      </c>
      <c r="AD414" s="215" t="s">
        <v>2687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73" t="s">
        <v>2772</v>
      </c>
      <c r="AP414" s="270" t="s">
        <v>929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98" t="s">
        <v>2463</v>
      </c>
      <c r="BA414" s="524" t="s">
        <v>2463</v>
      </c>
      <c r="BB414" s="274" t="s">
        <v>2463</v>
      </c>
      <c r="BC414" s="605"/>
      <c r="BD414" s="274" t="str">
        <f t="shared" si="72"/>
        <v/>
      </c>
      <c r="BE414" s="274" t="str">
        <f t="shared" si="73"/>
        <v/>
      </c>
      <c r="BF414" s="274" t="str">
        <f t="shared" si="74"/>
        <v>8-2</v>
      </c>
      <c r="BG414" s="274" t="str">
        <f t="shared" si="75"/>
        <v/>
      </c>
    </row>
    <row r="415" spans="1:59" ht="13.5" x14ac:dyDescent="0.3">
      <c r="C415" s="274" t="s">
        <v>82</v>
      </c>
      <c r="D415" s="274" t="s">
        <v>918</v>
      </c>
      <c r="E415" s="273" t="s">
        <v>930</v>
      </c>
      <c r="F415" s="274" t="s">
        <v>931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44498</v>
      </c>
      <c r="Q415" s="273" t="s">
        <v>12</v>
      </c>
      <c r="R415" s="273" t="s">
        <v>11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178</v>
      </c>
      <c r="AD415" s="281">
        <v>44498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98" t="s">
        <v>2463</v>
      </c>
      <c r="BA415" s="524" t="s">
        <v>2463</v>
      </c>
      <c r="BB415" s="274" t="s">
        <v>2463</v>
      </c>
      <c r="BC415" s="605"/>
      <c r="BD415" s="274" t="str">
        <f t="shared" si="72"/>
        <v/>
      </c>
      <c r="BE415" s="274" t="str">
        <f t="shared" si="73"/>
        <v/>
      </c>
      <c r="BF415" s="274" t="str">
        <f t="shared" si="74"/>
        <v>8-2</v>
      </c>
      <c r="BG415" s="274" t="str">
        <f t="shared" si="75"/>
        <v/>
      </c>
    </row>
    <row r="416" spans="1:59" ht="13.5" x14ac:dyDescent="0.3">
      <c r="C416" s="274" t="s">
        <v>82</v>
      </c>
      <c r="D416" s="274" t="s">
        <v>918</v>
      </c>
      <c r="E416" s="273" t="s">
        <v>934</v>
      </c>
      <c r="F416" s="274" t="s">
        <v>933</v>
      </c>
      <c r="G416" s="274"/>
      <c r="H416" s="273" t="s">
        <v>176</v>
      </c>
      <c r="I416" s="273" t="s">
        <v>297</v>
      </c>
      <c r="J416" s="280" t="s">
        <v>2781</v>
      </c>
      <c r="K416" s="280"/>
      <c r="L416" s="281">
        <v>44578</v>
      </c>
      <c r="M416" s="281">
        <v>44573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24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15" t="s">
        <v>2687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932</v>
      </c>
      <c r="AP416" s="286" t="s">
        <v>933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/>
      </c>
      <c r="AY416" s="598" t="s">
        <v>2463</v>
      </c>
      <c r="AZ416" s="598" t="s">
        <v>2463</v>
      </c>
      <c r="BA416" s="524" t="s">
        <v>2463</v>
      </c>
      <c r="BB416" s="274" t="s">
        <v>2463</v>
      </c>
      <c r="BC416" s="605"/>
      <c r="BD416" s="274" t="str">
        <f t="shared" si="72"/>
        <v/>
      </c>
      <c r="BE416" s="274" t="str">
        <f t="shared" si="73"/>
        <v/>
      </c>
      <c r="BF416" s="274" t="str">
        <f t="shared" si="74"/>
        <v>8-2</v>
      </c>
      <c r="BG416" s="274" t="str">
        <f t="shared" si="75"/>
        <v/>
      </c>
    </row>
    <row r="417" spans="3:59" ht="13.5" x14ac:dyDescent="0.3">
      <c r="C417" s="274" t="s">
        <v>82</v>
      </c>
      <c r="D417" s="274" t="s">
        <v>918</v>
      </c>
      <c r="E417" s="273" t="s">
        <v>935</v>
      </c>
      <c r="F417" s="274" t="s">
        <v>936</v>
      </c>
      <c r="G417" s="274"/>
      <c r="H417" s="273" t="s">
        <v>176</v>
      </c>
      <c r="I417" s="273" t="s">
        <v>297</v>
      </c>
      <c r="J417" s="280" t="s">
        <v>3125</v>
      </c>
      <c r="K417" s="280" t="s">
        <v>3128</v>
      </c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11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2404</v>
      </c>
      <c r="AD417" s="281" t="s">
        <v>2596</v>
      </c>
      <c r="AE417" s="281">
        <v>44544</v>
      </c>
      <c r="AF417" s="215" t="s">
        <v>3137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/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L8923</v>
      </c>
      <c r="AY417" s="598">
        <v>44559</v>
      </c>
      <c r="AZ417" s="598">
        <v>44559</v>
      </c>
      <c r="BA417" s="524" t="s">
        <v>3092</v>
      </c>
      <c r="BB417" s="274" t="s">
        <v>3061</v>
      </c>
      <c r="BC417" s="605"/>
      <c r="BD417" s="273" t="str">
        <f t="shared" si="72"/>
        <v>8-2</v>
      </c>
      <c r="BE417" s="273" t="str">
        <f t="shared" si="73"/>
        <v/>
      </c>
      <c r="BF417" s="273" t="str">
        <f t="shared" si="74"/>
        <v/>
      </c>
      <c r="BG417" s="273" t="str">
        <f t="shared" si="75"/>
        <v/>
      </c>
    </row>
    <row r="418" spans="3:59" ht="13.5" x14ac:dyDescent="0.3">
      <c r="C418" s="274" t="s">
        <v>82</v>
      </c>
      <c r="D418" s="274" t="s">
        <v>918</v>
      </c>
      <c r="E418" s="273" t="s">
        <v>939</v>
      </c>
      <c r="F418" s="274" t="s">
        <v>940</v>
      </c>
      <c r="G418" s="274"/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117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>L8204</v>
      </c>
      <c r="AY418" s="598">
        <v>44559</v>
      </c>
      <c r="AZ418" s="598">
        <v>44559</v>
      </c>
      <c r="BA418" s="524" t="s">
        <v>3092</v>
      </c>
      <c r="BB418" s="274" t="s">
        <v>3061</v>
      </c>
      <c r="BC418" s="605"/>
      <c r="BD418" s="273" t="str">
        <f t="shared" si="72"/>
        <v>8-2</v>
      </c>
      <c r="BE418" s="273" t="str">
        <f t="shared" si="73"/>
        <v/>
      </c>
      <c r="BF418" s="273" t="str">
        <f t="shared" si="74"/>
        <v/>
      </c>
      <c r="BG418" s="273" t="str">
        <f t="shared" si="75"/>
        <v/>
      </c>
    </row>
    <row r="419" spans="3:59" ht="13.5" x14ac:dyDescent="0.3">
      <c r="C419" s="274" t="s">
        <v>82</v>
      </c>
      <c r="D419" s="274" t="s">
        <v>918</v>
      </c>
      <c r="E419" s="273" t="s">
        <v>2483</v>
      </c>
      <c r="F419" s="274" t="s">
        <v>2484</v>
      </c>
      <c r="G419" s="274" t="s">
        <v>2485</v>
      </c>
      <c r="H419" s="273" t="s">
        <v>176</v>
      </c>
      <c r="I419" s="273" t="s">
        <v>297</v>
      </c>
      <c r="J419" s="280" t="s">
        <v>2781</v>
      </c>
      <c r="K419" s="280"/>
      <c r="L419" s="281">
        <v>44578</v>
      </c>
      <c r="M419" s="281">
        <v>44574</v>
      </c>
      <c r="N419" s="281">
        <v>44498</v>
      </c>
      <c r="O419" s="281">
        <v>44498</v>
      </c>
      <c r="P419" s="281">
        <v>44533</v>
      </c>
      <c r="Q419" s="273" t="s">
        <v>12</v>
      </c>
      <c r="R419" s="273" t="s">
        <v>155</v>
      </c>
      <c r="S419" s="258" t="s">
        <v>14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2453</v>
      </c>
      <c r="AD419" s="281" t="s">
        <v>2596</v>
      </c>
      <c r="AE419" s="281">
        <v>44544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44498</v>
      </c>
      <c r="AK419" s="281"/>
      <c r="AL419" s="281"/>
      <c r="AM419" s="274"/>
      <c r="AN419" s="281">
        <v>44482</v>
      </c>
      <c r="AO419" s="285" t="s">
        <v>937</v>
      </c>
      <c r="AP419" s="286" t="s">
        <v>938</v>
      </c>
      <c r="AR419" s="493" t="str">
        <f t="shared" si="76"/>
        <v>8-2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98" t="s">
        <v>2463</v>
      </c>
      <c r="BA419" s="524" t="s">
        <v>2463</v>
      </c>
      <c r="BB419" s="274" t="s">
        <v>2463</v>
      </c>
      <c r="BC419" s="605"/>
      <c r="BD419" s="274" t="str">
        <f t="shared" si="72"/>
        <v/>
      </c>
      <c r="BE419" s="274" t="str">
        <f t="shared" si="73"/>
        <v/>
      </c>
      <c r="BF419" s="274" t="str">
        <f t="shared" si="74"/>
        <v>8-2</v>
      </c>
      <c r="BG419" s="274" t="str">
        <f t="shared" si="75"/>
        <v/>
      </c>
    </row>
    <row r="420" spans="3:59" ht="13.5" x14ac:dyDescent="0.3">
      <c r="C420" s="274" t="s">
        <v>82</v>
      </c>
      <c r="D420" s="274" t="s">
        <v>2787</v>
      </c>
      <c r="E420" s="273" t="s">
        <v>915</v>
      </c>
      <c r="F420" s="274" t="s">
        <v>916</v>
      </c>
      <c r="G420" s="274"/>
      <c r="H420" s="273" t="s">
        <v>176</v>
      </c>
      <c r="I420" s="273" t="s">
        <v>297</v>
      </c>
      <c r="J420" s="280" t="s">
        <v>2781</v>
      </c>
      <c r="K420" s="280"/>
      <c r="L420" s="281">
        <v>44579</v>
      </c>
      <c r="M420" s="281">
        <v>44572</v>
      </c>
      <c r="N420" s="281">
        <v>44503</v>
      </c>
      <c r="O420" s="281">
        <v>44503</v>
      </c>
      <c r="P420" s="281">
        <v>44533</v>
      </c>
      <c r="Q420" s="273" t="s">
        <v>7</v>
      </c>
      <c r="R420" s="273" t="s">
        <v>22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44533</v>
      </c>
      <c r="AC420" s="281" t="s">
        <v>2404</v>
      </c>
      <c r="AD420" s="267">
        <v>44543</v>
      </c>
      <c r="AE420" s="281">
        <v>44543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44503</v>
      </c>
      <c r="AK420" s="281"/>
      <c r="AL420" s="281"/>
      <c r="AM420" s="274"/>
      <c r="AN420" s="281"/>
      <c r="AO420" s="543" t="s">
        <v>2771</v>
      </c>
      <c r="AP420" s="274" t="s">
        <v>917</v>
      </c>
      <c r="AR420" s="493" t="str">
        <f t="shared" si="76"/>
        <v>8-7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/>
      </c>
      <c r="AY420" s="598" t="s">
        <v>2463</v>
      </c>
      <c r="AZ420" s="598" t="s">
        <v>2463</v>
      </c>
      <c r="BA420" s="524" t="s">
        <v>2463</v>
      </c>
      <c r="BB420" s="274" t="s">
        <v>2463</v>
      </c>
      <c r="BC420" s="605"/>
      <c r="BD420" s="274" t="str">
        <f t="shared" si="72"/>
        <v/>
      </c>
      <c r="BE420" s="274" t="str">
        <f t="shared" si="73"/>
        <v/>
      </c>
      <c r="BF420" s="274" t="str">
        <f t="shared" si="74"/>
        <v>8-7</v>
      </c>
      <c r="BG420" s="274" t="str">
        <f t="shared" si="75"/>
        <v/>
      </c>
    </row>
    <row r="421" spans="3:59" ht="13.5" x14ac:dyDescent="0.3">
      <c r="C421" s="274" t="s">
        <v>83</v>
      </c>
      <c r="D421" s="274" t="s">
        <v>2469</v>
      </c>
      <c r="E421" s="273" t="s">
        <v>295</v>
      </c>
      <c r="F421" s="274" t="s">
        <v>296</v>
      </c>
      <c r="G421" s="274"/>
      <c r="H421" s="273" t="s">
        <v>176</v>
      </c>
      <c r="I421" s="273" t="s">
        <v>297</v>
      </c>
      <c r="J421" s="218" t="s">
        <v>2789</v>
      </c>
      <c r="K421" s="218"/>
      <c r="L421" s="281">
        <v>44579</v>
      </c>
      <c r="M421" s="281">
        <v>44574</v>
      </c>
      <c r="N421" s="281">
        <v>44438</v>
      </c>
      <c r="O421" s="281">
        <v>44435</v>
      </c>
      <c r="P421" s="281">
        <v>44445</v>
      </c>
      <c r="Q421" s="273" t="s">
        <v>8</v>
      </c>
      <c r="R421" s="273" t="s">
        <v>155</v>
      </c>
      <c r="S421" s="258" t="s">
        <v>298</v>
      </c>
      <c r="W421" s="273"/>
      <c r="Y421" s="273"/>
      <c r="Z421" s="273"/>
      <c r="AA421" s="274" t="str">
        <f>VLOOKUP(功能_33[[#This Row],[User]],SKL放款!A:G,7,FALSE)</f>
        <v>放款服務課</v>
      </c>
      <c r="AB421" s="281">
        <v>44445</v>
      </c>
      <c r="AC421" s="281" t="s">
        <v>117</v>
      </c>
      <c r="AD421" s="281">
        <v>44544</v>
      </c>
      <c r="AE421" s="281">
        <v>44544</v>
      </c>
      <c r="AF421" s="215">
        <v>44544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44435</v>
      </c>
      <c r="AK421" s="281"/>
      <c r="AL421" s="281"/>
      <c r="AM421" s="274"/>
      <c r="AN421" s="274"/>
      <c r="AO421" s="285" t="s">
        <v>299</v>
      </c>
      <c r="AP421" s="286" t="s">
        <v>300</v>
      </c>
      <c r="AR421" s="493" t="str">
        <f t="shared" si="76"/>
        <v>9-9</v>
      </c>
      <c r="AS421" s="495" t="str">
        <f t="shared" si="77"/>
        <v/>
      </c>
      <c r="AT421" s="497" t="str">
        <f t="shared" si="78"/>
        <v/>
      </c>
      <c r="AU421" s="499" t="str">
        <f t="shared" si="79"/>
        <v/>
      </c>
      <c r="AV421" s="501" t="str">
        <f t="shared" si="80"/>
        <v/>
      </c>
      <c r="AW421" s="503" t="str">
        <f t="shared" si="81"/>
        <v/>
      </c>
      <c r="AX421" s="524" t="str">
        <f>IFERROR(VLOOKUP(功能_33[[#This Row],[功能代號]],SIT_FT!D:D,1,FALSE),"")</f>
        <v>L9110</v>
      </c>
      <c r="AY421" s="598">
        <v>44547</v>
      </c>
      <c r="AZ421" s="598">
        <v>44547</v>
      </c>
      <c r="BA421" s="524" t="s">
        <v>3092</v>
      </c>
      <c r="BB421" s="274" t="s">
        <v>3028</v>
      </c>
      <c r="BC421" s="605"/>
      <c r="BD421" s="273" t="str">
        <f t="shared" si="72"/>
        <v>9-9</v>
      </c>
      <c r="BE421" s="273" t="str">
        <f t="shared" si="73"/>
        <v/>
      </c>
      <c r="BF421" s="273" t="str">
        <f t="shared" si="74"/>
        <v/>
      </c>
      <c r="BG421" s="273" t="str">
        <f t="shared" si="75"/>
        <v/>
      </c>
    </row>
    <row r="422" spans="3:59" ht="13.5" x14ac:dyDescent="0.3">
      <c r="C422" s="274" t="s">
        <v>82</v>
      </c>
      <c r="D422" s="274" t="s">
        <v>2487</v>
      </c>
      <c r="E422" s="273" t="s">
        <v>1113</v>
      </c>
      <c r="F422" s="274" t="s">
        <v>1114</v>
      </c>
      <c r="G422" s="274" t="s">
        <v>1115</v>
      </c>
      <c r="H422" s="273" t="s">
        <v>120</v>
      </c>
      <c r="I422" s="273" t="s">
        <v>121</v>
      </c>
      <c r="J422" s="280" t="s">
        <v>2965</v>
      </c>
      <c r="K422" s="280" t="s">
        <v>3011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44533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117</v>
      </c>
      <c r="AD422" s="281">
        <v>44540</v>
      </c>
      <c r="AE422" s="281">
        <v>44540</v>
      </c>
      <c r="AF422" s="215" t="s">
        <v>2989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2691</v>
      </c>
      <c r="AP422" s="274" t="s">
        <v>2801</v>
      </c>
      <c r="AR422" s="493" t="str">
        <f t="shared" ref="AR422:AR460" si="88">IF(COUNTA(AF422)=1,LEFT(D422,3),"")</f>
        <v>8-3</v>
      </c>
      <c r="AS422" s="495" t="str">
        <f t="shared" ref="AS422:AS460" si="89">IF(AND(COUNTA(O422)=1,COUNTA(P422)=1,COUNTA(AB422)=1,COUNTA(AE422)=1,COUNTA(AF422)=0),LEFT(D422,3),"")</f>
        <v/>
      </c>
      <c r="AT422" s="497" t="str">
        <f t="shared" ref="AT422:AT460" si="90">IF(AND(COUNTA(O422)=1,COUNTA(P422)=1,COUNTA(AB422)=1,COUNTA(AE422)=0,COUNTA(AF422)=0),LEFT(D422,3),"")</f>
        <v/>
      </c>
      <c r="AU422" s="499" t="str">
        <f t="shared" ref="AU422:AU460" si="91">IF(AND(COUNTA(P422)=0,COUNTA(AB422)=1),LEFT(D422,3),"")</f>
        <v/>
      </c>
      <c r="AV422" s="501" t="str">
        <f t="shared" ref="AV422:AV460" si="92">IF(AND(COUNTA(P422)=1,COUNTA(AB422)=0),LEFT(D422,3),"")</f>
        <v/>
      </c>
      <c r="AW422" s="503" t="str">
        <f t="shared" ref="AW422:AW460" si="93">IF(AND(COUNTA(P422)=0,COUNTA(AB422)=0),LEFT(D422,3),"")</f>
        <v/>
      </c>
      <c r="AX422" s="524" t="str">
        <f>IFERROR(VLOOKUP(功能_33[[#This Row],[功能代號]],SIT_FT!D:D,1,FALSE),"")</f>
        <v/>
      </c>
      <c r="AY422" s="598" t="s">
        <v>2463</v>
      </c>
      <c r="AZ422" s="598" t="s">
        <v>2463</v>
      </c>
      <c r="BA422" s="524" t="s">
        <v>2463</v>
      </c>
      <c r="BB422" s="274" t="s">
        <v>2463</v>
      </c>
      <c r="BC422" s="605"/>
      <c r="BD422" s="274" t="str">
        <f t="shared" si="72"/>
        <v/>
      </c>
      <c r="BE422" s="274" t="str">
        <f t="shared" si="73"/>
        <v/>
      </c>
      <c r="BF422" s="274" t="str">
        <f t="shared" si="74"/>
        <v>8-3</v>
      </c>
      <c r="BG422" s="274" t="str">
        <f t="shared" si="75"/>
        <v/>
      </c>
    </row>
    <row r="423" spans="3:59" ht="13.5" x14ac:dyDescent="0.3">
      <c r="C423" s="274" t="s">
        <v>82</v>
      </c>
      <c r="D423" s="274" t="s">
        <v>2487</v>
      </c>
      <c r="E423" s="273" t="s">
        <v>1116</v>
      </c>
      <c r="F423" s="274" t="s">
        <v>1117</v>
      </c>
      <c r="G423" s="274" t="s">
        <v>1115</v>
      </c>
      <c r="H423" s="273" t="s">
        <v>120</v>
      </c>
      <c r="I423" s="273" t="s">
        <v>121</v>
      </c>
      <c r="J423" s="280" t="s">
        <v>2965</v>
      </c>
      <c r="K423" s="280" t="s">
        <v>3011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44536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178</v>
      </c>
      <c r="AD423" s="281">
        <v>44540</v>
      </c>
      <c r="AE423" s="281">
        <v>44540</v>
      </c>
      <c r="AF423" s="215" t="s">
        <v>2989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98" t="s">
        <v>2463</v>
      </c>
      <c r="BA423" s="524" t="s">
        <v>2463</v>
      </c>
      <c r="BB423" s="274" t="s">
        <v>2463</v>
      </c>
      <c r="BC423" s="605"/>
      <c r="BD423" s="274" t="str">
        <f t="shared" si="72"/>
        <v/>
      </c>
      <c r="BE423" s="274" t="str">
        <f t="shared" si="73"/>
        <v/>
      </c>
      <c r="BF423" s="274" t="str">
        <f t="shared" si="74"/>
        <v>8-3</v>
      </c>
      <c r="BG423" s="274" t="str">
        <f t="shared" si="75"/>
        <v/>
      </c>
    </row>
    <row r="424" spans="3:59" ht="13.5" x14ac:dyDescent="0.3">
      <c r="C424" s="274" t="s">
        <v>82</v>
      </c>
      <c r="D424" s="274" t="s">
        <v>2487</v>
      </c>
      <c r="E424" s="273" t="s">
        <v>1118</v>
      </c>
      <c r="F424" s="274" t="s">
        <v>1119</v>
      </c>
      <c r="G424" s="274" t="s">
        <v>1115</v>
      </c>
      <c r="H424" s="273" t="s">
        <v>120</v>
      </c>
      <c r="I424" s="273" t="s">
        <v>121</v>
      </c>
      <c r="J424" s="280" t="s">
        <v>2965</v>
      </c>
      <c r="K424" s="280" t="s">
        <v>3011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44533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117</v>
      </c>
      <c r="AD424" s="281">
        <v>44540</v>
      </c>
      <c r="AE424" s="281">
        <v>44540</v>
      </c>
      <c r="AF424" s="215" t="s">
        <v>2989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98" t="s">
        <v>2463</v>
      </c>
      <c r="BA424" s="524" t="s">
        <v>2463</v>
      </c>
      <c r="BB424" s="274" t="s">
        <v>2463</v>
      </c>
      <c r="BC424" s="605"/>
      <c r="BD424" s="274" t="str">
        <f t="shared" si="72"/>
        <v/>
      </c>
      <c r="BE424" s="274" t="str">
        <f t="shared" si="73"/>
        <v/>
      </c>
      <c r="BF424" s="274" t="str">
        <f t="shared" si="74"/>
        <v>8-3</v>
      </c>
      <c r="BG424" s="274" t="str">
        <f t="shared" si="75"/>
        <v/>
      </c>
    </row>
    <row r="425" spans="3:59" ht="13.5" x14ac:dyDescent="0.3">
      <c r="C425" s="274" t="s">
        <v>82</v>
      </c>
      <c r="D425" s="274" t="s">
        <v>2487</v>
      </c>
      <c r="E425" s="273" t="s">
        <v>1120</v>
      </c>
      <c r="F425" s="274" t="s">
        <v>1121</v>
      </c>
      <c r="G425" s="274" t="s">
        <v>1115</v>
      </c>
      <c r="H425" s="273" t="s">
        <v>120</v>
      </c>
      <c r="I425" s="273" t="s">
        <v>121</v>
      </c>
      <c r="J425" s="280" t="s">
        <v>2965</v>
      </c>
      <c r="K425" s="280" t="s">
        <v>3011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2989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98" t="s">
        <v>2463</v>
      </c>
      <c r="BA425" s="524" t="s">
        <v>2463</v>
      </c>
      <c r="BB425" s="274" t="s">
        <v>2463</v>
      </c>
      <c r="BC425" s="605"/>
      <c r="BD425" s="274" t="str">
        <f t="shared" si="72"/>
        <v/>
      </c>
      <c r="BE425" s="274" t="str">
        <f t="shared" si="73"/>
        <v/>
      </c>
      <c r="BF425" s="274" t="str">
        <f t="shared" si="74"/>
        <v>8-3</v>
      </c>
      <c r="BG425" s="274" t="str">
        <f t="shared" si="75"/>
        <v/>
      </c>
    </row>
    <row r="426" spans="3:59" ht="13.5" x14ac:dyDescent="0.3">
      <c r="C426" s="274" t="s">
        <v>82</v>
      </c>
      <c r="D426" s="274" t="s">
        <v>2487</v>
      </c>
      <c r="E426" s="273" t="s">
        <v>1122</v>
      </c>
      <c r="F426" s="274" t="s">
        <v>1123</v>
      </c>
      <c r="G426" s="274" t="s">
        <v>1115</v>
      </c>
      <c r="H426" s="273" t="s">
        <v>120</v>
      </c>
      <c r="I426" s="273" t="s">
        <v>121</v>
      </c>
      <c r="J426" s="280" t="s">
        <v>2965</v>
      </c>
      <c r="K426" s="280" t="s">
        <v>3011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2989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98" t="s">
        <v>2463</v>
      </c>
      <c r="BA426" s="524" t="s">
        <v>2463</v>
      </c>
      <c r="BB426" s="274" t="s">
        <v>2463</v>
      </c>
      <c r="BC426" s="605"/>
      <c r="BD426" s="274" t="str">
        <f t="shared" si="72"/>
        <v/>
      </c>
      <c r="BE426" s="274" t="str">
        <f t="shared" si="73"/>
        <v/>
      </c>
      <c r="BF426" s="274" t="str">
        <f t="shared" si="74"/>
        <v>8-3</v>
      </c>
      <c r="BG426" s="274" t="str">
        <f t="shared" si="75"/>
        <v/>
      </c>
    </row>
    <row r="427" spans="3:59" ht="13.5" x14ac:dyDescent="0.3">
      <c r="C427" s="274" t="s">
        <v>82</v>
      </c>
      <c r="D427" s="274" t="s">
        <v>2487</v>
      </c>
      <c r="E427" s="273" t="s">
        <v>1124</v>
      </c>
      <c r="F427" s="274" t="s">
        <v>1125</v>
      </c>
      <c r="G427" s="274" t="s">
        <v>1115</v>
      </c>
      <c r="H427" s="273" t="s">
        <v>120</v>
      </c>
      <c r="I427" s="273" t="s">
        <v>121</v>
      </c>
      <c r="J427" s="280" t="s">
        <v>2965</v>
      </c>
      <c r="K427" s="280" t="s">
        <v>3011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2989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98" t="s">
        <v>2463</v>
      </c>
      <c r="BA427" s="524" t="s">
        <v>2463</v>
      </c>
      <c r="BB427" s="274" t="s">
        <v>2463</v>
      </c>
      <c r="BC427" s="605"/>
      <c r="BD427" s="274" t="str">
        <f t="shared" si="72"/>
        <v/>
      </c>
      <c r="BE427" s="274" t="str">
        <f t="shared" si="73"/>
        <v/>
      </c>
      <c r="BF427" s="274" t="str">
        <f t="shared" si="74"/>
        <v>8-3</v>
      </c>
      <c r="BG427" s="274" t="str">
        <f t="shared" si="75"/>
        <v/>
      </c>
    </row>
    <row r="428" spans="3:59" ht="13.5" x14ac:dyDescent="0.3">
      <c r="C428" s="274" t="s">
        <v>82</v>
      </c>
      <c r="D428" s="274" t="s">
        <v>2487</v>
      </c>
      <c r="E428" s="273" t="s">
        <v>1126</v>
      </c>
      <c r="F428" s="274" t="s">
        <v>1127</v>
      </c>
      <c r="G428" s="274" t="s">
        <v>1115</v>
      </c>
      <c r="H428" s="273" t="s">
        <v>120</v>
      </c>
      <c r="I428" s="273" t="s">
        <v>121</v>
      </c>
      <c r="J428" s="280" t="s">
        <v>2965</v>
      </c>
      <c r="K428" s="280" t="s">
        <v>3011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2989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98" t="s">
        <v>2463</v>
      </c>
      <c r="BA428" s="524" t="s">
        <v>2463</v>
      </c>
      <c r="BB428" s="274" t="s">
        <v>2463</v>
      </c>
      <c r="BC428" s="605"/>
      <c r="BD428" s="274" t="str">
        <f t="shared" si="72"/>
        <v/>
      </c>
      <c r="BE428" s="274" t="str">
        <f t="shared" si="73"/>
        <v/>
      </c>
      <c r="BF428" s="274" t="str">
        <f t="shared" si="74"/>
        <v>8-3</v>
      </c>
      <c r="BG428" s="274" t="str">
        <f t="shared" si="75"/>
        <v/>
      </c>
    </row>
    <row r="429" spans="3:59" ht="13.5" x14ac:dyDescent="0.3">
      <c r="C429" s="274" t="s">
        <v>82</v>
      </c>
      <c r="D429" s="274" t="s">
        <v>2487</v>
      </c>
      <c r="E429" s="273" t="s">
        <v>1128</v>
      </c>
      <c r="F429" s="274" t="s">
        <v>1129</v>
      </c>
      <c r="G429" s="274" t="s">
        <v>1115</v>
      </c>
      <c r="H429" s="273" t="s">
        <v>120</v>
      </c>
      <c r="I429" s="273" t="s">
        <v>121</v>
      </c>
      <c r="J429" s="280" t="s">
        <v>2965</v>
      </c>
      <c r="K429" s="280" t="s">
        <v>3011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44536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178</v>
      </c>
      <c r="AD429" s="281">
        <v>44540</v>
      </c>
      <c r="AE429" s="281">
        <v>44540</v>
      </c>
      <c r="AF429" s="215" t="s">
        <v>2989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98" t="s">
        <v>2463</v>
      </c>
      <c r="BA429" s="524" t="s">
        <v>2463</v>
      </c>
      <c r="BB429" s="274" t="s">
        <v>2463</v>
      </c>
      <c r="BC429" s="605"/>
      <c r="BD429" s="274" t="str">
        <f t="shared" si="72"/>
        <v/>
      </c>
      <c r="BE429" s="274" t="str">
        <f t="shared" si="73"/>
        <v/>
      </c>
      <c r="BF429" s="274" t="str">
        <f t="shared" si="74"/>
        <v>8-3</v>
      </c>
      <c r="BG429" s="274" t="str">
        <f t="shared" si="75"/>
        <v/>
      </c>
    </row>
    <row r="430" spans="3:59" ht="13.5" x14ac:dyDescent="0.3">
      <c r="C430" s="274" t="s">
        <v>82</v>
      </c>
      <c r="D430" s="274" t="s">
        <v>2487</v>
      </c>
      <c r="E430" s="273" t="s">
        <v>1130</v>
      </c>
      <c r="F430" s="274" t="s">
        <v>1131</v>
      </c>
      <c r="G430" s="274" t="s">
        <v>1115</v>
      </c>
      <c r="H430" s="273" t="s">
        <v>120</v>
      </c>
      <c r="I430" s="273" t="s">
        <v>121</v>
      </c>
      <c r="J430" s="280" t="s">
        <v>2965</v>
      </c>
      <c r="K430" s="280" t="s">
        <v>3011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2989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98" t="s">
        <v>2463</v>
      </c>
      <c r="BA430" s="524" t="s">
        <v>2463</v>
      </c>
      <c r="BB430" s="274" t="s">
        <v>2463</v>
      </c>
      <c r="BC430" s="605"/>
      <c r="BD430" s="274" t="str">
        <f t="shared" si="72"/>
        <v/>
      </c>
      <c r="BE430" s="274" t="str">
        <f t="shared" si="73"/>
        <v/>
      </c>
      <c r="BF430" s="274" t="str">
        <f t="shared" si="74"/>
        <v>8-3</v>
      </c>
      <c r="BG430" s="274" t="str">
        <f t="shared" si="75"/>
        <v/>
      </c>
    </row>
    <row r="431" spans="3:59" ht="13.5" x14ac:dyDescent="0.3">
      <c r="C431" s="274" t="s">
        <v>82</v>
      </c>
      <c r="D431" s="274" t="s">
        <v>2487</v>
      </c>
      <c r="E431" s="273" t="s">
        <v>1132</v>
      </c>
      <c r="F431" s="274" t="s">
        <v>1133</v>
      </c>
      <c r="G431" s="274" t="s">
        <v>1115</v>
      </c>
      <c r="H431" s="273" t="s">
        <v>120</v>
      </c>
      <c r="I431" s="273" t="s">
        <v>121</v>
      </c>
      <c r="J431" s="280" t="s">
        <v>2965</v>
      </c>
      <c r="K431" s="280" t="s">
        <v>3011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44533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117</v>
      </c>
      <c r="AD431" s="281">
        <v>44540</v>
      </c>
      <c r="AE431" s="281">
        <v>44540</v>
      </c>
      <c r="AF431" s="215" t="s">
        <v>2989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98" t="s">
        <v>2463</v>
      </c>
      <c r="BA431" s="524" t="s">
        <v>2463</v>
      </c>
      <c r="BB431" s="274" t="s">
        <v>2463</v>
      </c>
      <c r="BC431" s="605"/>
      <c r="BD431" s="274" t="str">
        <f t="shared" si="72"/>
        <v/>
      </c>
      <c r="BE431" s="274" t="str">
        <f t="shared" si="73"/>
        <v/>
      </c>
      <c r="BF431" s="274" t="str">
        <f t="shared" si="74"/>
        <v>8-3</v>
      </c>
      <c r="BG431" s="274" t="str">
        <f t="shared" si="75"/>
        <v/>
      </c>
    </row>
    <row r="432" spans="3:59" ht="13.5" x14ac:dyDescent="0.3">
      <c r="C432" s="274" t="s">
        <v>82</v>
      </c>
      <c r="D432" s="274" t="s">
        <v>2487</v>
      </c>
      <c r="E432" s="273" t="s">
        <v>1134</v>
      </c>
      <c r="F432" s="274" t="s">
        <v>1135</v>
      </c>
      <c r="G432" s="274" t="s">
        <v>1115</v>
      </c>
      <c r="H432" s="273" t="s">
        <v>120</v>
      </c>
      <c r="I432" s="273" t="s">
        <v>121</v>
      </c>
      <c r="J432" s="280" t="s">
        <v>2965</v>
      </c>
      <c r="K432" s="280" t="s">
        <v>3011</v>
      </c>
      <c r="L432" s="281">
        <v>44575</v>
      </c>
      <c r="M432" s="281">
        <v>44575</v>
      </c>
      <c r="N432" s="281">
        <v>44515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2989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98" t="s">
        <v>2463</v>
      </c>
      <c r="BA432" s="524" t="s">
        <v>2463</v>
      </c>
      <c r="BB432" s="274" t="s">
        <v>2463</v>
      </c>
      <c r="BC432" s="605"/>
      <c r="BD432" s="274" t="str">
        <f t="shared" si="72"/>
        <v/>
      </c>
      <c r="BE432" s="274" t="str">
        <f t="shared" si="73"/>
        <v/>
      </c>
      <c r="BF432" s="274" t="str">
        <f t="shared" si="74"/>
        <v>8-3</v>
      </c>
      <c r="BG432" s="274" t="str">
        <f t="shared" si="75"/>
        <v/>
      </c>
    </row>
    <row r="433" spans="3:59" ht="13.5" x14ac:dyDescent="0.3">
      <c r="C433" s="274" t="s">
        <v>82</v>
      </c>
      <c r="D433" s="274" t="s">
        <v>2487</v>
      </c>
      <c r="E433" s="273" t="s">
        <v>1136</v>
      </c>
      <c r="F433" s="274" t="s">
        <v>1137</v>
      </c>
      <c r="G433" s="274" t="s">
        <v>1115</v>
      </c>
      <c r="H433" s="273" t="s">
        <v>120</v>
      </c>
      <c r="I433" s="273" t="s">
        <v>121</v>
      </c>
      <c r="J433" s="280" t="s">
        <v>2965</v>
      </c>
      <c r="K433" s="280" t="s">
        <v>3011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2989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98" t="s">
        <v>2463</v>
      </c>
      <c r="BA433" s="524" t="s">
        <v>2463</v>
      </c>
      <c r="BB433" s="274" t="s">
        <v>2463</v>
      </c>
      <c r="BC433" s="605"/>
      <c r="BD433" s="274" t="str">
        <f t="shared" si="72"/>
        <v/>
      </c>
      <c r="BE433" s="274" t="str">
        <f t="shared" si="73"/>
        <v/>
      </c>
      <c r="BF433" s="274" t="str">
        <f t="shared" si="74"/>
        <v>8-3</v>
      </c>
      <c r="BG433" s="274" t="str">
        <f t="shared" si="75"/>
        <v/>
      </c>
    </row>
    <row r="434" spans="3:59" ht="13.5" x14ac:dyDescent="0.3">
      <c r="C434" s="274" t="s">
        <v>82</v>
      </c>
      <c r="D434" s="274" t="s">
        <v>2487</v>
      </c>
      <c r="E434" s="273" t="s">
        <v>1138</v>
      </c>
      <c r="F434" s="274" t="s">
        <v>1139</v>
      </c>
      <c r="G434" s="274" t="s">
        <v>1115</v>
      </c>
      <c r="H434" s="273" t="s">
        <v>120</v>
      </c>
      <c r="I434" s="273" t="s">
        <v>121</v>
      </c>
      <c r="J434" s="280" t="s">
        <v>2965</v>
      </c>
      <c r="K434" s="280" t="s">
        <v>3011</v>
      </c>
      <c r="L434" s="281">
        <v>44575</v>
      </c>
      <c r="M434" s="281">
        <v>44575</v>
      </c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2989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98" t="s">
        <v>2463</v>
      </c>
      <c r="BA434" s="524" t="s">
        <v>2463</v>
      </c>
      <c r="BB434" s="274" t="s">
        <v>2463</v>
      </c>
      <c r="BC434" s="605"/>
      <c r="BD434" s="274" t="str">
        <f t="shared" si="72"/>
        <v/>
      </c>
      <c r="BE434" s="274" t="str">
        <f t="shared" si="73"/>
        <v/>
      </c>
      <c r="BF434" s="274" t="str">
        <f t="shared" si="74"/>
        <v>8-3</v>
      </c>
      <c r="BG434" s="274" t="str">
        <f t="shared" si="75"/>
        <v/>
      </c>
    </row>
    <row r="435" spans="3:59" ht="13.5" x14ac:dyDescent="0.3">
      <c r="C435" s="274" t="s">
        <v>82</v>
      </c>
      <c r="D435" s="274" t="s">
        <v>2487</v>
      </c>
      <c r="E435" s="273" t="s">
        <v>1140</v>
      </c>
      <c r="F435" s="274" t="s">
        <v>1141</v>
      </c>
      <c r="G435" s="274" t="s">
        <v>1115</v>
      </c>
      <c r="H435" s="273" t="s">
        <v>120</v>
      </c>
      <c r="I435" s="273" t="s">
        <v>121</v>
      </c>
      <c r="J435" s="280" t="s">
        <v>2965</v>
      </c>
      <c r="K435" s="280" t="s">
        <v>3011</v>
      </c>
      <c r="L435" s="281">
        <v>44575</v>
      </c>
      <c r="M435" s="281">
        <v>44575</v>
      </c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2989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98" t="s">
        <v>2463</v>
      </c>
      <c r="BA435" s="524" t="s">
        <v>2463</v>
      </c>
      <c r="BB435" s="274" t="s">
        <v>2463</v>
      </c>
      <c r="BC435" s="605"/>
      <c r="BD435" s="274" t="str">
        <f t="shared" si="72"/>
        <v/>
      </c>
      <c r="BE435" s="274" t="str">
        <f t="shared" si="73"/>
        <v/>
      </c>
      <c r="BF435" s="274" t="str">
        <f t="shared" si="74"/>
        <v>8-3</v>
      </c>
      <c r="BG435" s="274" t="str">
        <f t="shared" si="75"/>
        <v/>
      </c>
    </row>
    <row r="436" spans="3:59" ht="13.5" x14ac:dyDescent="0.3">
      <c r="C436" s="274" t="s">
        <v>82</v>
      </c>
      <c r="D436" s="274" t="s">
        <v>2487</v>
      </c>
      <c r="E436" s="273" t="s">
        <v>1142</v>
      </c>
      <c r="F436" s="274" t="s">
        <v>1143</v>
      </c>
      <c r="G436" s="274" t="s">
        <v>1115</v>
      </c>
      <c r="H436" s="273" t="s">
        <v>120</v>
      </c>
      <c r="I436" s="273" t="s">
        <v>121</v>
      </c>
      <c r="J436" s="280" t="s">
        <v>2965</v>
      </c>
      <c r="K436" s="280" t="s">
        <v>3011</v>
      </c>
      <c r="L436" s="281">
        <v>44575</v>
      </c>
      <c r="M436" s="281">
        <v>44575</v>
      </c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2989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98" t="s">
        <v>2463</v>
      </c>
      <c r="BA436" s="524" t="s">
        <v>2463</v>
      </c>
      <c r="BB436" s="274" t="s">
        <v>2463</v>
      </c>
      <c r="BC436" s="605"/>
      <c r="BD436" s="274" t="str">
        <f t="shared" si="72"/>
        <v/>
      </c>
      <c r="BE436" s="274" t="str">
        <f t="shared" si="73"/>
        <v/>
      </c>
      <c r="BF436" s="274" t="str">
        <f t="shared" si="74"/>
        <v>8-3</v>
      </c>
      <c r="BG436" s="274" t="str">
        <f t="shared" si="75"/>
        <v/>
      </c>
    </row>
    <row r="437" spans="3:59" ht="13.5" x14ac:dyDescent="0.3">
      <c r="C437" s="274" t="s">
        <v>82</v>
      </c>
      <c r="D437" s="274" t="s">
        <v>2487</v>
      </c>
      <c r="E437" s="273" t="s">
        <v>1144</v>
      </c>
      <c r="F437" s="274" t="s">
        <v>1145</v>
      </c>
      <c r="G437" s="274" t="s">
        <v>1115</v>
      </c>
      <c r="H437" s="273" t="s">
        <v>120</v>
      </c>
      <c r="I437" s="273" t="s">
        <v>121</v>
      </c>
      <c r="J437" s="280" t="s">
        <v>2965</v>
      </c>
      <c r="K437" s="280" t="s">
        <v>3011</v>
      </c>
      <c r="L437" s="281">
        <v>44575</v>
      </c>
      <c r="M437" s="281">
        <v>44575</v>
      </c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2989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98" t="s">
        <v>2463</v>
      </c>
      <c r="BA437" s="524" t="s">
        <v>2463</v>
      </c>
      <c r="BB437" s="274" t="s">
        <v>2463</v>
      </c>
      <c r="BC437" s="605"/>
      <c r="BD437" s="274" t="str">
        <f t="shared" si="72"/>
        <v/>
      </c>
      <c r="BE437" s="274" t="str">
        <f t="shared" si="73"/>
        <v/>
      </c>
      <c r="BF437" s="274" t="str">
        <f t="shared" si="74"/>
        <v>8-3</v>
      </c>
      <c r="BG437" s="274" t="str">
        <f t="shared" si="75"/>
        <v/>
      </c>
    </row>
    <row r="438" spans="3:59" ht="13.5" x14ac:dyDescent="0.3">
      <c r="C438" s="274" t="s">
        <v>82</v>
      </c>
      <c r="D438" s="274" t="s">
        <v>2487</v>
      </c>
      <c r="E438" s="273" t="s">
        <v>1146</v>
      </c>
      <c r="F438" s="274" t="s">
        <v>1147</v>
      </c>
      <c r="G438" s="274" t="s">
        <v>1115</v>
      </c>
      <c r="H438" s="273" t="s">
        <v>120</v>
      </c>
      <c r="I438" s="273" t="s">
        <v>121</v>
      </c>
      <c r="J438" s="280" t="s">
        <v>2965</v>
      </c>
      <c r="K438" s="280" t="s">
        <v>3011</v>
      </c>
      <c r="L438" s="281">
        <v>44575</v>
      </c>
      <c r="M438" s="281">
        <v>44575</v>
      </c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2989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98" t="s">
        <v>2463</v>
      </c>
      <c r="BA438" s="524" t="s">
        <v>2463</v>
      </c>
      <c r="BB438" s="274" t="s">
        <v>2463</v>
      </c>
      <c r="BC438" s="605"/>
      <c r="BD438" s="274" t="str">
        <f t="shared" si="72"/>
        <v/>
      </c>
      <c r="BE438" s="274" t="str">
        <f t="shared" si="73"/>
        <v/>
      </c>
      <c r="BF438" s="274" t="str">
        <f t="shared" si="74"/>
        <v>8-3</v>
      </c>
      <c r="BG438" s="274" t="str">
        <f t="shared" si="75"/>
        <v/>
      </c>
    </row>
    <row r="439" spans="3:59" ht="13.5" x14ac:dyDescent="0.3">
      <c r="C439" s="274" t="s">
        <v>82</v>
      </c>
      <c r="D439" s="274" t="s">
        <v>2487</v>
      </c>
      <c r="E439" s="273" t="s">
        <v>1148</v>
      </c>
      <c r="F439" s="274" t="s">
        <v>1149</v>
      </c>
      <c r="G439" s="274" t="s">
        <v>1115</v>
      </c>
      <c r="H439" s="273" t="s">
        <v>120</v>
      </c>
      <c r="I439" s="273" t="s">
        <v>121</v>
      </c>
      <c r="J439" s="280" t="s">
        <v>2965</v>
      </c>
      <c r="K439" s="280" t="s">
        <v>3011</v>
      </c>
      <c r="L439" s="281">
        <v>44575</v>
      </c>
      <c r="M439" s="281">
        <v>44575</v>
      </c>
      <c r="N439" s="281">
        <v>44516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2989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98" t="s">
        <v>2463</v>
      </c>
      <c r="BA439" s="524" t="s">
        <v>2463</v>
      </c>
      <c r="BB439" s="274" t="s">
        <v>2463</v>
      </c>
      <c r="BC439" s="605"/>
      <c r="BD439" s="274" t="str">
        <f t="shared" si="72"/>
        <v/>
      </c>
      <c r="BE439" s="274" t="str">
        <f t="shared" si="73"/>
        <v/>
      </c>
      <c r="BF439" s="274" t="str">
        <f t="shared" si="74"/>
        <v>8-3</v>
      </c>
      <c r="BG439" s="274" t="str">
        <f t="shared" si="75"/>
        <v/>
      </c>
    </row>
    <row r="440" spans="3:59" ht="13.5" x14ac:dyDescent="0.3">
      <c r="C440" s="274" t="s">
        <v>82</v>
      </c>
      <c r="D440" s="274" t="s">
        <v>2487</v>
      </c>
      <c r="E440" s="273" t="s">
        <v>1150</v>
      </c>
      <c r="F440" s="274" t="s">
        <v>1151</v>
      </c>
      <c r="G440" s="274" t="s">
        <v>1115</v>
      </c>
      <c r="H440" s="273" t="s">
        <v>120</v>
      </c>
      <c r="I440" s="273" t="s">
        <v>121</v>
      </c>
      <c r="J440" s="280" t="s">
        <v>2965</v>
      </c>
      <c r="K440" s="280" t="s">
        <v>3011</v>
      </c>
      <c r="L440" s="281">
        <v>44575</v>
      </c>
      <c r="M440" s="281">
        <v>44578</v>
      </c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2989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98" t="s">
        <v>2463</v>
      </c>
      <c r="BA440" s="524" t="s">
        <v>2463</v>
      </c>
      <c r="BB440" s="274" t="s">
        <v>2463</v>
      </c>
      <c r="BC440" s="605"/>
      <c r="BD440" s="274" t="str">
        <f t="shared" si="72"/>
        <v/>
      </c>
      <c r="BE440" s="274" t="str">
        <f t="shared" si="73"/>
        <v/>
      </c>
      <c r="BF440" s="274" t="str">
        <f t="shared" si="74"/>
        <v>8-3</v>
      </c>
      <c r="BG440" s="274" t="str">
        <f t="shared" si="75"/>
        <v/>
      </c>
    </row>
    <row r="441" spans="3:59" ht="13.5" x14ac:dyDescent="0.3">
      <c r="C441" s="274" t="s">
        <v>82</v>
      </c>
      <c r="D441" s="274" t="s">
        <v>2487</v>
      </c>
      <c r="E441" s="273" t="s">
        <v>1152</v>
      </c>
      <c r="F441" s="274" t="s">
        <v>1153</v>
      </c>
      <c r="G441" s="274" t="s">
        <v>1115</v>
      </c>
      <c r="H441" s="273" t="s">
        <v>120</v>
      </c>
      <c r="I441" s="273" t="s">
        <v>121</v>
      </c>
      <c r="J441" s="280" t="s">
        <v>2965</v>
      </c>
      <c r="K441" s="280" t="s">
        <v>3011</v>
      </c>
      <c r="L441" s="281">
        <v>44575</v>
      </c>
      <c r="M441" s="281">
        <v>44578</v>
      </c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2989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98" t="s">
        <v>2463</v>
      </c>
      <c r="BA441" s="524" t="s">
        <v>2463</v>
      </c>
      <c r="BB441" s="274" t="s">
        <v>2463</v>
      </c>
      <c r="BC441" s="605"/>
      <c r="BD441" s="274" t="str">
        <f t="shared" si="72"/>
        <v/>
      </c>
      <c r="BE441" s="274" t="str">
        <f t="shared" si="73"/>
        <v/>
      </c>
      <c r="BF441" s="274" t="str">
        <f t="shared" si="74"/>
        <v>8-3</v>
      </c>
      <c r="BG441" s="274" t="str">
        <f t="shared" si="75"/>
        <v/>
      </c>
    </row>
    <row r="442" spans="3:59" ht="13.5" x14ac:dyDescent="0.3">
      <c r="C442" s="274" t="s">
        <v>82</v>
      </c>
      <c r="D442" s="274" t="s">
        <v>2487</v>
      </c>
      <c r="E442" s="273" t="s">
        <v>1154</v>
      </c>
      <c r="F442" s="274" t="s">
        <v>1155</v>
      </c>
      <c r="G442" s="274" t="s">
        <v>1115</v>
      </c>
      <c r="H442" s="273" t="s">
        <v>120</v>
      </c>
      <c r="I442" s="273" t="s">
        <v>121</v>
      </c>
      <c r="J442" s="280" t="s">
        <v>2965</v>
      </c>
      <c r="K442" s="280" t="s">
        <v>3011</v>
      </c>
      <c r="L442" s="281">
        <v>44575</v>
      </c>
      <c r="M442" s="281">
        <v>44578</v>
      </c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2989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98" t="s">
        <v>2463</v>
      </c>
      <c r="BA442" s="524" t="s">
        <v>2463</v>
      </c>
      <c r="BB442" s="274" t="s">
        <v>2463</v>
      </c>
      <c r="BC442" s="605"/>
      <c r="BD442" s="274" t="str">
        <f t="shared" si="72"/>
        <v/>
      </c>
      <c r="BE442" s="274" t="str">
        <f t="shared" si="73"/>
        <v/>
      </c>
      <c r="BF442" s="274" t="str">
        <f t="shared" si="74"/>
        <v>8-3</v>
      </c>
      <c r="BG442" s="274" t="str">
        <f t="shared" si="75"/>
        <v/>
      </c>
    </row>
    <row r="443" spans="3:59" ht="13.5" x14ac:dyDescent="0.3">
      <c r="C443" s="274" t="s">
        <v>82</v>
      </c>
      <c r="D443" s="274" t="s">
        <v>2487</v>
      </c>
      <c r="E443" s="273" t="s">
        <v>1156</v>
      </c>
      <c r="F443" s="274" t="s">
        <v>1157</v>
      </c>
      <c r="G443" s="274" t="s">
        <v>1115</v>
      </c>
      <c r="H443" s="273" t="s">
        <v>120</v>
      </c>
      <c r="I443" s="273" t="s">
        <v>121</v>
      </c>
      <c r="J443" s="280" t="s">
        <v>2965</v>
      </c>
      <c r="K443" s="280" t="s">
        <v>3011</v>
      </c>
      <c r="L443" s="281">
        <v>44575</v>
      </c>
      <c r="M443" s="281">
        <v>44578</v>
      </c>
      <c r="N443" s="281">
        <v>44517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2989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98" t="s">
        <v>2463</v>
      </c>
      <c r="BA443" s="524" t="s">
        <v>2463</v>
      </c>
      <c r="BB443" s="274" t="s">
        <v>2463</v>
      </c>
      <c r="BC443" s="605"/>
      <c r="BD443" s="274" t="str">
        <f t="shared" si="72"/>
        <v/>
      </c>
      <c r="BE443" s="274" t="str">
        <f t="shared" si="73"/>
        <v/>
      </c>
      <c r="BF443" s="274" t="str">
        <f t="shared" si="74"/>
        <v>8-3</v>
      </c>
      <c r="BG443" s="274" t="str">
        <f t="shared" si="75"/>
        <v/>
      </c>
    </row>
    <row r="444" spans="3:59" ht="13.5" x14ac:dyDescent="0.3">
      <c r="C444" s="274" t="s">
        <v>82</v>
      </c>
      <c r="D444" s="274" t="s">
        <v>2487</v>
      </c>
      <c r="E444" s="273" t="s">
        <v>1158</v>
      </c>
      <c r="F444" s="274" t="s">
        <v>1159</v>
      </c>
      <c r="G444" s="274" t="s">
        <v>1115</v>
      </c>
      <c r="H444" s="273" t="s">
        <v>120</v>
      </c>
      <c r="I444" s="273" t="s">
        <v>121</v>
      </c>
      <c r="J444" s="280" t="s">
        <v>2965</v>
      </c>
      <c r="K444" s="280" t="s">
        <v>3011</v>
      </c>
      <c r="L444" s="281">
        <v>44575</v>
      </c>
      <c r="M444" s="281">
        <v>44578</v>
      </c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2989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98" t="s">
        <v>2463</v>
      </c>
      <c r="BA444" s="524" t="s">
        <v>2463</v>
      </c>
      <c r="BB444" s="274" t="s">
        <v>2463</v>
      </c>
      <c r="BC444" s="605"/>
      <c r="BD444" s="274" t="str">
        <f t="shared" si="72"/>
        <v/>
      </c>
      <c r="BE444" s="274" t="str">
        <f t="shared" si="73"/>
        <v/>
      </c>
      <c r="BF444" s="274" t="str">
        <f t="shared" si="74"/>
        <v>8-3</v>
      </c>
      <c r="BG444" s="274" t="str">
        <f t="shared" si="75"/>
        <v/>
      </c>
    </row>
    <row r="445" spans="3:59" ht="13.5" x14ac:dyDescent="0.3">
      <c r="C445" s="274" t="s">
        <v>82</v>
      </c>
      <c r="D445" s="274" t="s">
        <v>2487</v>
      </c>
      <c r="E445" s="273" t="s">
        <v>1160</v>
      </c>
      <c r="F445" s="274" t="s">
        <v>1161</v>
      </c>
      <c r="G445" s="274" t="s">
        <v>1115</v>
      </c>
      <c r="H445" s="273" t="s">
        <v>120</v>
      </c>
      <c r="I445" s="273" t="s">
        <v>121</v>
      </c>
      <c r="J445" s="280" t="s">
        <v>2965</v>
      </c>
      <c r="K445" s="280" t="s">
        <v>3011</v>
      </c>
      <c r="L445" s="281">
        <v>44575</v>
      </c>
      <c r="M445" s="281">
        <v>44578</v>
      </c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2989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98" t="s">
        <v>2463</v>
      </c>
      <c r="BA445" s="524" t="s">
        <v>2463</v>
      </c>
      <c r="BB445" s="274" t="s">
        <v>2463</v>
      </c>
      <c r="BC445" s="605"/>
      <c r="BD445" s="274" t="str">
        <f t="shared" si="72"/>
        <v/>
      </c>
      <c r="BE445" s="274" t="str">
        <f t="shared" si="73"/>
        <v/>
      </c>
      <c r="BF445" s="274" t="str">
        <f t="shared" si="74"/>
        <v>8-3</v>
      </c>
      <c r="BG445" s="274" t="str">
        <f t="shared" si="75"/>
        <v/>
      </c>
    </row>
    <row r="446" spans="3:59" ht="13.5" x14ac:dyDescent="0.3">
      <c r="C446" s="274" t="s">
        <v>82</v>
      </c>
      <c r="D446" s="274" t="s">
        <v>2487</v>
      </c>
      <c r="E446" s="273" t="s">
        <v>1162</v>
      </c>
      <c r="F446" s="274" t="s">
        <v>1163</v>
      </c>
      <c r="G446" s="274" t="s">
        <v>1115</v>
      </c>
      <c r="H446" s="273" t="s">
        <v>120</v>
      </c>
      <c r="I446" s="273" t="s">
        <v>121</v>
      </c>
      <c r="J446" s="280" t="s">
        <v>2965</v>
      </c>
      <c r="K446" s="280" t="s">
        <v>3011</v>
      </c>
      <c r="L446" s="281">
        <v>44575</v>
      </c>
      <c r="M446" s="281">
        <v>44578</v>
      </c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2989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98" t="s">
        <v>2463</v>
      </c>
      <c r="BA446" s="524" t="s">
        <v>2463</v>
      </c>
      <c r="BB446" s="274" t="s">
        <v>2463</v>
      </c>
      <c r="BC446" s="605"/>
      <c r="BD446" s="274" t="str">
        <f t="shared" si="72"/>
        <v/>
      </c>
      <c r="BE446" s="274" t="str">
        <f t="shared" si="73"/>
        <v/>
      </c>
      <c r="BF446" s="274" t="str">
        <f t="shared" si="74"/>
        <v>8-3</v>
      </c>
      <c r="BG446" s="274" t="str">
        <f t="shared" si="75"/>
        <v/>
      </c>
    </row>
    <row r="447" spans="3:59" ht="13.5" x14ac:dyDescent="0.3">
      <c r="C447" s="274" t="s">
        <v>82</v>
      </c>
      <c r="D447" s="274" t="s">
        <v>2487</v>
      </c>
      <c r="E447" s="273" t="s">
        <v>1164</v>
      </c>
      <c r="F447" s="274" t="s">
        <v>1165</v>
      </c>
      <c r="G447" s="274" t="s">
        <v>1115</v>
      </c>
      <c r="H447" s="273" t="s">
        <v>120</v>
      </c>
      <c r="I447" s="273" t="s">
        <v>121</v>
      </c>
      <c r="J447" s="280" t="s">
        <v>2965</v>
      </c>
      <c r="K447" s="280" t="s">
        <v>3011</v>
      </c>
      <c r="L447" s="281">
        <v>44575</v>
      </c>
      <c r="M447" s="281">
        <v>44578</v>
      </c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2989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98" t="s">
        <v>2463</v>
      </c>
      <c r="BA447" s="524" t="s">
        <v>2463</v>
      </c>
      <c r="BB447" s="274" t="s">
        <v>2463</v>
      </c>
      <c r="BC447" s="605"/>
      <c r="BD447" s="274" t="str">
        <f t="shared" si="72"/>
        <v/>
      </c>
      <c r="BE447" s="274" t="str">
        <f t="shared" si="73"/>
        <v/>
      </c>
      <c r="BF447" s="274" t="str">
        <f t="shared" si="74"/>
        <v>8-3</v>
      </c>
      <c r="BG447" s="274" t="str">
        <f t="shared" si="75"/>
        <v/>
      </c>
    </row>
    <row r="448" spans="3:59" ht="13.5" x14ac:dyDescent="0.3">
      <c r="C448" s="274" t="s">
        <v>82</v>
      </c>
      <c r="D448" s="274" t="s">
        <v>2487</v>
      </c>
      <c r="E448" s="273" t="s">
        <v>1166</v>
      </c>
      <c r="F448" s="274" t="s">
        <v>1167</v>
      </c>
      <c r="G448" s="274" t="s">
        <v>1115</v>
      </c>
      <c r="H448" s="273" t="s">
        <v>120</v>
      </c>
      <c r="I448" s="273" t="s">
        <v>121</v>
      </c>
      <c r="J448" s="280" t="s">
        <v>2965</v>
      </c>
      <c r="K448" s="280" t="s">
        <v>3011</v>
      </c>
      <c r="L448" s="281">
        <v>44575</v>
      </c>
      <c r="M448" s="281">
        <v>44578</v>
      </c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2989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98" t="s">
        <v>2463</v>
      </c>
      <c r="BA448" s="524" t="s">
        <v>2463</v>
      </c>
      <c r="BB448" s="274" t="s">
        <v>2463</v>
      </c>
      <c r="BC448" s="605"/>
      <c r="BD448" s="274" t="str">
        <f t="shared" si="72"/>
        <v/>
      </c>
      <c r="BE448" s="274" t="str">
        <f t="shared" si="73"/>
        <v/>
      </c>
      <c r="BF448" s="274" t="str">
        <f t="shared" si="74"/>
        <v>8-3</v>
      </c>
      <c r="BG448" s="274" t="str">
        <f t="shared" si="75"/>
        <v/>
      </c>
    </row>
    <row r="449" spans="3:59" ht="13.5" x14ac:dyDescent="0.3">
      <c r="C449" s="274" t="s">
        <v>82</v>
      </c>
      <c r="D449" s="274" t="s">
        <v>2487</v>
      </c>
      <c r="E449" s="273" t="s">
        <v>1168</v>
      </c>
      <c r="F449" s="274" t="s">
        <v>1169</v>
      </c>
      <c r="G449" s="274" t="s">
        <v>1115</v>
      </c>
      <c r="H449" s="273" t="s">
        <v>120</v>
      </c>
      <c r="I449" s="273" t="s">
        <v>121</v>
      </c>
      <c r="J449" s="280" t="s">
        <v>2965</v>
      </c>
      <c r="K449" s="280" t="s">
        <v>3011</v>
      </c>
      <c r="L449" s="281">
        <v>44575</v>
      </c>
      <c r="M449" s="281">
        <v>44578</v>
      </c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2989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98" t="s">
        <v>2463</v>
      </c>
      <c r="BA449" s="524" t="s">
        <v>2463</v>
      </c>
      <c r="BB449" s="274" t="s">
        <v>2463</v>
      </c>
      <c r="BC449" s="605"/>
      <c r="BD449" s="274" t="str">
        <f t="shared" si="72"/>
        <v/>
      </c>
      <c r="BE449" s="274" t="str">
        <f t="shared" si="73"/>
        <v/>
      </c>
      <c r="BF449" s="274" t="str">
        <f t="shared" si="74"/>
        <v>8-3</v>
      </c>
      <c r="BG449" s="274" t="str">
        <f t="shared" si="75"/>
        <v/>
      </c>
    </row>
    <row r="450" spans="3:59" ht="13.5" x14ac:dyDescent="0.3">
      <c r="C450" s="274" t="s">
        <v>82</v>
      </c>
      <c r="D450" s="274" t="s">
        <v>2487</v>
      </c>
      <c r="E450" s="273" t="s">
        <v>1170</v>
      </c>
      <c r="F450" s="274" t="s">
        <v>1171</v>
      </c>
      <c r="G450" s="274" t="s">
        <v>1115</v>
      </c>
      <c r="H450" s="273" t="s">
        <v>120</v>
      </c>
      <c r="I450" s="273" t="s">
        <v>121</v>
      </c>
      <c r="J450" s="280" t="s">
        <v>2965</v>
      </c>
      <c r="K450" s="280" t="s">
        <v>3011</v>
      </c>
      <c r="L450" s="281">
        <v>44575</v>
      </c>
      <c r="M450" s="281">
        <v>44578</v>
      </c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2989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98" t="s">
        <v>2463</v>
      </c>
      <c r="BA450" s="524" t="s">
        <v>2463</v>
      </c>
      <c r="BB450" s="274" t="s">
        <v>2463</v>
      </c>
      <c r="BC450" s="605"/>
      <c r="BD450" s="274" t="str">
        <f t="shared" si="72"/>
        <v/>
      </c>
      <c r="BE450" s="274" t="str">
        <f t="shared" si="73"/>
        <v/>
      </c>
      <c r="BF450" s="274" t="str">
        <f t="shared" si="74"/>
        <v>8-3</v>
      </c>
      <c r="BG450" s="274" t="str">
        <f t="shared" si="75"/>
        <v/>
      </c>
    </row>
    <row r="451" spans="3:59" ht="13.5" x14ac:dyDescent="0.3">
      <c r="C451" s="274" t="s">
        <v>82</v>
      </c>
      <c r="D451" s="274" t="s">
        <v>2487</v>
      </c>
      <c r="E451" s="273" t="s">
        <v>1172</v>
      </c>
      <c r="F451" s="274" t="s">
        <v>1173</v>
      </c>
      <c r="G451" s="274" t="s">
        <v>1115</v>
      </c>
      <c r="H451" s="273" t="s">
        <v>120</v>
      </c>
      <c r="I451" s="273" t="s">
        <v>121</v>
      </c>
      <c r="J451" s="280" t="s">
        <v>2965</v>
      </c>
      <c r="K451" s="280" t="s">
        <v>3011</v>
      </c>
      <c r="L451" s="281">
        <v>44575</v>
      </c>
      <c r="M451" s="281">
        <v>44578</v>
      </c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2989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98" t="s">
        <v>2463</v>
      </c>
      <c r="BA451" s="524" t="s">
        <v>2463</v>
      </c>
      <c r="BB451" s="274" t="s">
        <v>2463</v>
      </c>
      <c r="BC451" s="605"/>
      <c r="BD451" s="274" t="str">
        <f t="shared" ref="BD451:BD514" si="94">IF(AND(COUNTIF(AX451,"&gt;&lt;0")=1,COUNTA(M451)=1),LEFT(D451,3),"")</f>
        <v/>
      </c>
      <c r="BE451" s="274" t="str">
        <f t="shared" ref="BE451:BE514" si="95">IF(AND(COUNTIF(AX451,"&gt;&lt;")=1,COUNTA(M451)=0),LEFT(D451,3),"")</f>
        <v/>
      </c>
      <c r="BF451" s="274" t="str">
        <f t="shared" ref="BF451:BF514" si="96">IF(AND(COUNTIF(AX451,"&gt;&lt;0")=0,COUNTA(M451)=1),LEFT(D451,3),"")</f>
        <v>8-3</v>
      </c>
      <c r="BG451" s="274" t="str">
        <f t="shared" ref="BG451:BG514" si="97">IF(AND(COUNTIF(AX451,"&gt;&lt;0")=0,COUNTA(M451)=0),LEFT(D451,3),"")</f>
        <v/>
      </c>
    </row>
    <row r="452" spans="3:59" ht="13.5" x14ac:dyDescent="0.3">
      <c r="C452" s="274" t="s">
        <v>82</v>
      </c>
      <c r="D452" s="274" t="s">
        <v>2487</v>
      </c>
      <c r="E452" s="273" t="s">
        <v>1174</v>
      </c>
      <c r="F452" s="274" t="s">
        <v>1175</v>
      </c>
      <c r="G452" s="274" t="s">
        <v>1115</v>
      </c>
      <c r="H452" s="273" t="s">
        <v>120</v>
      </c>
      <c r="I452" s="273" t="s">
        <v>121</v>
      </c>
      <c r="J452" s="280" t="s">
        <v>2965</v>
      </c>
      <c r="K452" s="280" t="s">
        <v>3011</v>
      </c>
      <c r="L452" s="281">
        <v>44575</v>
      </c>
      <c r="M452" s="281">
        <v>44578</v>
      </c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2989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98" t="s">
        <v>2463</v>
      </c>
      <c r="BA452" s="524" t="s">
        <v>2463</v>
      </c>
      <c r="BB452" s="274" t="s">
        <v>2463</v>
      </c>
      <c r="BC452" s="605"/>
      <c r="BD452" s="274" t="str">
        <f t="shared" si="94"/>
        <v/>
      </c>
      <c r="BE452" s="274" t="str">
        <f t="shared" si="95"/>
        <v/>
      </c>
      <c r="BF452" s="274" t="str">
        <f t="shared" si="96"/>
        <v>8-3</v>
      </c>
      <c r="BG452" s="274" t="str">
        <f t="shared" si="97"/>
        <v/>
      </c>
    </row>
    <row r="453" spans="3:59" ht="13.5" x14ac:dyDescent="0.3">
      <c r="C453" s="274" t="s">
        <v>82</v>
      </c>
      <c r="D453" s="274" t="s">
        <v>2487</v>
      </c>
      <c r="E453" s="273" t="s">
        <v>1176</v>
      </c>
      <c r="F453" s="274" t="s">
        <v>1177</v>
      </c>
      <c r="G453" s="274" t="s">
        <v>1115</v>
      </c>
      <c r="H453" s="273" t="s">
        <v>120</v>
      </c>
      <c r="I453" s="273" t="s">
        <v>121</v>
      </c>
      <c r="J453" s="280" t="s">
        <v>2965</v>
      </c>
      <c r="K453" s="280" t="s">
        <v>3011</v>
      </c>
      <c r="L453" s="281">
        <v>44575</v>
      </c>
      <c r="M453" s="281">
        <v>44578</v>
      </c>
      <c r="N453" s="281">
        <v>44518</v>
      </c>
      <c r="O453" s="281">
        <v>44517</v>
      </c>
      <c r="P453" s="281">
        <v>44536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178</v>
      </c>
      <c r="AD453" s="281">
        <v>44540</v>
      </c>
      <c r="AE453" s="281">
        <v>44540</v>
      </c>
      <c r="AF453" s="215" t="s">
        <v>2989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98" t="s">
        <v>2463</v>
      </c>
      <c r="BA453" s="524" t="s">
        <v>2463</v>
      </c>
      <c r="BB453" s="274" t="s">
        <v>2463</v>
      </c>
      <c r="BC453" s="605"/>
      <c r="BD453" s="274" t="str">
        <f t="shared" si="94"/>
        <v/>
      </c>
      <c r="BE453" s="274" t="str">
        <f t="shared" si="95"/>
        <v/>
      </c>
      <c r="BF453" s="274" t="str">
        <f t="shared" si="96"/>
        <v>8-3</v>
      </c>
      <c r="BG453" s="274" t="str">
        <f t="shared" si="97"/>
        <v/>
      </c>
    </row>
    <row r="454" spans="3:59" ht="13.5" x14ac:dyDescent="0.3">
      <c r="C454" s="274" t="s">
        <v>82</v>
      </c>
      <c r="D454" s="274" t="s">
        <v>2487</v>
      </c>
      <c r="E454" s="273" t="s">
        <v>1178</v>
      </c>
      <c r="F454" s="274" t="s">
        <v>1179</v>
      </c>
      <c r="G454" s="274" t="s">
        <v>1115</v>
      </c>
      <c r="H454" s="273" t="s">
        <v>120</v>
      </c>
      <c r="I454" s="273" t="s">
        <v>121</v>
      </c>
      <c r="J454" s="280" t="s">
        <v>2965</v>
      </c>
      <c r="K454" s="280" t="s">
        <v>3011</v>
      </c>
      <c r="L454" s="281">
        <v>44575</v>
      </c>
      <c r="M454" s="281">
        <v>44578</v>
      </c>
      <c r="N454" s="281">
        <v>44519</v>
      </c>
      <c r="O454" s="281">
        <v>44517</v>
      </c>
      <c r="P454" s="281">
        <v>44533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117</v>
      </c>
      <c r="AD454" s="281">
        <v>44540</v>
      </c>
      <c r="AE454" s="281">
        <v>44540</v>
      </c>
      <c r="AF454" s="215" t="s">
        <v>2989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98" t="s">
        <v>2463</v>
      </c>
      <c r="BA454" s="524" t="s">
        <v>2463</v>
      </c>
      <c r="BB454" s="274" t="s">
        <v>2463</v>
      </c>
      <c r="BC454" s="605"/>
      <c r="BD454" s="274" t="str">
        <f t="shared" si="94"/>
        <v/>
      </c>
      <c r="BE454" s="274" t="str">
        <f t="shared" si="95"/>
        <v/>
      </c>
      <c r="BF454" s="274" t="str">
        <f t="shared" si="96"/>
        <v>8-3</v>
      </c>
      <c r="BG454" s="274" t="str">
        <f t="shared" si="97"/>
        <v/>
      </c>
    </row>
    <row r="455" spans="3:59" ht="13.5" x14ac:dyDescent="0.3">
      <c r="C455" s="274" t="s">
        <v>82</v>
      </c>
      <c r="D455" s="274" t="s">
        <v>2487</v>
      </c>
      <c r="E455" s="273" t="s">
        <v>1180</v>
      </c>
      <c r="F455" s="274" t="s">
        <v>1181</v>
      </c>
      <c r="G455" s="274" t="s">
        <v>1115</v>
      </c>
      <c r="H455" s="273" t="s">
        <v>120</v>
      </c>
      <c r="I455" s="273" t="s">
        <v>121</v>
      </c>
      <c r="J455" s="280" t="s">
        <v>2965</v>
      </c>
      <c r="K455" s="280" t="s">
        <v>3011</v>
      </c>
      <c r="L455" s="281">
        <v>44575</v>
      </c>
      <c r="M455" s="281">
        <v>44578</v>
      </c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2989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98" t="s">
        <v>2463</v>
      </c>
      <c r="BA455" s="524" t="s">
        <v>2463</v>
      </c>
      <c r="BB455" s="274" t="s">
        <v>2463</v>
      </c>
      <c r="BC455" s="605"/>
      <c r="BD455" s="274" t="str">
        <f t="shared" si="94"/>
        <v/>
      </c>
      <c r="BE455" s="274" t="str">
        <f t="shared" si="95"/>
        <v/>
      </c>
      <c r="BF455" s="274" t="str">
        <f t="shared" si="96"/>
        <v>8-3</v>
      </c>
      <c r="BG455" s="274" t="str">
        <f t="shared" si="97"/>
        <v/>
      </c>
    </row>
    <row r="456" spans="3:59" ht="13.5" x14ac:dyDescent="0.3">
      <c r="C456" s="274" t="s">
        <v>82</v>
      </c>
      <c r="D456" s="274" t="s">
        <v>2487</v>
      </c>
      <c r="E456" s="273" t="s">
        <v>1182</v>
      </c>
      <c r="F456" s="274" t="s">
        <v>1183</v>
      </c>
      <c r="G456" s="274" t="s">
        <v>1115</v>
      </c>
      <c r="H456" s="273" t="s">
        <v>120</v>
      </c>
      <c r="I456" s="273" t="s">
        <v>121</v>
      </c>
      <c r="J456" s="280" t="s">
        <v>2965</v>
      </c>
      <c r="K456" s="280" t="s">
        <v>3011</v>
      </c>
      <c r="L456" s="281">
        <v>44575</v>
      </c>
      <c r="M456" s="281">
        <v>44578</v>
      </c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2989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98" t="s">
        <v>2463</v>
      </c>
      <c r="BA456" s="524" t="s">
        <v>2463</v>
      </c>
      <c r="BB456" s="274" t="s">
        <v>2463</v>
      </c>
      <c r="BC456" s="605"/>
      <c r="BD456" s="274" t="str">
        <f t="shared" si="94"/>
        <v/>
      </c>
      <c r="BE456" s="274" t="str">
        <f t="shared" si="95"/>
        <v/>
      </c>
      <c r="BF456" s="274" t="str">
        <f t="shared" si="96"/>
        <v>8-3</v>
      </c>
      <c r="BG456" s="274" t="str">
        <f t="shared" si="97"/>
        <v/>
      </c>
    </row>
    <row r="457" spans="3:59" ht="13.5" x14ac:dyDescent="0.3">
      <c r="C457" s="274" t="s">
        <v>82</v>
      </c>
      <c r="D457" s="274" t="s">
        <v>2487</v>
      </c>
      <c r="E457" s="273" t="s">
        <v>1184</v>
      </c>
      <c r="F457" s="274" t="s">
        <v>1185</v>
      </c>
      <c r="G457" s="274" t="s">
        <v>1115</v>
      </c>
      <c r="H457" s="273" t="s">
        <v>120</v>
      </c>
      <c r="I457" s="273" t="s">
        <v>121</v>
      </c>
      <c r="J457" s="280" t="s">
        <v>2965</v>
      </c>
      <c r="K457" s="280" t="s">
        <v>3011</v>
      </c>
      <c r="L457" s="281">
        <v>44575</v>
      </c>
      <c r="M457" s="281">
        <v>44578</v>
      </c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2989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98" t="s">
        <v>2463</v>
      </c>
      <c r="BA457" s="524" t="s">
        <v>2463</v>
      </c>
      <c r="BB457" s="274" t="s">
        <v>2463</v>
      </c>
      <c r="BC457" s="605"/>
      <c r="BD457" s="274" t="str">
        <f t="shared" si="94"/>
        <v/>
      </c>
      <c r="BE457" s="274" t="str">
        <f t="shared" si="95"/>
        <v/>
      </c>
      <c r="BF457" s="274" t="str">
        <f t="shared" si="96"/>
        <v>8-3</v>
      </c>
      <c r="BG457" s="274" t="str">
        <f t="shared" si="97"/>
        <v/>
      </c>
    </row>
    <row r="458" spans="3:59" ht="13.5" x14ac:dyDescent="0.3">
      <c r="C458" s="274" t="s">
        <v>82</v>
      </c>
      <c r="D458" s="274" t="s">
        <v>2487</v>
      </c>
      <c r="E458" s="273" t="s">
        <v>1186</v>
      </c>
      <c r="F458" s="274" t="s">
        <v>1187</v>
      </c>
      <c r="G458" s="274" t="s">
        <v>1115</v>
      </c>
      <c r="H458" s="273" t="s">
        <v>120</v>
      </c>
      <c r="I458" s="273" t="s">
        <v>121</v>
      </c>
      <c r="J458" s="280" t="s">
        <v>2965</v>
      </c>
      <c r="K458" s="280" t="s">
        <v>3011</v>
      </c>
      <c r="L458" s="281">
        <v>44575</v>
      </c>
      <c r="M458" s="281">
        <v>44578</v>
      </c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2989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98" t="s">
        <v>2463</v>
      </c>
      <c r="BA458" s="524" t="s">
        <v>2463</v>
      </c>
      <c r="BB458" s="274" t="s">
        <v>2463</v>
      </c>
      <c r="BC458" s="605"/>
      <c r="BD458" s="274" t="str">
        <f t="shared" si="94"/>
        <v/>
      </c>
      <c r="BE458" s="274" t="str">
        <f t="shared" si="95"/>
        <v/>
      </c>
      <c r="BF458" s="274" t="str">
        <f t="shared" si="96"/>
        <v>8-3</v>
      </c>
      <c r="BG458" s="274" t="str">
        <f t="shared" si="97"/>
        <v/>
      </c>
    </row>
    <row r="459" spans="3:59" ht="13.5" x14ac:dyDescent="0.3">
      <c r="C459" s="274" t="s">
        <v>82</v>
      </c>
      <c r="D459" s="274" t="s">
        <v>2487</v>
      </c>
      <c r="E459" s="273" t="s">
        <v>1188</v>
      </c>
      <c r="F459" s="274" t="s">
        <v>1189</v>
      </c>
      <c r="G459" s="274" t="s">
        <v>1115</v>
      </c>
      <c r="H459" s="273" t="s">
        <v>120</v>
      </c>
      <c r="I459" s="273" t="s">
        <v>121</v>
      </c>
      <c r="J459" s="280" t="s">
        <v>2965</v>
      </c>
      <c r="K459" s="280" t="s">
        <v>3011</v>
      </c>
      <c r="L459" s="281">
        <v>44575</v>
      </c>
      <c r="M459" s="281">
        <v>44578</v>
      </c>
      <c r="N459" s="281">
        <v>44519</v>
      </c>
      <c r="O459" s="281">
        <v>44517</v>
      </c>
      <c r="P459" s="281">
        <v>44536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44533</v>
      </c>
      <c r="AC459" s="281" t="s">
        <v>178</v>
      </c>
      <c r="AD459" s="281">
        <v>44540</v>
      </c>
      <c r="AE459" s="281">
        <v>44540</v>
      </c>
      <c r="AF459" s="215" t="s">
        <v>2989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2614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98" t="s">
        <v>2463</v>
      </c>
      <c r="BA459" s="524" t="s">
        <v>2463</v>
      </c>
      <c r="BB459" s="274" t="s">
        <v>2463</v>
      </c>
      <c r="BC459" s="605"/>
      <c r="BD459" s="274" t="str">
        <f t="shared" si="94"/>
        <v/>
      </c>
      <c r="BE459" s="274" t="str">
        <f t="shared" si="95"/>
        <v/>
      </c>
      <c r="BF459" s="274" t="str">
        <f t="shared" si="96"/>
        <v>8-3</v>
      </c>
      <c r="BG459" s="274" t="str">
        <f t="shared" si="97"/>
        <v/>
      </c>
    </row>
    <row r="460" spans="3:59" ht="13.5" x14ac:dyDescent="0.3">
      <c r="C460" s="274" t="s">
        <v>82</v>
      </c>
      <c r="D460" s="274" t="s">
        <v>2487</v>
      </c>
      <c r="E460" s="273" t="s">
        <v>1190</v>
      </c>
      <c r="F460" s="274" t="s">
        <v>1191</v>
      </c>
      <c r="G460" s="274" t="s">
        <v>1115</v>
      </c>
      <c r="H460" s="273" t="s">
        <v>120</v>
      </c>
      <c r="I460" s="273" t="s">
        <v>121</v>
      </c>
      <c r="J460" s="280" t="s">
        <v>2965</v>
      </c>
      <c r="K460" s="280" t="s">
        <v>3011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2989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si="88"/>
        <v>8-3</v>
      </c>
      <c r="AS460" s="495" t="str">
        <f t="shared" si="89"/>
        <v/>
      </c>
      <c r="AT460" s="497" t="str">
        <f t="shared" si="90"/>
        <v/>
      </c>
      <c r="AU460" s="499" t="str">
        <f t="shared" si="91"/>
        <v/>
      </c>
      <c r="AV460" s="501" t="str">
        <f t="shared" si="92"/>
        <v/>
      </c>
      <c r="AW460" s="503" t="str">
        <f t="shared" si="93"/>
        <v/>
      </c>
      <c r="AX460" s="524" t="str">
        <f>IFERROR(VLOOKUP(功能_33[[#This Row],[功能代號]],SIT_FT!D:D,1,FALSE),"")</f>
        <v/>
      </c>
      <c r="AY460" s="598" t="s">
        <v>2463</v>
      </c>
      <c r="AZ460" s="598" t="s">
        <v>2463</v>
      </c>
      <c r="BA460" s="524" t="s">
        <v>2463</v>
      </c>
      <c r="BB460" s="274" t="s">
        <v>2463</v>
      </c>
      <c r="BC460" s="605"/>
      <c r="BD460" s="274" t="str">
        <f t="shared" si="94"/>
        <v/>
      </c>
      <c r="BE460" s="274" t="str">
        <f t="shared" si="95"/>
        <v/>
      </c>
      <c r="BF460" s="274" t="str">
        <f t="shared" si="96"/>
        <v/>
      </c>
      <c r="BG460" s="274" t="str">
        <f t="shared" si="97"/>
        <v>8-3</v>
      </c>
    </row>
    <row r="461" spans="3:59" ht="13.5" x14ac:dyDescent="0.3">
      <c r="C461" s="274" t="s">
        <v>82</v>
      </c>
      <c r="D461" s="274" t="s">
        <v>2487</v>
      </c>
      <c r="E461" s="273" t="s">
        <v>1192</v>
      </c>
      <c r="F461" s="274" t="s">
        <v>1193</v>
      </c>
      <c r="G461" s="274" t="s">
        <v>1115</v>
      </c>
      <c r="H461" s="273" t="s">
        <v>120</v>
      </c>
      <c r="I461" s="273" t="s">
        <v>121</v>
      </c>
      <c r="J461" s="280" t="s">
        <v>2965</v>
      </c>
      <c r="K461" s="280" t="s">
        <v>3011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2989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ref="AR461:AR524" si="98">IF(COUNTA(AF461)=1,LEFT(D461,3),"")</f>
        <v>8-3</v>
      </c>
      <c r="AS461" s="495" t="str">
        <f t="shared" ref="AS461:AS524" si="99">IF(AND(COUNTA(O461)=1,COUNTA(P461)=1,COUNTA(AB461)=1,COUNTA(AE461)=1,COUNTA(AF461)=0),LEFT(D461,3),"")</f>
        <v/>
      </c>
      <c r="AT461" s="497" t="str">
        <f t="shared" ref="AT461:AT524" si="100">IF(AND(COUNTA(O461)=1,COUNTA(P461)=1,COUNTA(AB461)=1,COUNTA(AE461)=0,COUNTA(AF461)=0),LEFT(D461,3),"")</f>
        <v/>
      </c>
      <c r="AU461" s="499" t="str">
        <f t="shared" ref="AU461:AU524" si="101">IF(AND(COUNTA(P461)=0,COUNTA(AB461)=1),LEFT(D461,3),"")</f>
        <v/>
      </c>
      <c r="AV461" s="501" t="str">
        <f t="shared" ref="AV461:AV524" si="102">IF(AND(COUNTA(P461)=1,COUNTA(AB461)=0),LEFT(D461,3),"")</f>
        <v/>
      </c>
      <c r="AW461" s="503" t="str">
        <f t="shared" ref="AW461:AW524" si="103">IF(AND(COUNTA(P461)=0,COUNTA(AB461)=0),LEFT(D461,3),"")</f>
        <v/>
      </c>
      <c r="AX461" s="524" t="str">
        <f>IFERROR(VLOOKUP(功能_33[[#This Row],[功能代號]],SIT_FT!D:D,1,FALSE),"")</f>
        <v/>
      </c>
      <c r="AY461" s="598" t="s">
        <v>2463</v>
      </c>
      <c r="AZ461" s="598" t="s">
        <v>2463</v>
      </c>
      <c r="BA461" s="524" t="s">
        <v>2463</v>
      </c>
      <c r="BB461" s="274" t="s">
        <v>2463</v>
      </c>
      <c r="BC461" s="605"/>
      <c r="BD461" s="274" t="str">
        <f t="shared" si="94"/>
        <v/>
      </c>
      <c r="BE461" s="274" t="str">
        <f t="shared" si="95"/>
        <v/>
      </c>
      <c r="BF461" s="274" t="str">
        <f t="shared" si="96"/>
        <v/>
      </c>
      <c r="BG461" s="274" t="str">
        <f t="shared" si="97"/>
        <v>8-3</v>
      </c>
    </row>
    <row r="462" spans="3:59" ht="13.5" x14ac:dyDescent="0.3">
      <c r="C462" s="274" t="s">
        <v>82</v>
      </c>
      <c r="D462" s="274" t="s">
        <v>2487</v>
      </c>
      <c r="E462" s="273" t="s">
        <v>1194</v>
      </c>
      <c r="F462" s="274" t="s">
        <v>1195</v>
      </c>
      <c r="G462" s="274" t="s">
        <v>1115</v>
      </c>
      <c r="H462" s="273" t="s">
        <v>120</v>
      </c>
      <c r="I462" s="273" t="s">
        <v>121</v>
      </c>
      <c r="J462" s="280" t="s">
        <v>2965</v>
      </c>
      <c r="K462" s="280" t="s">
        <v>3011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2989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98" t="s">
        <v>2463</v>
      </c>
      <c r="BA462" s="524" t="s">
        <v>2463</v>
      </c>
      <c r="BB462" s="274" t="s">
        <v>2463</v>
      </c>
      <c r="BC462" s="605"/>
      <c r="BD462" s="274" t="str">
        <f t="shared" si="94"/>
        <v/>
      </c>
      <c r="BE462" s="274" t="str">
        <f t="shared" si="95"/>
        <v/>
      </c>
      <c r="BF462" s="274" t="str">
        <f t="shared" si="96"/>
        <v/>
      </c>
      <c r="BG462" s="274" t="str">
        <f t="shared" si="97"/>
        <v>8-3</v>
      </c>
    </row>
    <row r="463" spans="3:59" ht="13.5" x14ac:dyDescent="0.3">
      <c r="C463" s="274" t="s">
        <v>82</v>
      </c>
      <c r="D463" s="274" t="s">
        <v>2487</v>
      </c>
      <c r="E463" s="273" t="s">
        <v>1196</v>
      </c>
      <c r="F463" s="274" t="s">
        <v>1197</v>
      </c>
      <c r="G463" s="274" t="s">
        <v>1115</v>
      </c>
      <c r="H463" s="273" t="s">
        <v>120</v>
      </c>
      <c r="I463" s="273" t="s">
        <v>121</v>
      </c>
      <c r="J463" s="280" t="s">
        <v>2965</v>
      </c>
      <c r="K463" s="280" t="s">
        <v>3011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2989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98" t="s">
        <v>2463</v>
      </c>
      <c r="BA463" s="524" t="s">
        <v>2463</v>
      </c>
      <c r="BB463" s="274" t="s">
        <v>2463</v>
      </c>
      <c r="BC463" s="605"/>
      <c r="BD463" s="274" t="str">
        <f t="shared" si="94"/>
        <v/>
      </c>
      <c r="BE463" s="274" t="str">
        <f t="shared" si="95"/>
        <v/>
      </c>
      <c r="BF463" s="274" t="str">
        <f t="shared" si="96"/>
        <v/>
      </c>
      <c r="BG463" s="274" t="str">
        <f t="shared" si="97"/>
        <v>8-3</v>
      </c>
    </row>
    <row r="464" spans="3:59" ht="13.5" x14ac:dyDescent="0.3">
      <c r="C464" s="274" t="s">
        <v>82</v>
      </c>
      <c r="D464" s="274" t="s">
        <v>2487</v>
      </c>
      <c r="E464" s="273" t="s">
        <v>1198</v>
      </c>
      <c r="F464" s="274" t="s">
        <v>1199</v>
      </c>
      <c r="G464" s="274" t="s">
        <v>1115</v>
      </c>
      <c r="H464" s="273" t="s">
        <v>120</v>
      </c>
      <c r="I464" s="273" t="s">
        <v>121</v>
      </c>
      <c r="J464" s="280" t="s">
        <v>2965</v>
      </c>
      <c r="K464" s="280" t="s">
        <v>3011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2989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98" t="s">
        <v>2463</v>
      </c>
      <c r="BA464" s="524" t="s">
        <v>2463</v>
      </c>
      <c r="BB464" s="274" t="s">
        <v>2463</v>
      </c>
      <c r="BC464" s="605"/>
      <c r="BD464" s="274" t="str">
        <f t="shared" si="94"/>
        <v/>
      </c>
      <c r="BE464" s="274" t="str">
        <f t="shared" si="95"/>
        <v/>
      </c>
      <c r="BF464" s="274" t="str">
        <f t="shared" si="96"/>
        <v/>
      </c>
      <c r="BG464" s="274" t="str">
        <f t="shared" si="97"/>
        <v>8-3</v>
      </c>
    </row>
    <row r="465" spans="3:59" ht="13.5" x14ac:dyDescent="0.3">
      <c r="C465" s="274" t="s">
        <v>82</v>
      </c>
      <c r="D465" s="274" t="s">
        <v>2487</v>
      </c>
      <c r="E465" s="273" t="s">
        <v>1200</v>
      </c>
      <c r="F465" s="274" t="s">
        <v>1201</v>
      </c>
      <c r="G465" s="274" t="s">
        <v>1115</v>
      </c>
      <c r="H465" s="273" t="s">
        <v>120</v>
      </c>
      <c r="I465" s="273" t="s">
        <v>121</v>
      </c>
      <c r="J465" s="280" t="s">
        <v>2965</v>
      </c>
      <c r="K465" s="280" t="s">
        <v>3011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2989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98" t="s">
        <v>2463</v>
      </c>
      <c r="BA465" s="524" t="s">
        <v>2463</v>
      </c>
      <c r="BB465" s="274" t="s">
        <v>2463</v>
      </c>
      <c r="BC465" s="605"/>
      <c r="BD465" s="274" t="str">
        <f t="shared" si="94"/>
        <v/>
      </c>
      <c r="BE465" s="274" t="str">
        <f t="shared" si="95"/>
        <v/>
      </c>
      <c r="BF465" s="274" t="str">
        <f t="shared" si="96"/>
        <v/>
      </c>
      <c r="BG465" s="274" t="str">
        <f t="shared" si="97"/>
        <v>8-3</v>
      </c>
    </row>
    <row r="466" spans="3:59" ht="13.5" x14ac:dyDescent="0.3">
      <c r="C466" s="274" t="s">
        <v>82</v>
      </c>
      <c r="D466" s="274" t="s">
        <v>2487</v>
      </c>
      <c r="E466" s="273" t="s">
        <v>1202</v>
      </c>
      <c r="F466" s="274" t="s">
        <v>1203</v>
      </c>
      <c r="G466" s="274" t="s">
        <v>1115</v>
      </c>
      <c r="H466" s="273" t="s">
        <v>120</v>
      </c>
      <c r="I466" s="273" t="s">
        <v>121</v>
      </c>
      <c r="J466" s="280" t="s">
        <v>2965</v>
      </c>
      <c r="K466" s="280" t="s">
        <v>3011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2989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98" t="s">
        <v>2463</v>
      </c>
      <c r="BA466" s="524" t="s">
        <v>2463</v>
      </c>
      <c r="BB466" s="274" t="s">
        <v>2463</v>
      </c>
      <c r="BC466" s="605"/>
      <c r="BD466" s="274" t="str">
        <f t="shared" si="94"/>
        <v/>
      </c>
      <c r="BE466" s="274" t="str">
        <f t="shared" si="95"/>
        <v/>
      </c>
      <c r="BF466" s="274" t="str">
        <f t="shared" si="96"/>
        <v/>
      </c>
      <c r="BG466" s="274" t="str">
        <f t="shared" si="97"/>
        <v>8-3</v>
      </c>
    </row>
    <row r="467" spans="3:59" ht="13.5" x14ac:dyDescent="0.3">
      <c r="C467" s="274" t="s">
        <v>82</v>
      </c>
      <c r="D467" s="274" t="s">
        <v>2487</v>
      </c>
      <c r="E467" s="273" t="s">
        <v>1204</v>
      </c>
      <c r="F467" s="274" t="s">
        <v>1205</v>
      </c>
      <c r="G467" s="274" t="s">
        <v>1115</v>
      </c>
      <c r="H467" s="273" t="s">
        <v>120</v>
      </c>
      <c r="I467" s="273" t="s">
        <v>121</v>
      </c>
      <c r="J467" s="280" t="s">
        <v>2965</v>
      </c>
      <c r="K467" s="280" t="s">
        <v>3011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2989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98" t="s">
        <v>2463</v>
      </c>
      <c r="BA467" s="524" t="s">
        <v>2463</v>
      </c>
      <c r="BB467" s="274" t="s">
        <v>2463</v>
      </c>
      <c r="BC467" s="605"/>
      <c r="BD467" s="274" t="str">
        <f t="shared" si="94"/>
        <v/>
      </c>
      <c r="BE467" s="274" t="str">
        <f t="shared" si="95"/>
        <v/>
      </c>
      <c r="BF467" s="274" t="str">
        <f t="shared" si="96"/>
        <v/>
      </c>
      <c r="BG467" s="274" t="str">
        <f t="shared" si="97"/>
        <v>8-3</v>
      </c>
    </row>
    <row r="468" spans="3:59" ht="13.5" x14ac:dyDescent="0.3">
      <c r="C468" s="274" t="s">
        <v>82</v>
      </c>
      <c r="D468" s="274" t="s">
        <v>2487</v>
      </c>
      <c r="E468" s="273" t="s">
        <v>1206</v>
      </c>
      <c r="F468" s="274" t="s">
        <v>1207</v>
      </c>
      <c r="G468" s="274" t="s">
        <v>1115</v>
      </c>
      <c r="H468" s="273" t="s">
        <v>120</v>
      </c>
      <c r="I468" s="273" t="s">
        <v>121</v>
      </c>
      <c r="J468" s="280" t="s">
        <v>2965</v>
      </c>
      <c r="K468" s="280" t="s">
        <v>3011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2989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98" t="s">
        <v>2463</v>
      </c>
      <c r="BA468" s="524" t="s">
        <v>2463</v>
      </c>
      <c r="BB468" s="274" t="s">
        <v>2463</v>
      </c>
      <c r="BC468" s="605"/>
      <c r="BD468" s="274" t="str">
        <f t="shared" si="94"/>
        <v/>
      </c>
      <c r="BE468" s="274" t="str">
        <f t="shared" si="95"/>
        <v/>
      </c>
      <c r="BF468" s="274" t="str">
        <f t="shared" si="96"/>
        <v/>
      </c>
      <c r="BG468" s="274" t="str">
        <f t="shared" si="97"/>
        <v>8-3</v>
      </c>
    </row>
    <row r="469" spans="3:59" ht="13.5" x14ac:dyDescent="0.3">
      <c r="C469" s="274" t="s">
        <v>82</v>
      </c>
      <c r="D469" s="274" t="s">
        <v>2487</v>
      </c>
      <c r="E469" s="273" t="s">
        <v>1208</v>
      </c>
      <c r="F469" s="274" t="s">
        <v>1209</v>
      </c>
      <c r="G469" s="274" t="s">
        <v>1115</v>
      </c>
      <c r="H469" s="273" t="s">
        <v>120</v>
      </c>
      <c r="I469" s="273" t="s">
        <v>121</v>
      </c>
      <c r="J469" s="280" t="s">
        <v>2965</v>
      </c>
      <c r="K469" s="280" t="s">
        <v>3011</v>
      </c>
      <c r="L469" s="281">
        <v>44589</v>
      </c>
      <c r="M469" s="273"/>
      <c r="N469" s="281">
        <v>44515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2989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98" t="s">
        <v>2463</v>
      </c>
      <c r="BA469" s="524" t="s">
        <v>2463</v>
      </c>
      <c r="BB469" s="274" t="s">
        <v>2463</v>
      </c>
      <c r="BC469" s="605"/>
      <c r="BD469" s="274" t="str">
        <f t="shared" si="94"/>
        <v/>
      </c>
      <c r="BE469" s="274" t="str">
        <f t="shared" si="95"/>
        <v/>
      </c>
      <c r="BF469" s="274" t="str">
        <f t="shared" si="96"/>
        <v/>
      </c>
      <c r="BG469" s="274" t="str">
        <f t="shared" si="97"/>
        <v>8-3</v>
      </c>
    </row>
    <row r="470" spans="3:59" ht="13.5" x14ac:dyDescent="0.3">
      <c r="C470" s="274" t="s">
        <v>82</v>
      </c>
      <c r="D470" s="274" t="s">
        <v>2487</v>
      </c>
      <c r="E470" s="273" t="s">
        <v>1210</v>
      </c>
      <c r="F470" s="274" t="s">
        <v>1211</v>
      </c>
      <c r="G470" s="274" t="s">
        <v>1115</v>
      </c>
      <c r="H470" s="273" t="s">
        <v>120</v>
      </c>
      <c r="I470" s="273" t="s">
        <v>121</v>
      </c>
      <c r="J470" s="280" t="s">
        <v>2965</v>
      </c>
      <c r="K470" s="280" t="s">
        <v>3011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2989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98" t="s">
        <v>2463</v>
      </c>
      <c r="BA470" s="524" t="s">
        <v>2463</v>
      </c>
      <c r="BB470" s="274" t="s">
        <v>2463</v>
      </c>
      <c r="BC470" s="605"/>
      <c r="BD470" s="274" t="str">
        <f t="shared" si="94"/>
        <v/>
      </c>
      <c r="BE470" s="274" t="str">
        <f t="shared" si="95"/>
        <v/>
      </c>
      <c r="BF470" s="274" t="str">
        <f t="shared" si="96"/>
        <v/>
      </c>
      <c r="BG470" s="274" t="str">
        <f t="shared" si="97"/>
        <v>8-3</v>
      </c>
    </row>
    <row r="471" spans="3:59" ht="13.5" x14ac:dyDescent="0.3">
      <c r="C471" s="274" t="s">
        <v>82</v>
      </c>
      <c r="D471" s="274" t="s">
        <v>2487</v>
      </c>
      <c r="E471" s="273" t="s">
        <v>1212</v>
      </c>
      <c r="F471" s="274" t="s">
        <v>1213</v>
      </c>
      <c r="G471" s="274" t="s">
        <v>1115</v>
      </c>
      <c r="H471" s="273" t="s">
        <v>120</v>
      </c>
      <c r="I471" s="273" t="s">
        <v>121</v>
      </c>
      <c r="J471" s="280" t="s">
        <v>2965</v>
      </c>
      <c r="K471" s="280" t="s">
        <v>3011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2989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98" t="s">
        <v>2463</v>
      </c>
      <c r="BA471" s="524" t="s">
        <v>2463</v>
      </c>
      <c r="BB471" s="274" t="s">
        <v>2463</v>
      </c>
      <c r="BC471" s="605"/>
      <c r="BD471" s="274" t="str">
        <f t="shared" si="94"/>
        <v/>
      </c>
      <c r="BE471" s="274" t="str">
        <f t="shared" si="95"/>
        <v/>
      </c>
      <c r="BF471" s="274" t="str">
        <f t="shared" si="96"/>
        <v/>
      </c>
      <c r="BG471" s="274" t="str">
        <f t="shared" si="97"/>
        <v>8-3</v>
      </c>
    </row>
    <row r="472" spans="3:59" ht="13.5" x14ac:dyDescent="0.3">
      <c r="C472" s="274" t="s">
        <v>82</v>
      </c>
      <c r="D472" s="274" t="s">
        <v>2487</v>
      </c>
      <c r="E472" s="273" t="s">
        <v>1214</v>
      </c>
      <c r="F472" s="274" t="s">
        <v>1215</v>
      </c>
      <c r="G472" s="274" t="s">
        <v>1115</v>
      </c>
      <c r="H472" s="273" t="s">
        <v>120</v>
      </c>
      <c r="I472" s="273" t="s">
        <v>121</v>
      </c>
      <c r="J472" s="280" t="s">
        <v>2965</v>
      </c>
      <c r="K472" s="280" t="s">
        <v>3011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2989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98" t="s">
        <v>2463</v>
      </c>
      <c r="BA472" s="524" t="s">
        <v>2463</v>
      </c>
      <c r="BB472" s="274" t="s">
        <v>2463</v>
      </c>
      <c r="BC472" s="605"/>
      <c r="BD472" s="274" t="str">
        <f t="shared" si="94"/>
        <v/>
      </c>
      <c r="BE472" s="274" t="str">
        <f t="shared" si="95"/>
        <v/>
      </c>
      <c r="BF472" s="274" t="str">
        <f t="shared" si="96"/>
        <v/>
      </c>
      <c r="BG472" s="274" t="str">
        <f t="shared" si="97"/>
        <v>8-3</v>
      </c>
    </row>
    <row r="473" spans="3:59" ht="13.5" x14ac:dyDescent="0.3">
      <c r="C473" s="274" t="s">
        <v>82</v>
      </c>
      <c r="D473" s="274" t="s">
        <v>2487</v>
      </c>
      <c r="E473" s="273" t="s">
        <v>1216</v>
      </c>
      <c r="F473" s="274" t="s">
        <v>1217</v>
      </c>
      <c r="G473" s="274" t="s">
        <v>1115</v>
      </c>
      <c r="H473" s="273" t="s">
        <v>120</v>
      </c>
      <c r="I473" s="273" t="s">
        <v>121</v>
      </c>
      <c r="J473" s="280" t="s">
        <v>2965</v>
      </c>
      <c r="K473" s="280" t="s">
        <v>3011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2989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98" t="s">
        <v>2463</v>
      </c>
      <c r="BA473" s="524" t="s">
        <v>2463</v>
      </c>
      <c r="BB473" s="274" t="s">
        <v>2463</v>
      </c>
      <c r="BC473" s="605"/>
      <c r="BD473" s="274" t="str">
        <f t="shared" si="94"/>
        <v/>
      </c>
      <c r="BE473" s="274" t="str">
        <f t="shared" si="95"/>
        <v/>
      </c>
      <c r="BF473" s="274" t="str">
        <f t="shared" si="96"/>
        <v/>
      </c>
      <c r="BG473" s="274" t="str">
        <f t="shared" si="97"/>
        <v>8-3</v>
      </c>
    </row>
    <row r="474" spans="3:59" ht="13.5" x14ac:dyDescent="0.3">
      <c r="C474" s="274" t="s">
        <v>82</v>
      </c>
      <c r="D474" s="274" t="s">
        <v>2487</v>
      </c>
      <c r="E474" s="273" t="s">
        <v>1218</v>
      </c>
      <c r="F474" s="274" t="s">
        <v>1219</v>
      </c>
      <c r="G474" s="274" t="s">
        <v>1115</v>
      </c>
      <c r="H474" s="273" t="s">
        <v>120</v>
      </c>
      <c r="I474" s="273" t="s">
        <v>121</v>
      </c>
      <c r="J474" s="280" t="s">
        <v>2965</v>
      </c>
      <c r="K474" s="280" t="s">
        <v>3011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2989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98" t="s">
        <v>2463</v>
      </c>
      <c r="BA474" s="524" t="s">
        <v>2463</v>
      </c>
      <c r="BB474" s="274" t="s">
        <v>2463</v>
      </c>
      <c r="BC474" s="605"/>
      <c r="BD474" s="274" t="str">
        <f t="shared" si="94"/>
        <v/>
      </c>
      <c r="BE474" s="274" t="str">
        <f t="shared" si="95"/>
        <v/>
      </c>
      <c r="BF474" s="274" t="str">
        <f t="shared" si="96"/>
        <v/>
      </c>
      <c r="BG474" s="274" t="str">
        <f t="shared" si="97"/>
        <v>8-3</v>
      </c>
    </row>
    <row r="475" spans="3:59" ht="13.5" x14ac:dyDescent="0.3">
      <c r="C475" s="274" t="s">
        <v>82</v>
      </c>
      <c r="D475" s="274" t="s">
        <v>2487</v>
      </c>
      <c r="E475" s="273" t="s">
        <v>1220</v>
      </c>
      <c r="F475" s="274" t="s">
        <v>1221</v>
      </c>
      <c r="G475" s="274" t="s">
        <v>1115</v>
      </c>
      <c r="H475" s="273" t="s">
        <v>120</v>
      </c>
      <c r="I475" s="273" t="s">
        <v>121</v>
      </c>
      <c r="J475" s="280" t="s">
        <v>2965</v>
      </c>
      <c r="K475" s="280" t="s">
        <v>3011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2989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98" t="s">
        <v>2463</v>
      </c>
      <c r="BA475" s="524" t="s">
        <v>2463</v>
      </c>
      <c r="BB475" s="274" t="s">
        <v>2463</v>
      </c>
      <c r="BC475" s="605"/>
      <c r="BD475" s="274" t="str">
        <f t="shared" si="94"/>
        <v/>
      </c>
      <c r="BE475" s="274" t="str">
        <f t="shared" si="95"/>
        <v/>
      </c>
      <c r="BF475" s="274" t="str">
        <f t="shared" si="96"/>
        <v/>
      </c>
      <c r="BG475" s="274" t="str">
        <f t="shared" si="97"/>
        <v>8-3</v>
      </c>
    </row>
    <row r="476" spans="3:59" ht="13.5" x14ac:dyDescent="0.3">
      <c r="C476" s="274" t="s">
        <v>82</v>
      </c>
      <c r="D476" s="274" t="s">
        <v>2487</v>
      </c>
      <c r="E476" s="273" t="s">
        <v>1222</v>
      </c>
      <c r="F476" s="274" t="s">
        <v>1223</v>
      </c>
      <c r="G476" s="274" t="s">
        <v>1115</v>
      </c>
      <c r="H476" s="273" t="s">
        <v>120</v>
      </c>
      <c r="I476" s="273" t="s">
        <v>121</v>
      </c>
      <c r="J476" s="280" t="s">
        <v>2965</v>
      </c>
      <c r="K476" s="280" t="s">
        <v>3011</v>
      </c>
      <c r="L476" s="281">
        <v>44589</v>
      </c>
      <c r="M476" s="273"/>
      <c r="N476" s="281">
        <v>44516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2989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98" t="s">
        <v>2463</v>
      </c>
      <c r="BA476" s="524" t="s">
        <v>2463</v>
      </c>
      <c r="BB476" s="274" t="s">
        <v>2463</v>
      </c>
      <c r="BC476" s="605"/>
      <c r="BD476" s="274" t="str">
        <f t="shared" si="94"/>
        <v/>
      </c>
      <c r="BE476" s="274" t="str">
        <f t="shared" si="95"/>
        <v/>
      </c>
      <c r="BF476" s="274" t="str">
        <f t="shared" si="96"/>
        <v/>
      </c>
      <c r="BG476" s="274" t="str">
        <f t="shared" si="97"/>
        <v>8-3</v>
      </c>
    </row>
    <row r="477" spans="3:59" ht="13.5" x14ac:dyDescent="0.3">
      <c r="C477" s="274" t="s">
        <v>82</v>
      </c>
      <c r="D477" s="274" t="s">
        <v>2487</v>
      </c>
      <c r="E477" s="273" t="s">
        <v>1224</v>
      </c>
      <c r="F477" s="274" t="s">
        <v>1225</v>
      </c>
      <c r="G477" s="274" t="s">
        <v>1115</v>
      </c>
      <c r="H477" s="273" t="s">
        <v>120</v>
      </c>
      <c r="I477" s="273" t="s">
        <v>121</v>
      </c>
      <c r="J477" s="280" t="s">
        <v>2965</v>
      </c>
      <c r="K477" s="280" t="s">
        <v>3011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2989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98" t="s">
        <v>2463</v>
      </c>
      <c r="BA477" s="524" t="s">
        <v>2463</v>
      </c>
      <c r="BB477" s="274" t="s">
        <v>2463</v>
      </c>
      <c r="BC477" s="605"/>
      <c r="BD477" s="274" t="str">
        <f t="shared" si="94"/>
        <v/>
      </c>
      <c r="BE477" s="274" t="str">
        <f t="shared" si="95"/>
        <v/>
      </c>
      <c r="BF477" s="274" t="str">
        <f t="shared" si="96"/>
        <v/>
      </c>
      <c r="BG477" s="274" t="str">
        <f t="shared" si="97"/>
        <v>8-3</v>
      </c>
    </row>
    <row r="478" spans="3:59" ht="13.5" x14ac:dyDescent="0.3">
      <c r="C478" s="274" t="s">
        <v>82</v>
      </c>
      <c r="D478" s="274" t="s">
        <v>2487</v>
      </c>
      <c r="E478" s="273" t="s">
        <v>1226</v>
      </c>
      <c r="F478" s="274" t="s">
        <v>1227</v>
      </c>
      <c r="G478" s="274" t="s">
        <v>1115</v>
      </c>
      <c r="H478" s="273" t="s">
        <v>120</v>
      </c>
      <c r="I478" s="273" t="s">
        <v>121</v>
      </c>
      <c r="J478" s="280" t="s">
        <v>2965</v>
      </c>
      <c r="K478" s="280" t="s">
        <v>3011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2989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98" t="s">
        <v>2463</v>
      </c>
      <c r="BA478" s="524" t="s">
        <v>2463</v>
      </c>
      <c r="BB478" s="274" t="s">
        <v>2463</v>
      </c>
      <c r="BC478" s="605"/>
      <c r="BD478" s="274" t="str">
        <f t="shared" si="94"/>
        <v/>
      </c>
      <c r="BE478" s="274" t="str">
        <f t="shared" si="95"/>
        <v/>
      </c>
      <c r="BF478" s="274" t="str">
        <f t="shared" si="96"/>
        <v/>
      </c>
      <c r="BG478" s="274" t="str">
        <f t="shared" si="97"/>
        <v>8-3</v>
      </c>
    </row>
    <row r="479" spans="3:59" ht="13.5" x14ac:dyDescent="0.3">
      <c r="C479" s="274" t="s">
        <v>82</v>
      </c>
      <c r="D479" s="274" t="s">
        <v>2487</v>
      </c>
      <c r="E479" s="273" t="s">
        <v>1228</v>
      </c>
      <c r="F479" s="274" t="s">
        <v>1229</v>
      </c>
      <c r="G479" s="274" t="s">
        <v>1115</v>
      </c>
      <c r="H479" s="273" t="s">
        <v>120</v>
      </c>
      <c r="I479" s="273" t="s">
        <v>121</v>
      </c>
      <c r="J479" s="280" t="s">
        <v>2965</v>
      </c>
      <c r="K479" s="280" t="s">
        <v>3011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2989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98" t="s">
        <v>2463</v>
      </c>
      <c r="BA479" s="524" t="s">
        <v>2463</v>
      </c>
      <c r="BB479" s="274" t="s">
        <v>2463</v>
      </c>
      <c r="BC479" s="605"/>
      <c r="BD479" s="274" t="str">
        <f t="shared" si="94"/>
        <v/>
      </c>
      <c r="BE479" s="274" t="str">
        <f t="shared" si="95"/>
        <v/>
      </c>
      <c r="BF479" s="274" t="str">
        <f t="shared" si="96"/>
        <v/>
      </c>
      <c r="BG479" s="274" t="str">
        <f t="shared" si="97"/>
        <v>8-3</v>
      </c>
    </row>
    <row r="480" spans="3:59" ht="13.5" x14ac:dyDescent="0.3">
      <c r="C480" s="274" t="s">
        <v>82</v>
      </c>
      <c r="D480" s="274" t="s">
        <v>2487</v>
      </c>
      <c r="E480" s="273" t="s">
        <v>1230</v>
      </c>
      <c r="F480" s="274" t="s">
        <v>1231</v>
      </c>
      <c r="G480" s="274" t="s">
        <v>1115</v>
      </c>
      <c r="H480" s="273" t="s">
        <v>120</v>
      </c>
      <c r="I480" s="273" t="s">
        <v>121</v>
      </c>
      <c r="J480" s="280" t="s">
        <v>2965</v>
      </c>
      <c r="K480" s="280" t="s">
        <v>3011</v>
      </c>
      <c r="L480" s="281">
        <v>44589</v>
      </c>
      <c r="M480" s="273"/>
      <c r="N480" s="281">
        <v>44517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2989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98" t="s">
        <v>2463</v>
      </c>
      <c r="BA480" s="524" t="s">
        <v>2463</v>
      </c>
      <c r="BB480" s="274" t="s">
        <v>2463</v>
      </c>
      <c r="BC480" s="605"/>
      <c r="BD480" s="274" t="str">
        <f t="shared" si="94"/>
        <v/>
      </c>
      <c r="BE480" s="274" t="str">
        <f t="shared" si="95"/>
        <v/>
      </c>
      <c r="BF480" s="274" t="str">
        <f t="shared" si="96"/>
        <v/>
      </c>
      <c r="BG480" s="274" t="str">
        <f t="shared" si="97"/>
        <v>8-3</v>
      </c>
    </row>
    <row r="481" spans="3:59" ht="13.5" x14ac:dyDescent="0.3">
      <c r="C481" s="274" t="s">
        <v>82</v>
      </c>
      <c r="D481" s="274" t="s">
        <v>2487</v>
      </c>
      <c r="E481" s="273" t="s">
        <v>1232</v>
      </c>
      <c r="F481" s="274" t="s">
        <v>1233</v>
      </c>
      <c r="G481" s="274" t="s">
        <v>1115</v>
      </c>
      <c r="H481" s="273" t="s">
        <v>120</v>
      </c>
      <c r="I481" s="273" t="s">
        <v>121</v>
      </c>
      <c r="J481" s="280" t="s">
        <v>2965</v>
      </c>
      <c r="K481" s="280" t="s">
        <v>3011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2989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98" t="s">
        <v>2463</v>
      </c>
      <c r="BA481" s="524" t="s">
        <v>2463</v>
      </c>
      <c r="BB481" s="274" t="s">
        <v>2463</v>
      </c>
      <c r="BC481" s="605"/>
      <c r="BD481" s="274" t="str">
        <f t="shared" si="94"/>
        <v/>
      </c>
      <c r="BE481" s="274" t="str">
        <f t="shared" si="95"/>
        <v/>
      </c>
      <c r="BF481" s="274" t="str">
        <f t="shared" si="96"/>
        <v/>
      </c>
      <c r="BG481" s="274" t="str">
        <f t="shared" si="97"/>
        <v>8-3</v>
      </c>
    </row>
    <row r="482" spans="3:59" ht="13.5" x14ac:dyDescent="0.3">
      <c r="C482" s="274" t="s">
        <v>82</v>
      </c>
      <c r="D482" s="274" t="s">
        <v>2487</v>
      </c>
      <c r="E482" s="273" t="s">
        <v>1234</v>
      </c>
      <c r="F482" s="274" t="s">
        <v>1235</v>
      </c>
      <c r="G482" s="274" t="s">
        <v>1115</v>
      </c>
      <c r="H482" s="273" t="s">
        <v>120</v>
      </c>
      <c r="I482" s="273" t="s">
        <v>121</v>
      </c>
      <c r="J482" s="280" t="s">
        <v>2965</v>
      </c>
      <c r="K482" s="280" t="s">
        <v>3011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2989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98" t="s">
        <v>2463</v>
      </c>
      <c r="BA482" s="524" t="s">
        <v>2463</v>
      </c>
      <c r="BB482" s="274" t="s">
        <v>2463</v>
      </c>
      <c r="BC482" s="605"/>
      <c r="BD482" s="274" t="str">
        <f t="shared" si="94"/>
        <v/>
      </c>
      <c r="BE482" s="274" t="str">
        <f t="shared" si="95"/>
        <v/>
      </c>
      <c r="BF482" s="274" t="str">
        <f t="shared" si="96"/>
        <v/>
      </c>
      <c r="BG482" s="274" t="str">
        <f t="shared" si="97"/>
        <v>8-3</v>
      </c>
    </row>
    <row r="483" spans="3:59" ht="13.5" x14ac:dyDescent="0.3">
      <c r="C483" s="274" t="s">
        <v>82</v>
      </c>
      <c r="D483" s="274" t="s">
        <v>2487</v>
      </c>
      <c r="E483" s="273" t="s">
        <v>1236</v>
      </c>
      <c r="F483" s="274" t="s">
        <v>1237</v>
      </c>
      <c r="G483" s="274" t="s">
        <v>1115</v>
      </c>
      <c r="H483" s="273" t="s">
        <v>120</v>
      </c>
      <c r="I483" s="273" t="s">
        <v>121</v>
      </c>
      <c r="J483" s="280" t="s">
        <v>2965</v>
      </c>
      <c r="K483" s="280" t="s">
        <v>3011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2989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98" t="s">
        <v>2463</v>
      </c>
      <c r="BA483" s="524" t="s">
        <v>2463</v>
      </c>
      <c r="BB483" s="274" t="s">
        <v>2463</v>
      </c>
      <c r="BC483" s="605"/>
      <c r="BD483" s="274" t="str">
        <f t="shared" si="94"/>
        <v/>
      </c>
      <c r="BE483" s="274" t="str">
        <f t="shared" si="95"/>
        <v/>
      </c>
      <c r="BF483" s="274" t="str">
        <f t="shared" si="96"/>
        <v/>
      </c>
      <c r="BG483" s="274" t="str">
        <f t="shared" si="97"/>
        <v>8-3</v>
      </c>
    </row>
    <row r="484" spans="3:59" ht="13.5" x14ac:dyDescent="0.3">
      <c r="C484" s="274" t="s">
        <v>82</v>
      </c>
      <c r="D484" s="274" t="s">
        <v>2487</v>
      </c>
      <c r="E484" s="273" t="s">
        <v>1238</v>
      </c>
      <c r="F484" s="274" t="s">
        <v>1239</v>
      </c>
      <c r="G484" s="274" t="s">
        <v>1115</v>
      </c>
      <c r="H484" s="273" t="s">
        <v>120</v>
      </c>
      <c r="I484" s="273" t="s">
        <v>121</v>
      </c>
      <c r="J484" s="280" t="s">
        <v>2965</v>
      </c>
      <c r="K484" s="280" t="s">
        <v>3011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2989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98" t="s">
        <v>2463</v>
      </c>
      <c r="BA484" s="524" t="s">
        <v>2463</v>
      </c>
      <c r="BB484" s="274" t="s">
        <v>2463</v>
      </c>
      <c r="BC484" s="605"/>
      <c r="BD484" s="274" t="str">
        <f t="shared" si="94"/>
        <v/>
      </c>
      <c r="BE484" s="274" t="str">
        <f t="shared" si="95"/>
        <v/>
      </c>
      <c r="BF484" s="274" t="str">
        <f t="shared" si="96"/>
        <v/>
      </c>
      <c r="BG484" s="274" t="str">
        <f t="shared" si="97"/>
        <v>8-3</v>
      </c>
    </row>
    <row r="485" spans="3:59" ht="13.5" x14ac:dyDescent="0.3">
      <c r="C485" s="274" t="s">
        <v>82</v>
      </c>
      <c r="D485" s="274" t="s">
        <v>2487</v>
      </c>
      <c r="E485" s="273" t="s">
        <v>1240</v>
      </c>
      <c r="F485" s="274" t="s">
        <v>1241</v>
      </c>
      <c r="G485" s="274" t="s">
        <v>1115</v>
      </c>
      <c r="H485" s="273" t="s">
        <v>120</v>
      </c>
      <c r="I485" s="273" t="s">
        <v>121</v>
      </c>
      <c r="J485" s="280" t="s">
        <v>2965</v>
      </c>
      <c r="K485" s="280" t="s">
        <v>3011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2989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98" t="s">
        <v>2463</v>
      </c>
      <c r="BA485" s="524" t="s">
        <v>2463</v>
      </c>
      <c r="BB485" s="274" t="s">
        <v>2463</v>
      </c>
      <c r="BC485" s="605"/>
      <c r="BD485" s="274" t="str">
        <f t="shared" si="94"/>
        <v/>
      </c>
      <c r="BE485" s="274" t="str">
        <f t="shared" si="95"/>
        <v/>
      </c>
      <c r="BF485" s="274" t="str">
        <f t="shared" si="96"/>
        <v/>
      </c>
      <c r="BG485" s="274" t="str">
        <f t="shared" si="97"/>
        <v>8-3</v>
      </c>
    </row>
    <row r="486" spans="3:59" ht="13.5" x14ac:dyDescent="0.3">
      <c r="C486" s="274" t="s">
        <v>82</v>
      </c>
      <c r="D486" s="274" t="s">
        <v>2487</v>
      </c>
      <c r="E486" s="273" t="s">
        <v>1242</v>
      </c>
      <c r="F486" s="274" t="s">
        <v>1243</v>
      </c>
      <c r="G486" s="274" t="s">
        <v>1115</v>
      </c>
      <c r="H486" s="273" t="s">
        <v>120</v>
      </c>
      <c r="I486" s="273" t="s">
        <v>121</v>
      </c>
      <c r="J486" s="280" t="s">
        <v>2965</v>
      </c>
      <c r="K486" s="280" t="s">
        <v>3011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2989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98" t="s">
        <v>2463</v>
      </c>
      <c r="BA486" s="524" t="s">
        <v>2463</v>
      </c>
      <c r="BB486" s="274" t="s">
        <v>2463</v>
      </c>
      <c r="BC486" s="605"/>
      <c r="BD486" s="274" t="str">
        <f t="shared" si="94"/>
        <v/>
      </c>
      <c r="BE486" s="274" t="str">
        <f t="shared" si="95"/>
        <v/>
      </c>
      <c r="BF486" s="274" t="str">
        <f t="shared" si="96"/>
        <v/>
      </c>
      <c r="BG486" s="274" t="str">
        <f t="shared" si="97"/>
        <v>8-3</v>
      </c>
    </row>
    <row r="487" spans="3:59" ht="13.5" x14ac:dyDescent="0.3">
      <c r="C487" s="274" t="s">
        <v>82</v>
      </c>
      <c r="D487" s="274" t="s">
        <v>2487</v>
      </c>
      <c r="E487" s="273" t="s">
        <v>1244</v>
      </c>
      <c r="F487" s="274" t="s">
        <v>1245</v>
      </c>
      <c r="G487" s="274" t="s">
        <v>1115</v>
      </c>
      <c r="H487" s="273" t="s">
        <v>120</v>
      </c>
      <c r="I487" s="273" t="s">
        <v>121</v>
      </c>
      <c r="J487" s="280" t="s">
        <v>2965</v>
      </c>
      <c r="K487" s="280" t="s">
        <v>3011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2989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98" t="s">
        <v>2463</v>
      </c>
      <c r="BA487" s="524" t="s">
        <v>2463</v>
      </c>
      <c r="BB487" s="274" t="s">
        <v>2463</v>
      </c>
      <c r="BC487" s="605"/>
      <c r="BD487" s="274" t="str">
        <f t="shared" si="94"/>
        <v/>
      </c>
      <c r="BE487" s="274" t="str">
        <f t="shared" si="95"/>
        <v/>
      </c>
      <c r="BF487" s="274" t="str">
        <f t="shared" si="96"/>
        <v/>
      </c>
      <c r="BG487" s="274" t="str">
        <f t="shared" si="97"/>
        <v>8-3</v>
      </c>
    </row>
    <row r="488" spans="3:59" ht="13.5" x14ac:dyDescent="0.3">
      <c r="C488" s="274" t="s">
        <v>82</v>
      </c>
      <c r="D488" s="274" t="s">
        <v>2487</v>
      </c>
      <c r="E488" s="273" t="s">
        <v>1246</v>
      </c>
      <c r="F488" s="274" t="s">
        <v>1247</v>
      </c>
      <c r="G488" s="274" t="s">
        <v>1115</v>
      </c>
      <c r="H488" s="273" t="s">
        <v>120</v>
      </c>
      <c r="I488" s="273" t="s">
        <v>121</v>
      </c>
      <c r="J488" s="280" t="s">
        <v>2965</v>
      </c>
      <c r="K488" s="280" t="s">
        <v>3011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2989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98" t="s">
        <v>2463</v>
      </c>
      <c r="BA488" s="524" t="s">
        <v>2463</v>
      </c>
      <c r="BB488" s="274" t="s">
        <v>2463</v>
      </c>
      <c r="BC488" s="605"/>
      <c r="BD488" s="274" t="str">
        <f t="shared" si="94"/>
        <v/>
      </c>
      <c r="BE488" s="274" t="str">
        <f t="shared" si="95"/>
        <v/>
      </c>
      <c r="BF488" s="274" t="str">
        <f t="shared" si="96"/>
        <v/>
      </c>
      <c r="BG488" s="274" t="str">
        <f t="shared" si="97"/>
        <v>8-3</v>
      </c>
    </row>
    <row r="489" spans="3:59" ht="13.5" x14ac:dyDescent="0.3">
      <c r="C489" s="274" t="s">
        <v>82</v>
      </c>
      <c r="D489" s="274" t="s">
        <v>2487</v>
      </c>
      <c r="E489" s="273" t="s">
        <v>1248</v>
      </c>
      <c r="F489" s="274" t="s">
        <v>1249</v>
      </c>
      <c r="G489" s="274" t="s">
        <v>1115</v>
      </c>
      <c r="H489" s="273" t="s">
        <v>120</v>
      </c>
      <c r="I489" s="273" t="s">
        <v>121</v>
      </c>
      <c r="J489" s="280" t="s">
        <v>2965</v>
      </c>
      <c r="K489" s="280" t="s">
        <v>3011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2989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98" t="s">
        <v>2463</v>
      </c>
      <c r="BA489" s="524" t="s">
        <v>2463</v>
      </c>
      <c r="BB489" s="274" t="s">
        <v>2463</v>
      </c>
      <c r="BC489" s="605"/>
      <c r="BD489" s="274" t="str">
        <f t="shared" si="94"/>
        <v/>
      </c>
      <c r="BE489" s="274" t="str">
        <f t="shared" si="95"/>
        <v/>
      </c>
      <c r="BF489" s="274" t="str">
        <f t="shared" si="96"/>
        <v/>
      </c>
      <c r="BG489" s="274" t="str">
        <f t="shared" si="97"/>
        <v>8-3</v>
      </c>
    </row>
    <row r="490" spans="3:59" ht="13.5" x14ac:dyDescent="0.3">
      <c r="C490" s="274" t="s">
        <v>82</v>
      </c>
      <c r="D490" s="274" t="s">
        <v>2487</v>
      </c>
      <c r="E490" s="273" t="s">
        <v>1250</v>
      </c>
      <c r="F490" s="274" t="s">
        <v>1251</v>
      </c>
      <c r="G490" s="274" t="s">
        <v>1115</v>
      </c>
      <c r="H490" s="273" t="s">
        <v>120</v>
      </c>
      <c r="I490" s="273" t="s">
        <v>121</v>
      </c>
      <c r="J490" s="280" t="s">
        <v>2965</v>
      </c>
      <c r="K490" s="280" t="s">
        <v>3011</v>
      </c>
      <c r="L490" s="281">
        <v>44589</v>
      </c>
      <c r="M490" s="273"/>
      <c r="N490" s="281">
        <v>44518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2989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98" t="s">
        <v>2463</v>
      </c>
      <c r="BA490" s="524" t="s">
        <v>2463</v>
      </c>
      <c r="BB490" s="274" t="s">
        <v>2463</v>
      </c>
      <c r="BC490" s="605"/>
      <c r="BD490" s="274" t="str">
        <f t="shared" si="94"/>
        <v/>
      </c>
      <c r="BE490" s="274" t="str">
        <f t="shared" si="95"/>
        <v/>
      </c>
      <c r="BF490" s="274" t="str">
        <f t="shared" si="96"/>
        <v/>
      </c>
      <c r="BG490" s="274" t="str">
        <f t="shared" si="97"/>
        <v>8-3</v>
      </c>
    </row>
    <row r="491" spans="3:59" ht="13.5" x14ac:dyDescent="0.3">
      <c r="C491" s="274" t="s">
        <v>82</v>
      </c>
      <c r="D491" s="274" t="s">
        <v>2487</v>
      </c>
      <c r="E491" s="273" t="s">
        <v>1252</v>
      </c>
      <c r="F491" s="274" t="s">
        <v>1253</v>
      </c>
      <c r="G491" s="274" t="s">
        <v>1115</v>
      </c>
      <c r="H491" s="273" t="s">
        <v>120</v>
      </c>
      <c r="I491" s="273" t="s">
        <v>121</v>
      </c>
      <c r="J491" s="280" t="s">
        <v>2965</v>
      </c>
      <c r="K491" s="280" t="s">
        <v>3011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2989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98" t="s">
        <v>2463</v>
      </c>
      <c r="BA491" s="524" t="s">
        <v>2463</v>
      </c>
      <c r="BB491" s="274" t="s">
        <v>2463</v>
      </c>
      <c r="BC491" s="605"/>
      <c r="BD491" s="274" t="str">
        <f t="shared" si="94"/>
        <v/>
      </c>
      <c r="BE491" s="274" t="str">
        <f t="shared" si="95"/>
        <v/>
      </c>
      <c r="BF491" s="274" t="str">
        <f t="shared" si="96"/>
        <v/>
      </c>
      <c r="BG491" s="274" t="str">
        <f t="shared" si="97"/>
        <v>8-3</v>
      </c>
    </row>
    <row r="492" spans="3:59" ht="13.5" x14ac:dyDescent="0.3">
      <c r="C492" s="274" t="s">
        <v>82</v>
      </c>
      <c r="D492" s="274" t="s">
        <v>2487</v>
      </c>
      <c r="E492" s="273" t="s">
        <v>1254</v>
      </c>
      <c r="F492" s="274" t="s">
        <v>1255</v>
      </c>
      <c r="G492" s="274" t="s">
        <v>1115</v>
      </c>
      <c r="H492" s="273" t="s">
        <v>120</v>
      </c>
      <c r="I492" s="273" t="s">
        <v>121</v>
      </c>
      <c r="J492" s="280" t="s">
        <v>2965</v>
      </c>
      <c r="K492" s="280" t="s">
        <v>3011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2989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98" t="s">
        <v>2463</v>
      </c>
      <c r="BA492" s="524" t="s">
        <v>2463</v>
      </c>
      <c r="BB492" s="274" t="s">
        <v>2463</v>
      </c>
      <c r="BC492" s="605"/>
      <c r="BD492" s="274" t="str">
        <f t="shared" si="94"/>
        <v/>
      </c>
      <c r="BE492" s="274" t="str">
        <f t="shared" si="95"/>
        <v/>
      </c>
      <c r="BF492" s="274" t="str">
        <f t="shared" si="96"/>
        <v/>
      </c>
      <c r="BG492" s="274" t="str">
        <f t="shared" si="97"/>
        <v>8-3</v>
      </c>
    </row>
    <row r="493" spans="3:59" ht="13.5" x14ac:dyDescent="0.3">
      <c r="C493" s="274" t="s">
        <v>82</v>
      </c>
      <c r="D493" s="274" t="s">
        <v>2487</v>
      </c>
      <c r="E493" s="273" t="s">
        <v>1256</v>
      </c>
      <c r="F493" s="274" t="s">
        <v>1257</v>
      </c>
      <c r="G493" s="274" t="s">
        <v>1115</v>
      </c>
      <c r="H493" s="273" t="s">
        <v>120</v>
      </c>
      <c r="I493" s="273" t="s">
        <v>121</v>
      </c>
      <c r="J493" s="280" t="s">
        <v>2965</v>
      </c>
      <c r="K493" s="280" t="s">
        <v>3011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2989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98" t="s">
        <v>2463</v>
      </c>
      <c r="BA493" s="524" t="s">
        <v>2463</v>
      </c>
      <c r="BB493" s="274" t="s">
        <v>2463</v>
      </c>
      <c r="BC493" s="605"/>
      <c r="BD493" s="274" t="str">
        <f t="shared" si="94"/>
        <v/>
      </c>
      <c r="BE493" s="274" t="str">
        <f t="shared" si="95"/>
        <v/>
      </c>
      <c r="BF493" s="274" t="str">
        <f t="shared" si="96"/>
        <v/>
      </c>
      <c r="BG493" s="274" t="str">
        <f t="shared" si="97"/>
        <v>8-3</v>
      </c>
    </row>
    <row r="494" spans="3:59" ht="13.5" x14ac:dyDescent="0.3">
      <c r="C494" s="274" t="s">
        <v>82</v>
      </c>
      <c r="D494" s="274" t="s">
        <v>2487</v>
      </c>
      <c r="E494" s="273" t="s">
        <v>1258</v>
      </c>
      <c r="F494" s="274" t="s">
        <v>1259</v>
      </c>
      <c r="G494" s="274" t="s">
        <v>1115</v>
      </c>
      <c r="H494" s="273" t="s">
        <v>120</v>
      </c>
      <c r="I494" s="273" t="s">
        <v>121</v>
      </c>
      <c r="J494" s="280" t="s">
        <v>2965</v>
      </c>
      <c r="K494" s="280" t="s">
        <v>3011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2989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98" t="s">
        <v>2463</v>
      </c>
      <c r="BA494" s="524" t="s">
        <v>2463</v>
      </c>
      <c r="BB494" s="274" t="s">
        <v>2463</v>
      </c>
      <c r="BC494" s="605"/>
      <c r="BD494" s="274" t="str">
        <f t="shared" si="94"/>
        <v/>
      </c>
      <c r="BE494" s="274" t="str">
        <f t="shared" si="95"/>
        <v/>
      </c>
      <c r="BF494" s="274" t="str">
        <f t="shared" si="96"/>
        <v/>
      </c>
      <c r="BG494" s="274" t="str">
        <f t="shared" si="97"/>
        <v>8-3</v>
      </c>
    </row>
    <row r="495" spans="3:59" ht="13.5" x14ac:dyDescent="0.3">
      <c r="C495" s="274" t="s">
        <v>82</v>
      </c>
      <c r="D495" s="274" t="s">
        <v>2487</v>
      </c>
      <c r="E495" s="273" t="s">
        <v>1260</v>
      </c>
      <c r="F495" s="274" t="s">
        <v>1261</v>
      </c>
      <c r="G495" s="274" t="s">
        <v>1115</v>
      </c>
      <c r="H495" s="273" t="s">
        <v>120</v>
      </c>
      <c r="I495" s="273" t="s">
        <v>121</v>
      </c>
      <c r="J495" s="280" t="s">
        <v>2965</v>
      </c>
      <c r="K495" s="280" t="s">
        <v>3011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2989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98" t="s">
        <v>2463</v>
      </c>
      <c r="BA495" s="524" t="s">
        <v>2463</v>
      </c>
      <c r="BB495" s="274" t="s">
        <v>2463</v>
      </c>
      <c r="BC495" s="605"/>
      <c r="BD495" s="274" t="str">
        <f t="shared" si="94"/>
        <v/>
      </c>
      <c r="BE495" s="274" t="str">
        <f t="shared" si="95"/>
        <v/>
      </c>
      <c r="BF495" s="274" t="str">
        <f t="shared" si="96"/>
        <v/>
      </c>
      <c r="BG495" s="274" t="str">
        <f t="shared" si="97"/>
        <v>8-3</v>
      </c>
    </row>
    <row r="496" spans="3:59" ht="13.5" x14ac:dyDescent="0.3">
      <c r="C496" s="274" t="s">
        <v>82</v>
      </c>
      <c r="D496" s="274" t="s">
        <v>2487</v>
      </c>
      <c r="E496" s="273" t="s">
        <v>1262</v>
      </c>
      <c r="F496" s="274" t="s">
        <v>1263</v>
      </c>
      <c r="G496" s="274" t="s">
        <v>1115</v>
      </c>
      <c r="H496" s="273" t="s">
        <v>120</v>
      </c>
      <c r="I496" s="273" t="s">
        <v>121</v>
      </c>
      <c r="J496" s="280" t="s">
        <v>2965</v>
      </c>
      <c r="K496" s="280" t="s">
        <v>3011</v>
      </c>
      <c r="L496" s="281">
        <v>44589</v>
      </c>
      <c r="M496" s="273"/>
      <c r="N496" s="281">
        <v>44519</v>
      </c>
      <c r="O496" s="281">
        <v>44517</v>
      </c>
      <c r="P496" s="281">
        <v>44545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44545</v>
      </c>
      <c r="AC496" s="281" t="s">
        <v>2404</v>
      </c>
      <c r="AD496" s="281">
        <v>44540</v>
      </c>
      <c r="AE496" s="281">
        <v>44540</v>
      </c>
      <c r="AF496" s="215" t="s">
        <v>2989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2801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98" t="s">
        <v>2463</v>
      </c>
      <c r="BA496" s="524" t="s">
        <v>2463</v>
      </c>
      <c r="BB496" s="274" t="s">
        <v>2463</v>
      </c>
      <c r="BC496" s="605"/>
      <c r="BD496" s="274" t="str">
        <f t="shared" si="94"/>
        <v/>
      </c>
      <c r="BE496" s="274" t="str">
        <f t="shared" si="95"/>
        <v/>
      </c>
      <c r="BF496" s="274" t="str">
        <f t="shared" si="96"/>
        <v/>
      </c>
      <c r="BG496" s="274" t="str">
        <f t="shared" si="97"/>
        <v>8-3</v>
      </c>
    </row>
    <row r="497" spans="3:59" ht="13.5" x14ac:dyDescent="0.3">
      <c r="C497" s="274" t="s">
        <v>82</v>
      </c>
      <c r="D497" s="274" t="s">
        <v>2487</v>
      </c>
      <c r="E497" s="273" t="s">
        <v>1264</v>
      </c>
      <c r="F497" s="274" t="s">
        <v>1265</v>
      </c>
      <c r="G497" s="274" t="s">
        <v>1115</v>
      </c>
      <c r="H497" s="273" t="s">
        <v>120</v>
      </c>
      <c r="I497" s="273" t="s">
        <v>121</v>
      </c>
      <c r="J497" s="280" t="s">
        <v>2965</v>
      </c>
      <c r="K497" s="280" t="s">
        <v>3011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2989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98" t="s">
        <v>2463</v>
      </c>
      <c r="BA497" s="524" t="s">
        <v>2463</v>
      </c>
      <c r="BB497" s="274" t="s">
        <v>2463</v>
      </c>
      <c r="BC497" s="605"/>
      <c r="BD497" s="274" t="str">
        <f t="shared" si="94"/>
        <v/>
      </c>
      <c r="BE497" s="274" t="str">
        <f t="shared" si="95"/>
        <v/>
      </c>
      <c r="BF497" s="274" t="str">
        <f t="shared" si="96"/>
        <v/>
      </c>
      <c r="BG497" s="274" t="str">
        <f t="shared" si="97"/>
        <v>8-3</v>
      </c>
    </row>
    <row r="498" spans="3:59" ht="13.5" x14ac:dyDescent="0.3">
      <c r="C498" s="274" t="s">
        <v>82</v>
      </c>
      <c r="D498" s="274" t="s">
        <v>2487</v>
      </c>
      <c r="E498" s="273" t="s">
        <v>1266</v>
      </c>
      <c r="F498" s="274" t="s">
        <v>1267</v>
      </c>
      <c r="G498" s="274" t="s">
        <v>1115</v>
      </c>
      <c r="H498" s="273" t="s">
        <v>120</v>
      </c>
      <c r="I498" s="273" t="s">
        <v>121</v>
      </c>
      <c r="J498" s="280" t="s">
        <v>2965</v>
      </c>
      <c r="K498" s="280" t="s">
        <v>3011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2989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98" t="s">
        <v>2463</v>
      </c>
      <c r="BA498" s="524" t="s">
        <v>2463</v>
      </c>
      <c r="BB498" s="274" t="s">
        <v>2463</v>
      </c>
      <c r="BC498" s="605"/>
      <c r="BD498" s="274" t="str">
        <f t="shared" si="94"/>
        <v/>
      </c>
      <c r="BE498" s="274" t="str">
        <f t="shared" si="95"/>
        <v/>
      </c>
      <c r="BF498" s="274" t="str">
        <f t="shared" si="96"/>
        <v/>
      </c>
      <c r="BG498" s="274" t="str">
        <f t="shared" si="97"/>
        <v>8-3</v>
      </c>
    </row>
    <row r="499" spans="3:59" ht="13.5" x14ac:dyDescent="0.3">
      <c r="C499" s="274" t="s">
        <v>82</v>
      </c>
      <c r="D499" s="274" t="s">
        <v>2487</v>
      </c>
      <c r="E499" s="273" t="s">
        <v>1268</v>
      </c>
      <c r="F499" s="274" t="s">
        <v>1269</v>
      </c>
      <c r="G499" s="274" t="s">
        <v>1115</v>
      </c>
      <c r="H499" s="273" t="s">
        <v>120</v>
      </c>
      <c r="I499" s="273" t="s">
        <v>121</v>
      </c>
      <c r="J499" s="280" t="s">
        <v>2965</v>
      </c>
      <c r="K499" s="280" t="s">
        <v>3011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2989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98" t="s">
        <v>2463</v>
      </c>
      <c r="BA499" s="524" t="s">
        <v>2463</v>
      </c>
      <c r="BB499" s="274" t="s">
        <v>2463</v>
      </c>
      <c r="BC499" s="605"/>
      <c r="BD499" s="274" t="str">
        <f t="shared" si="94"/>
        <v/>
      </c>
      <c r="BE499" s="274" t="str">
        <f t="shared" si="95"/>
        <v/>
      </c>
      <c r="BF499" s="274" t="str">
        <f t="shared" si="96"/>
        <v/>
      </c>
      <c r="BG499" s="274" t="str">
        <f t="shared" si="97"/>
        <v>8-3</v>
      </c>
    </row>
    <row r="500" spans="3:59" ht="13.5" x14ac:dyDescent="0.3">
      <c r="C500" s="274" t="s">
        <v>82</v>
      </c>
      <c r="D500" s="274" t="s">
        <v>2487</v>
      </c>
      <c r="E500" s="273" t="s">
        <v>1270</v>
      </c>
      <c r="F500" s="274" t="s">
        <v>1271</v>
      </c>
      <c r="G500" s="274" t="s">
        <v>1115</v>
      </c>
      <c r="H500" s="273" t="s">
        <v>120</v>
      </c>
      <c r="I500" s="273" t="s">
        <v>121</v>
      </c>
      <c r="J500" s="280" t="s">
        <v>2965</v>
      </c>
      <c r="K500" s="280" t="s">
        <v>3011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2989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98" t="s">
        <v>2463</v>
      </c>
      <c r="BA500" s="524" t="s">
        <v>2463</v>
      </c>
      <c r="BB500" s="274" t="s">
        <v>2463</v>
      </c>
      <c r="BC500" s="605"/>
      <c r="BD500" s="274" t="str">
        <f t="shared" si="94"/>
        <v/>
      </c>
      <c r="BE500" s="274" t="str">
        <f t="shared" si="95"/>
        <v/>
      </c>
      <c r="BF500" s="274" t="str">
        <f t="shared" si="96"/>
        <v/>
      </c>
      <c r="BG500" s="274" t="str">
        <f t="shared" si="97"/>
        <v>8-3</v>
      </c>
    </row>
    <row r="501" spans="3:59" ht="13.5" x14ac:dyDescent="0.3">
      <c r="C501" s="274" t="s">
        <v>82</v>
      </c>
      <c r="D501" s="274" t="s">
        <v>2487</v>
      </c>
      <c r="E501" s="273" t="s">
        <v>1272</v>
      </c>
      <c r="F501" s="274" t="s">
        <v>1273</v>
      </c>
      <c r="G501" s="274" t="s">
        <v>1115</v>
      </c>
      <c r="H501" s="273" t="s">
        <v>120</v>
      </c>
      <c r="I501" s="273" t="s">
        <v>121</v>
      </c>
      <c r="J501" s="280" t="s">
        <v>2965</v>
      </c>
      <c r="K501" s="280" t="s">
        <v>3011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2989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98" t="s">
        <v>2463</v>
      </c>
      <c r="BA501" s="524" t="s">
        <v>2463</v>
      </c>
      <c r="BB501" s="274" t="s">
        <v>2463</v>
      </c>
      <c r="BC501" s="605"/>
      <c r="BD501" s="274" t="str">
        <f t="shared" si="94"/>
        <v/>
      </c>
      <c r="BE501" s="274" t="str">
        <f t="shared" si="95"/>
        <v/>
      </c>
      <c r="BF501" s="274" t="str">
        <f t="shared" si="96"/>
        <v/>
      </c>
      <c r="BG501" s="274" t="str">
        <f t="shared" si="97"/>
        <v>8-3</v>
      </c>
    </row>
    <row r="502" spans="3:59" ht="13.5" x14ac:dyDescent="0.3">
      <c r="C502" s="274" t="s">
        <v>82</v>
      </c>
      <c r="D502" s="274" t="s">
        <v>2487</v>
      </c>
      <c r="E502" s="273" t="s">
        <v>1274</v>
      </c>
      <c r="F502" s="274" t="s">
        <v>1275</v>
      </c>
      <c r="G502" s="274" t="s">
        <v>1115</v>
      </c>
      <c r="H502" s="273" t="s">
        <v>120</v>
      </c>
      <c r="I502" s="273" t="s">
        <v>121</v>
      </c>
      <c r="J502" s="280" t="s">
        <v>2965</v>
      </c>
      <c r="K502" s="280" t="s">
        <v>3011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2989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98" t="s">
        <v>2463</v>
      </c>
      <c r="BA502" s="524" t="s">
        <v>2463</v>
      </c>
      <c r="BB502" s="274" t="s">
        <v>2463</v>
      </c>
      <c r="BC502" s="605"/>
      <c r="BD502" s="274" t="str">
        <f t="shared" si="94"/>
        <v/>
      </c>
      <c r="BE502" s="274" t="str">
        <f t="shared" si="95"/>
        <v/>
      </c>
      <c r="BF502" s="274" t="str">
        <f t="shared" si="96"/>
        <v/>
      </c>
      <c r="BG502" s="274" t="str">
        <f t="shared" si="97"/>
        <v>8-3</v>
      </c>
    </row>
    <row r="503" spans="3:59" ht="13.5" x14ac:dyDescent="0.3">
      <c r="C503" s="274" t="s">
        <v>82</v>
      </c>
      <c r="D503" s="274" t="s">
        <v>2487</v>
      </c>
      <c r="E503" s="273" t="s">
        <v>1276</v>
      </c>
      <c r="F503" s="274" t="s">
        <v>1277</v>
      </c>
      <c r="G503" s="274" t="s">
        <v>1115</v>
      </c>
      <c r="H503" s="273" t="s">
        <v>120</v>
      </c>
      <c r="I503" s="273" t="s">
        <v>121</v>
      </c>
      <c r="J503" s="280" t="s">
        <v>2965</v>
      </c>
      <c r="K503" s="280" t="s">
        <v>3011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2989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98" t="s">
        <v>2463</v>
      </c>
      <c r="BA503" s="524" t="s">
        <v>2463</v>
      </c>
      <c r="BB503" s="274" t="s">
        <v>2463</v>
      </c>
      <c r="BC503" s="605"/>
      <c r="BD503" s="274" t="str">
        <f t="shared" si="94"/>
        <v/>
      </c>
      <c r="BE503" s="274" t="str">
        <f t="shared" si="95"/>
        <v/>
      </c>
      <c r="BF503" s="274" t="str">
        <f t="shared" si="96"/>
        <v/>
      </c>
      <c r="BG503" s="274" t="str">
        <f t="shared" si="97"/>
        <v>8-3</v>
      </c>
    </row>
    <row r="504" spans="3:59" ht="13.5" x14ac:dyDescent="0.3">
      <c r="C504" s="274" t="s">
        <v>82</v>
      </c>
      <c r="D504" s="274" t="s">
        <v>2487</v>
      </c>
      <c r="E504" s="273" t="s">
        <v>1278</v>
      </c>
      <c r="F504" s="274" t="s">
        <v>1279</v>
      </c>
      <c r="G504" s="274" t="s">
        <v>1115</v>
      </c>
      <c r="H504" s="273" t="s">
        <v>120</v>
      </c>
      <c r="I504" s="273" t="s">
        <v>121</v>
      </c>
      <c r="J504" s="280" t="s">
        <v>2965</v>
      </c>
      <c r="K504" s="280" t="s">
        <v>3011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2989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98" t="s">
        <v>2463</v>
      </c>
      <c r="BA504" s="524" t="s">
        <v>2463</v>
      </c>
      <c r="BB504" s="274" t="s">
        <v>2463</v>
      </c>
      <c r="BC504" s="605"/>
      <c r="BD504" s="274" t="str">
        <f t="shared" si="94"/>
        <v/>
      </c>
      <c r="BE504" s="274" t="str">
        <f t="shared" si="95"/>
        <v/>
      </c>
      <c r="BF504" s="274" t="str">
        <f t="shared" si="96"/>
        <v/>
      </c>
      <c r="BG504" s="274" t="str">
        <f t="shared" si="97"/>
        <v>8-3</v>
      </c>
    </row>
    <row r="505" spans="3:59" ht="13.5" x14ac:dyDescent="0.3">
      <c r="C505" s="274" t="s">
        <v>82</v>
      </c>
      <c r="D505" s="274" t="s">
        <v>2487</v>
      </c>
      <c r="E505" s="273" t="s">
        <v>1280</v>
      </c>
      <c r="F505" s="274" t="s">
        <v>1281</v>
      </c>
      <c r="G505" s="274" t="s">
        <v>1115</v>
      </c>
      <c r="H505" s="273" t="s">
        <v>120</v>
      </c>
      <c r="I505" s="273" t="s">
        <v>121</v>
      </c>
      <c r="J505" s="280" t="s">
        <v>2965</v>
      </c>
      <c r="K505" s="280" t="s">
        <v>3011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2989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98" t="s">
        <v>2463</v>
      </c>
      <c r="BA505" s="524" t="s">
        <v>2463</v>
      </c>
      <c r="BB505" s="274" t="s">
        <v>2463</v>
      </c>
      <c r="BC505" s="605"/>
      <c r="BD505" s="274" t="str">
        <f t="shared" si="94"/>
        <v/>
      </c>
      <c r="BE505" s="274" t="str">
        <f t="shared" si="95"/>
        <v/>
      </c>
      <c r="BF505" s="274" t="str">
        <f t="shared" si="96"/>
        <v/>
      </c>
      <c r="BG505" s="274" t="str">
        <f t="shared" si="97"/>
        <v>8-3</v>
      </c>
    </row>
    <row r="506" spans="3:59" ht="13.5" x14ac:dyDescent="0.3">
      <c r="C506" s="274" t="s">
        <v>82</v>
      </c>
      <c r="D506" s="274" t="s">
        <v>2487</v>
      </c>
      <c r="E506" s="273" t="s">
        <v>1282</v>
      </c>
      <c r="F506" s="274" t="s">
        <v>1283</v>
      </c>
      <c r="G506" s="274" t="s">
        <v>1115</v>
      </c>
      <c r="H506" s="273" t="s">
        <v>120</v>
      </c>
      <c r="I506" s="273" t="s">
        <v>121</v>
      </c>
      <c r="J506" s="280" t="s">
        <v>2965</v>
      </c>
      <c r="K506" s="280" t="s">
        <v>3011</v>
      </c>
      <c r="L506" s="281">
        <v>44575</v>
      </c>
      <c r="M506" s="273"/>
      <c r="N506" s="281">
        <v>44515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2989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98" t="s">
        <v>2463</v>
      </c>
      <c r="BA506" s="524" t="s">
        <v>2463</v>
      </c>
      <c r="BB506" s="274" t="s">
        <v>2463</v>
      </c>
      <c r="BC506" s="605"/>
      <c r="BD506" s="274" t="str">
        <f t="shared" si="94"/>
        <v/>
      </c>
      <c r="BE506" s="274" t="str">
        <f t="shared" si="95"/>
        <v/>
      </c>
      <c r="BF506" s="274" t="str">
        <f t="shared" si="96"/>
        <v/>
      </c>
      <c r="BG506" s="274" t="str">
        <f t="shared" si="97"/>
        <v>8-3</v>
      </c>
    </row>
    <row r="507" spans="3:59" ht="13.5" x14ac:dyDescent="0.3">
      <c r="C507" s="274" t="s">
        <v>82</v>
      </c>
      <c r="D507" s="274" t="s">
        <v>2487</v>
      </c>
      <c r="E507" s="273" t="s">
        <v>1284</v>
      </c>
      <c r="F507" s="274" t="s">
        <v>1285</v>
      </c>
      <c r="G507" s="274" t="s">
        <v>1115</v>
      </c>
      <c r="H507" s="273" t="s">
        <v>120</v>
      </c>
      <c r="I507" s="273" t="s">
        <v>121</v>
      </c>
      <c r="J507" s="280" t="s">
        <v>2965</v>
      </c>
      <c r="K507" s="280" t="s">
        <v>3011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2989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98" t="s">
        <v>2463</v>
      </c>
      <c r="BA507" s="524" t="s">
        <v>2463</v>
      </c>
      <c r="BB507" s="274" t="s">
        <v>2463</v>
      </c>
      <c r="BC507" s="605"/>
      <c r="BD507" s="274" t="str">
        <f t="shared" si="94"/>
        <v/>
      </c>
      <c r="BE507" s="274" t="str">
        <f t="shared" si="95"/>
        <v/>
      </c>
      <c r="BF507" s="274" t="str">
        <f t="shared" si="96"/>
        <v/>
      </c>
      <c r="BG507" s="274" t="str">
        <f t="shared" si="97"/>
        <v>8-3</v>
      </c>
    </row>
    <row r="508" spans="3:59" ht="13.5" x14ac:dyDescent="0.3">
      <c r="C508" s="274" t="s">
        <v>82</v>
      </c>
      <c r="D508" s="274" t="s">
        <v>2487</v>
      </c>
      <c r="E508" s="273" t="s">
        <v>1286</v>
      </c>
      <c r="F508" s="274" t="s">
        <v>1287</v>
      </c>
      <c r="G508" s="274" t="s">
        <v>1115</v>
      </c>
      <c r="H508" s="273" t="s">
        <v>120</v>
      </c>
      <c r="I508" s="273" t="s">
        <v>121</v>
      </c>
      <c r="J508" s="280" t="s">
        <v>2965</v>
      </c>
      <c r="K508" s="280" t="s">
        <v>3011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2989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98" t="s">
        <v>2463</v>
      </c>
      <c r="BA508" s="524" t="s">
        <v>2463</v>
      </c>
      <c r="BB508" s="274" t="s">
        <v>2463</v>
      </c>
      <c r="BC508" s="605"/>
      <c r="BD508" s="274" t="str">
        <f t="shared" si="94"/>
        <v/>
      </c>
      <c r="BE508" s="274" t="str">
        <f t="shared" si="95"/>
        <v/>
      </c>
      <c r="BF508" s="274" t="str">
        <f t="shared" si="96"/>
        <v/>
      </c>
      <c r="BG508" s="274" t="str">
        <f t="shared" si="97"/>
        <v>8-3</v>
      </c>
    </row>
    <row r="509" spans="3:59" ht="13.5" x14ac:dyDescent="0.3">
      <c r="C509" s="274" t="s">
        <v>82</v>
      </c>
      <c r="D509" s="274" t="s">
        <v>2487</v>
      </c>
      <c r="E509" s="273" t="s">
        <v>1288</v>
      </c>
      <c r="F509" s="274" t="s">
        <v>1289</v>
      </c>
      <c r="G509" s="274" t="s">
        <v>1115</v>
      </c>
      <c r="H509" s="273" t="s">
        <v>120</v>
      </c>
      <c r="I509" s="273" t="s">
        <v>121</v>
      </c>
      <c r="J509" s="280" t="s">
        <v>2965</v>
      </c>
      <c r="K509" s="280" t="s">
        <v>3011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2989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98" t="s">
        <v>2463</v>
      </c>
      <c r="BA509" s="524" t="s">
        <v>2463</v>
      </c>
      <c r="BB509" s="274" t="s">
        <v>2463</v>
      </c>
      <c r="BC509" s="605"/>
      <c r="BD509" s="274" t="str">
        <f t="shared" si="94"/>
        <v/>
      </c>
      <c r="BE509" s="274" t="str">
        <f t="shared" si="95"/>
        <v/>
      </c>
      <c r="BF509" s="274" t="str">
        <f t="shared" si="96"/>
        <v/>
      </c>
      <c r="BG509" s="274" t="str">
        <f t="shared" si="97"/>
        <v>8-3</v>
      </c>
    </row>
    <row r="510" spans="3:59" ht="13.5" x14ac:dyDescent="0.3">
      <c r="C510" s="274" t="s">
        <v>82</v>
      </c>
      <c r="D510" s="274" t="s">
        <v>2487</v>
      </c>
      <c r="E510" s="273" t="s">
        <v>1290</v>
      </c>
      <c r="F510" s="274" t="s">
        <v>1291</v>
      </c>
      <c r="G510" s="274" t="s">
        <v>1115</v>
      </c>
      <c r="H510" s="273" t="s">
        <v>120</v>
      </c>
      <c r="I510" s="273" t="s">
        <v>121</v>
      </c>
      <c r="J510" s="280" t="s">
        <v>2965</v>
      </c>
      <c r="K510" s="280" t="s">
        <v>3011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2989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98" t="s">
        <v>2463</v>
      </c>
      <c r="BA510" s="524" t="s">
        <v>2463</v>
      </c>
      <c r="BB510" s="274" t="s">
        <v>2463</v>
      </c>
      <c r="BC510" s="605"/>
      <c r="BD510" s="274" t="str">
        <f t="shared" si="94"/>
        <v/>
      </c>
      <c r="BE510" s="274" t="str">
        <f t="shared" si="95"/>
        <v/>
      </c>
      <c r="BF510" s="274" t="str">
        <f t="shared" si="96"/>
        <v/>
      </c>
      <c r="BG510" s="274" t="str">
        <f t="shared" si="97"/>
        <v>8-3</v>
      </c>
    </row>
    <row r="511" spans="3:59" ht="13.5" x14ac:dyDescent="0.3">
      <c r="C511" s="274" t="s">
        <v>82</v>
      </c>
      <c r="D511" s="274" t="s">
        <v>2487</v>
      </c>
      <c r="E511" s="273" t="s">
        <v>1292</v>
      </c>
      <c r="F511" s="274" t="s">
        <v>1293</v>
      </c>
      <c r="G511" s="274" t="s">
        <v>1115</v>
      </c>
      <c r="H511" s="273" t="s">
        <v>120</v>
      </c>
      <c r="I511" s="273" t="s">
        <v>121</v>
      </c>
      <c r="J511" s="280" t="s">
        <v>2965</v>
      </c>
      <c r="K511" s="280" t="s">
        <v>3011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2989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98" t="s">
        <v>2463</v>
      </c>
      <c r="BA511" s="524" t="s">
        <v>2463</v>
      </c>
      <c r="BB511" s="274" t="s">
        <v>2463</v>
      </c>
      <c r="BC511" s="605"/>
      <c r="BD511" s="274" t="str">
        <f t="shared" si="94"/>
        <v/>
      </c>
      <c r="BE511" s="274" t="str">
        <f t="shared" si="95"/>
        <v/>
      </c>
      <c r="BF511" s="274" t="str">
        <f t="shared" si="96"/>
        <v/>
      </c>
      <c r="BG511" s="274" t="str">
        <f t="shared" si="97"/>
        <v>8-3</v>
      </c>
    </row>
    <row r="512" spans="3:59" ht="13.5" x14ac:dyDescent="0.3">
      <c r="C512" s="274" t="s">
        <v>82</v>
      </c>
      <c r="D512" s="274" t="s">
        <v>2487</v>
      </c>
      <c r="E512" s="273" t="s">
        <v>1294</v>
      </c>
      <c r="F512" s="274" t="s">
        <v>1295</v>
      </c>
      <c r="G512" s="274" t="s">
        <v>1115</v>
      </c>
      <c r="H512" s="273" t="s">
        <v>120</v>
      </c>
      <c r="I512" s="273" t="s">
        <v>121</v>
      </c>
      <c r="J512" s="280" t="s">
        <v>2965</v>
      </c>
      <c r="K512" s="280" t="s">
        <v>3011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2989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98" t="s">
        <v>2463</v>
      </c>
      <c r="BA512" s="524" t="s">
        <v>2463</v>
      </c>
      <c r="BB512" s="274" t="s">
        <v>2463</v>
      </c>
      <c r="BC512" s="605"/>
      <c r="BD512" s="274" t="str">
        <f t="shared" si="94"/>
        <v/>
      </c>
      <c r="BE512" s="274" t="str">
        <f t="shared" si="95"/>
        <v/>
      </c>
      <c r="BF512" s="274" t="str">
        <f t="shared" si="96"/>
        <v/>
      </c>
      <c r="BG512" s="274" t="str">
        <f t="shared" si="97"/>
        <v>8-3</v>
      </c>
    </row>
    <row r="513" spans="3:59" ht="13.5" x14ac:dyDescent="0.3">
      <c r="C513" s="274" t="s">
        <v>82</v>
      </c>
      <c r="D513" s="274" t="s">
        <v>2487</v>
      </c>
      <c r="E513" s="273" t="s">
        <v>1296</v>
      </c>
      <c r="F513" s="274" t="s">
        <v>1297</v>
      </c>
      <c r="G513" s="274" t="s">
        <v>1115</v>
      </c>
      <c r="H513" s="273" t="s">
        <v>120</v>
      </c>
      <c r="I513" s="273" t="s">
        <v>121</v>
      </c>
      <c r="J513" s="280" t="s">
        <v>2965</v>
      </c>
      <c r="K513" s="280" t="s">
        <v>3011</v>
      </c>
      <c r="L513" s="281">
        <v>44575</v>
      </c>
      <c r="M513" s="273"/>
      <c r="N513" s="281">
        <v>44516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2989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98" t="s">
        <v>2463</v>
      </c>
      <c r="BA513" s="524" t="s">
        <v>2463</v>
      </c>
      <c r="BB513" s="274" t="s">
        <v>2463</v>
      </c>
      <c r="BC513" s="605"/>
      <c r="BD513" s="274" t="str">
        <f t="shared" si="94"/>
        <v/>
      </c>
      <c r="BE513" s="274" t="str">
        <f t="shared" si="95"/>
        <v/>
      </c>
      <c r="BF513" s="274" t="str">
        <f t="shared" si="96"/>
        <v/>
      </c>
      <c r="BG513" s="274" t="str">
        <f t="shared" si="97"/>
        <v>8-3</v>
      </c>
    </row>
    <row r="514" spans="3:59" ht="13.5" x14ac:dyDescent="0.3">
      <c r="C514" s="274" t="s">
        <v>82</v>
      </c>
      <c r="D514" s="274" t="s">
        <v>2487</v>
      </c>
      <c r="E514" s="273" t="s">
        <v>1298</v>
      </c>
      <c r="F514" s="274" t="s">
        <v>1299</v>
      </c>
      <c r="G514" s="274" t="s">
        <v>1115</v>
      </c>
      <c r="H514" s="273" t="s">
        <v>120</v>
      </c>
      <c r="I514" s="273" t="s">
        <v>121</v>
      </c>
      <c r="J514" s="280" t="s">
        <v>2965</v>
      </c>
      <c r="K514" s="280" t="s">
        <v>3011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2989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98" t="s">
        <v>2463</v>
      </c>
      <c r="BA514" s="524" t="s">
        <v>2463</v>
      </c>
      <c r="BB514" s="274" t="s">
        <v>2463</v>
      </c>
      <c r="BC514" s="605"/>
      <c r="BD514" s="274" t="str">
        <f t="shared" si="94"/>
        <v/>
      </c>
      <c r="BE514" s="274" t="str">
        <f t="shared" si="95"/>
        <v/>
      </c>
      <c r="BF514" s="274" t="str">
        <f t="shared" si="96"/>
        <v/>
      </c>
      <c r="BG514" s="274" t="str">
        <f t="shared" si="97"/>
        <v>8-3</v>
      </c>
    </row>
    <row r="515" spans="3:59" ht="13.5" x14ac:dyDescent="0.3">
      <c r="C515" s="274" t="s">
        <v>82</v>
      </c>
      <c r="D515" s="274" t="s">
        <v>2487</v>
      </c>
      <c r="E515" s="273" t="s">
        <v>1300</v>
      </c>
      <c r="F515" s="274" t="s">
        <v>1301</v>
      </c>
      <c r="G515" s="274" t="s">
        <v>1115</v>
      </c>
      <c r="H515" s="273" t="s">
        <v>120</v>
      </c>
      <c r="I515" s="273" t="s">
        <v>121</v>
      </c>
      <c r="J515" s="280" t="s">
        <v>2965</v>
      </c>
      <c r="K515" s="280" t="s">
        <v>3011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2989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98" t="s">
        <v>2463</v>
      </c>
      <c r="BA515" s="524" t="s">
        <v>2463</v>
      </c>
      <c r="BB515" s="274" t="s">
        <v>2463</v>
      </c>
      <c r="BC515" s="605"/>
      <c r="BD515" s="274" t="str">
        <f t="shared" ref="BD515:BD561" si="104">IF(AND(COUNTIF(AX515,"&gt;&lt;0")=1,COUNTA(M515)=1),LEFT(D515,3),"")</f>
        <v/>
      </c>
      <c r="BE515" s="274" t="str">
        <f t="shared" ref="BE515:BE561" si="105">IF(AND(COUNTIF(AX515,"&gt;&lt;")=1,COUNTA(M515)=0),LEFT(D515,3),"")</f>
        <v/>
      </c>
      <c r="BF515" s="274" t="str">
        <f t="shared" ref="BF515:BF561" si="106">IF(AND(COUNTIF(AX515,"&gt;&lt;0")=0,COUNTA(M515)=1),LEFT(D515,3),"")</f>
        <v/>
      </c>
      <c r="BG515" s="274" t="str">
        <f t="shared" ref="BG515:BG561" si="107">IF(AND(COUNTIF(AX515,"&gt;&lt;0")=0,COUNTA(M515)=0),LEFT(D515,3),"")</f>
        <v>8-3</v>
      </c>
    </row>
    <row r="516" spans="3:59" ht="13.5" x14ac:dyDescent="0.3">
      <c r="C516" s="274" t="s">
        <v>82</v>
      </c>
      <c r="D516" s="274" t="s">
        <v>2487</v>
      </c>
      <c r="E516" s="273" t="s">
        <v>1302</v>
      </c>
      <c r="F516" s="274" t="s">
        <v>1303</v>
      </c>
      <c r="G516" s="274" t="s">
        <v>1115</v>
      </c>
      <c r="H516" s="273" t="s">
        <v>120</v>
      </c>
      <c r="I516" s="273" t="s">
        <v>121</v>
      </c>
      <c r="J516" s="280" t="s">
        <v>2965</v>
      </c>
      <c r="K516" s="280" t="s">
        <v>3011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2989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98" t="s">
        <v>2463</v>
      </c>
      <c r="BA516" s="524" t="s">
        <v>2463</v>
      </c>
      <c r="BB516" s="274" t="s">
        <v>2463</v>
      </c>
      <c r="BC516" s="605"/>
      <c r="BD516" s="274" t="str">
        <f t="shared" si="104"/>
        <v/>
      </c>
      <c r="BE516" s="274" t="str">
        <f t="shared" si="105"/>
        <v/>
      </c>
      <c r="BF516" s="274" t="str">
        <f t="shared" si="106"/>
        <v/>
      </c>
      <c r="BG516" s="274" t="str">
        <f t="shared" si="107"/>
        <v>8-3</v>
      </c>
    </row>
    <row r="517" spans="3:59" ht="13.5" x14ac:dyDescent="0.3">
      <c r="C517" s="274" t="s">
        <v>82</v>
      </c>
      <c r="D517" s="274" t="s">
        <v>2487</v>
      </c>
      <c r="E517" s="273" t="s">
        <v>1304</v>
      </c>
      <c r="F517" s="274" t="s">
        <v>1305</v>
      </c>
      <c r="G517" s="274" t="s">
        <v>1115</v>
      </c>
      <c r="H517" s="273" t="s">
        <v>120</v>
      </c>
      <c r="I517" s="273" t="s">
        <v>121</v>
      </c>
      <c r="J517" s="280" t="s">
        <v>2965</v>
      </c>
      <c r="K517" s="280" t="s">
        <v>3011</v>
      </c>
      <c r="L517" s="281">
        <v>44575</v>
      </c>
      <c r="M517" s="273"/>
      <c r="N517" s="281">
        <v>44517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2989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98" t="s">
        <v>2463</v>
      </c>
      <c r="BA517" s="524" t="s">
        <v>2463</v>
      </c>
      <c r="BB517" s="274" t="s">
        <v>2463</v>
      </c>
      <c r="BC517" s="605"/>
      <c r="BD517" s="274" t="str">
        <f t="shared" si="104"/>
        <v/>
      </c>
      <c r="BE517" s="274" t="str">
        <f t="shared" si="105"/>
        <v/>
      </c>
      <c r="BF517" s="274" t="str">
        <f t="shared" si="106"/>
        <v/>
      </c>
      <c r="BG517" s="274" t="str">
        <f t="shared" si="107"/>
        <v>8-3</v>
      </c>
    </row>
    <row r="518" spans="3:59" ht="13.5" x14ac:dyDescent="0.3">
      <c r="C518" s="274" t="s">
        <v>82</v>
      </c>
      <c r="D518" s="274" t="s">
        <v>2487</v>
      </c>
      <c r="E518" s="273" t="s">
        <v>1306</v>
      </c>
      <c r="F518" s="274" t="s">
        <v>1307</v>
      </c>
      <c r="G518" s="274" t="s">
        <v>1115</v>
      </c>
      <c r="H518" s="273" t="s">
        <v>120</v>
      </c>
      <c r="I518" s="273" t="s">
        <v>121</v>
      </c>
      <c r="J518" s="280" t="s">
        <v>2965</v>
      </c>
      <c r="K518" s="280" t="s">
        <v>3011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2989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98" t="s">
        <v>2463</v>
      </c>
      <c r="BA518" s="524" t="s">
        <v>2463</v>
      </c>
      <c r="BB518" s="274" t="s">
        <v>2463</v>
      </c>
      <c r="BC518" s="605"/>
      <c r="BD518" s="274" t="str">
        <f t="shared" si="104"/>
        <v/>
      </c>
      <c r="BE518" s="274" t="str">
        <f t="shared" si="105"/>
        <v/>
      </c>
      <c r="BF518" s="274" t="str">
        <f t="shared" si="106"/>
        <v/>
      </c>
      <c r="BG518" s="274" t="str">
        <f t="shared" si="107"/>
        <v>8-3</v>
      </c>
    </row>
    <row r="519" spans="3:59" ht="13.5" x14ac:dyDescent="0.3">
      <c r="C519" s="274" t="s">
        <v>82</v>
      </c>
      <c r="D519" s="274" t="s">
        <v>2487</v>
      </c>
      <c r="E519" s="273" t="s">
        <v>1308</v>
      </c>
      <c r="F519" s="274" t="s">
        <v>1309</v>
      </c>
      <c r="G519" s="274" t="s">
        <v>1115</v>
      </c>
      <c r="H519" s="273" t="s">
        <v>120</v>
      </c>
      <c r="I519" s="273" t="s">
        <v>121</v>
      </c>
      <c r="J519" s="280" t="s">
        <v>2965</v>
      </c>
      <c r="K519" s="280" t="s">
        <v>3011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2989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98" t="s">
        <v>2463</v>
      </c>
      <c r="BA519" s="524" t="s">
        <v>2463</v>
      </c>
      <c r="BB519" s="274" t="s">
        <v>2463</v>
      </c>
      <c r="BC519" s="605"/>
      <c r="BD519" s="274" t="str">
        <f t="shared" si="104"/>
        <v/>
      </c>
      <c r="BE519" s="274" t="str">
        <f t="shared" si="105"/>
        <v/>
      </c>
      <c r="BF519" s="274" t="str">
        <f t="shared" si="106"/>
        <v/>
      </c>
      <c r="BG519" s="274" t="str">
        <f t="shared" si="107"/>
        <v>8-3</v>
      </c>
    </row>
    <row r="520" spans="3:59" ht="13.5" x14ac:dyDescent="0.3">
      <c r="C520" s="274" t="s">
        <v>82</v>
      </c>
      <c r="D520" s="274" t="s">
        <v>2487</v>
      </c>
      <c r="E520" s="273" t="s">
        <v>1310</v>
      </c>
      <c r="F520" s="274" t="s">
        <v>1311</v>
      </c>
      <c r="G520" s="274" t="s">
        <v>1115</v>
      </c>
      <c r="H520" s="273" t="s">
        <v>120</v>
      </c>
      <c r="I520" s="273" t="s">
        <v>121</v>
      </c>
      <c r="J520" s="280" t="s">
        <v>2965</v>
      </c>
      <c r="K520" s="280" t="s">
        <v>3011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2989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98" t="s">
        <v>2463</v>
      </c>
      <c r="BA520" s="524" t="s">
        <v>2463</v>
      </c>
      <c r="BB520" s="274" t="s">
        <v>2463</v>
      </c>
      <c r="BC520" s="605"/>
      <c r="BD520" s="274" t="str">
        <f t="shared" si="104"/>
        <v/>
      </c>
      <c r="BE520" s="274" t="str">
        <f t="shared" si="105"/>
        <v/>
      </c>
      <c r="BF520" s="274" t="str">
        <f t="shared" si="106"/>
        <v/>
      </c>
      <c r="BG520" s="274" t="str">
        <f t="shared" si="107"/>
        <v>8-3</v>
      </c>
    </row>
    <row r="521" spans="3:59" ht="13.5" x14ac:dyDescent="0.3">
      <c r="C521" s="274" t="s">
        <v>82</v>
      </c>
      <c r="D521" s="274" t="s">
        <v>2487</v>
      </c>
      <c r="E521" s="273" t="s">
        <v>1312</v>
      </c>
      <c r="F521" s="274" t="s">
        <v>1313</v>
      </c>
      <c r="G521" s="274" t="s">
        <v>1115</v>
      </c>
      <c r="H521" s="273" t="s">
        <v>120</v>
      </c>
      <c r="I521" s="273" t="s">
        <v>121</v>
      </c>
      <c r="J521" s="280" t="s">
        <v>2965</v>
      </c>
      <c r="K521" s="280" t="s">
        <v>3011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2989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98" t="s">
        <v>2463</v>
      </c>
      <c r="BA521" s="524" t="s">
        <v>2463</v>
      </c>
      <c r="BB521" s="274" t="s">
        <v>2463</v>
      </c>
      <c r="BC521" s="605"/>
      <c r="BD521" s="274" t="str">
        <f t="shared" si="104"/>
        <v/>
      </c>
      <c r="BE521" s="274" t="str">
        <f t="shared" si="105"/>
        <v/>
      </c>
      <c r="BF521" s="274" t="str">
        <f t="shared" si="106"/>
        <v/>
      </c>
      <c r="BG521" s="274" t="str">
        <f t="shared" si="107"/>
        <v>8-3</v>
      </c>
    </row>
    <row r="522" spans="3:59" ht="13.5" x14ac:dyDescent="0.3">
      <c r="C522" s="274" t="s">
        <v>82</v>
      </c>
      <c r="D522" s="274" t="s">
        <v>2487</v>
      </c>
      <c r="E522" s="273" t="s">
        <v>1314</v>
      </c>
      <c r="F522" s="274" t="s">
        <v>1315</v>
      </c>
      <c r="G522" s="274" t="s">
        <v>1115</v>
      </c>
      <c r="H522" s="273" t="s">
        <v>120</v>
      </c>
      <c r="I522" s="273" t="s">
        <v>121</v>
      </c>
      <c r="J522" s="280" t="s">
        <v>2965</v>
      </c>
      <c r="K522" s="280" t="s">
        <v>3011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2989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98" t="s">
        <v>2463</v>
      </c>
      <c r="BA522" s="524" t="s">
        <v>2463</v>
      </c>
      <c r="BB522" s="274" t="s">
        <v>2463</v>
      </c>
      <c r="BC522" s="605"/>
      <c r="BD522" s="274" t="str">
        <f t="shared" si="104"/>
        <v/>
      </c>
      <c r="BE522" s="274" t="str">
        <f t="shared" si="105"/>
        <v/>
      </c>
      <c r="BF522" s="274" t="str">
        <f t="shared" si="106"/>
        <v/>
      </c>
      <c r="BG522" s="274" t="str">
        <f t="shared" si="107"/>
        <v>8-3</v>
      </c>
    </row>
    <row r="523" spans="3:59" ht="13.5" x14ac:dyDescent="0.3">
      <c r="C523" s="274" t="s">
        <v>82</v>
      </c>
      <c r="D523" s="274" t="s">
        <v>2487</v>
      </c>
      <c r="E523" s="273" t="s">
        <v>1316</v>
      </c>
      <c r="F523" s="274" t="s">
        <v>1317</v>
      </c>
      <c r="G523" s="274" t="s">
        <v>1115</v>
      </c>
      <c r="H523" s="273" t="s">
        <v>120</v>
      </c>
      <c r="I523" s="273" t="s">
        <v>121</v>
      </c>
      <c r="J523" s="280" t="s">
        <v>2965</v>
      </c>
      <c r="K523" s="280" t="s">
        <v>3011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2989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98" t="s">
        <v>2463</v>
      </c>
      <c r="BA523" s="524" t="s">
        <v>2463</v>
      </c>
      <c r="BB523" s="274" t="s">
        <v>2463</v>
      </c>
      <c r="BC523" s="605"/>
      <c r="BD523" s="274" t="str">
        <f t="shared" si="104"/>
        <v/>
      </c>
      <c r="BE523" s="274" t="str">
        <f t="shared" si="105"/>
        <v/>
      </c>
      <c r="BF523" s="274" t="str">
        <f t="shared" si="106"/>
        <v/>
      </c>
      <c r="BG523" s="274" t="str">
        <f t="shared" si="107"/>
        <v>8-3</v>
      </c>
    </row>
    <row r="524" spans="3:59" ht="13.5" x14ac:dyDescent="0.3">
      <c r="C524" s="274" t="s">
        <v>82</v>
      </c>
      <c r="D524" s="274" t="s">
        <v>2487</v>
      </c>
      <c r="E524" s="273" t="s">
        <v>1318</v>
      </c>
      <c r="F524" s="274" t="s">
        <v>1319</v>
      </c>
      <c r="G524" s="274" t="s">
        <v>1115</v>
      </c>
      <c r="H524" s="273" t="s">
        <v>120</v>
      </c>
      <c r="I524" s="273" t="s">
        <v>121</v>
      </c>
      <c r="J524" s="280" t="s">
        <v>2965</v>
      </c>
      <c r="K524" s="280" t="s">
        <v>3011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2989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si="98"/>
        <v>8-3</v>
      </c>
      <c r="AS524" s="495" t="str">
        <f t="shared" si="99"/>
        <v/>
      </c>
      <c r="AT524" s="497" t="str">
        <f t="shared" si="100"/>
        <v/>
      </c>
      <c r="AU524" s="499" t="str">
        <f t="shared" si="101"/>
        <v/>
      </c>
      <c r="AV524" s="501" t="str">
        <f t="shared" si="102"/>
        <v/>
      </c>
      <c r="AW524" s="503" t="str">
        <f t="shared" si="103"/>
        <v/>
      </c>
      <c r="AX524" s="524" t="str">
        <f>IFERROR(VLOOKUP(功能_33[[#This Row],[功能代號]],SIT_FT!D:D,1,FALSE),"")</f>
        <v/>
      </c>
      <c r="AY524" s="598" t="s">
        <v>2463</v>
      </c>
      <c r="AZ524" s="598" t="s">
        <v>2463</v>
      </c>
      <c r="BA524" s="524" t="s">
        <v>2463</v>
      </c>
      <c r="BB524" s="274" t="s">
        <v>2463</v>
      </c>
      <c r="BC524" s="605"/>
      <c r="BD524" s="274" t="str">
        <f t="shared" si="104"/>
        <v/>
      </c>
      <c r="BE524" s="274" t="str">
        <f t="shared" si="105"/>
        <v/>
      </c>
      <c r="BF524" s="274" t="str">
        <f t="shared" si="106"/>
        <v/>
      </c>
      <c r="BG524" s="274" t="str">
        <f t="shared" si="107"/>
        <v>8-3</v>
      </c>
    </row>
    <row r="525" spans="3:59" ht="13.5" x14ac:dyDescent="0.3">
      <c r="C525" s="274" t="s">
        <v>82</v>
      </c>
      <c r="D525" s="274" t="s">
        <v>2487</v>
      </c>
      <c r="E525" s="273" t="s">
        <v>1320</v>
      </c>
      <c r="F525" s="274" t="s">
        <v>1321</v>
      </c>
      <c r="G525" s="274" t="s">
        <v>1115</v>
      </c>
      <c r="H525" s="273" t="s">
        <v>120</v>
      </c>
      <c r="I525" s="273" t="s">
        <v>121</v>
      </c>
      <c r="J525" s="280" t="s">
        <v>2965</v>
      </c>
      <c r="K525" s="280" t="s">
        <v>3011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2989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ref="AR525:AR561" si="108">IF(COUNTA(AF525)=1,LEFT(D525,3),"")</f>
        <v>8-3</v>
      </c>
      <c r="AS525" s="495" t="str">
        <f t="shared" ref="AS525:AS561" si="109">IF(AND(COUNTA(O525)=1,COUNTA(P525)=1,COUNTA(AB525)=1,COUNTA(AE525)=1,COUNTA(AF525)=0),LEFT(D525,3),"")</f>
        <v/>
      </c>
      <c r="AT525" s="497" t="str">
        <f t="shared" ref="AT525:AT561" si="110">IF(AND(COUNTA(O525)=1,COUNTA(P525)=1,COUNTA(AB525)=1,COUNTA(AE525)=0,COUNTA(AF525)=0),LEFT(D525,3),"")</f>
        <v/>
      </c>
      <c r="AU525" s="499" t="str">
        <f t="shared" ref="AU525:AU561" si="111">IF(AND(COUNTA(P525)=0,COUNTA(AB525)=1),LEFT(D525,3),"")</f>
        <v/>
      </c>
      <c r="AV525" s="501" t="str">
        <f t="shared" ref="AV525:AV561" si="112">IF(AND(COUNTA(P525)=1,COUNTA(AB525)=0),LEFT(D525,3),"")</f>
        <v/>
      </c>
      <c r="AW525" s="503" t="str">
        <f t="shared" ref="AW525:AW561" si="113">IF(AND(COUNTA(P525)=0,COUNTA(AB525)=0),LEFT(D525,3),"")</f>
        <v/>
      </c>
      <c r="AX525" s="524" t="str">
        <f>IFERROR(VLOOKUP(功能_33[[#This Row],[功能代號]],SIT_FT!D:D,1,FALSE),"")</f>
        <v/>
      </c>
      <c r="AY525" s="598" t="s">
        <v>2463</v>
      </c>
      <c r="AZ525" s="598" t="s">
        <v>2463</v>
      </c>
      <c r="BA525" s="524" t="s">
        <v>2463</v>
      </c>
      <c r="BB525" s="274" t="s">
        <v>2463</v>
      </c>
      <c r="BC525" s="605"/>
      <c r="BD525" s="274" t="str">
        <f t="shared" si="104"/>
        <v/>
      </c>
      <c r="BE525" s="274" t="str">
        <f t="shared" si="105"/>
        <v/>
      </c>
      <c r="BF525" s="274" t="str">
        <f t="shared" si="106"/>
        <v/>
      </c>
      <c r="BG525" s="274" t="str">
        <f t="shared" si="107"/>
        <v>8-3</v>
      </c>
    </row>
    <row r="526" spans="3:59" ht="13.5" x14ac:dyDescent="0.3">
      <c r="C526" s="274" t="s">
        <v>82</v>
      </c>
      <c r="D526" s="274" t="s">
        <v>2487</v>
      </c>
      <c r="E526" s="273" t="s">
        <v>1322</v>
      </c>
      <c r="F526" s="274" t="s">
        <v>1323</v>
      </c>
      <c r="G526" s="274" t="s">
        <v>1115</v>
      </c>
      <c r="H526" s="273" t="s">
        <v>120</v>
      </c>
      <c r="I526" s="273" t="s">
        <v>121</v>
      </c>
      <c r="J526" s="280" t="s">
        <v>2965</v>
      </c>
      <c r="K526" s="280" t="s">
        <v>3011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2989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98" t="s">
        <v>2463</v>
      </c>
      <c r="BA526" s="524" t="s">
        <v>2463</v>
      </c>
      <c r="BB526" s="274" t="s">
        <v>2463</v>
      </c>
      <c r="BC526" s="605"/>
      <c r="BD526" s="274" t="str">
        <f t="shared" si="104"/>
        <v/>
      </c>
      <c r="BE526" s="274" t="str">
        <f t="shared" si="105"/>
        <v/>
      </c>
      <c r="BF526" s="274" t="str">
        <f t="shared" si="106"/>
        <v/>
      </c>
      <c r="BG526" s="274" t="str">
        <f t="shared" si="107"/>
        <v>8-3</v>
      </c>
    </row>
    <row r="527" spans="3:59" ht="13.5" x14ac:dyDescent="0.3">
      <c r="C527" s="274" t="s">
        <v>82</v>
      </c>
      <c r="D527" s="274" t="s">
        <v>2487</v>
      </c>
      <c r="E527" s="273" t="s">
        <v>1324</v>
      </c>
      <c r="F527" s="274" t="s">
        <v>1325</v>
      </c>
      <c r="G527" s="274" t="s">
        <v>1115</v>
      </c>
      <c r="H527" s="273" t="s">
        <v>120</v>
      </c>
      <c r="I527" s="273" t="s">
        <v>121</v>
      </c>
      <c r="J527" s="280" t="s">
        <v>2965</v>
      </c>
      <c r="K527" s="280" t="s">
        <v>3011</v>
      </c>
      <c r="L527" s="281">
        <v>44575</v>
      </c>
      <c r="M527" s="273"/>
      <c r="N527" s="281">
        <v>44518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2989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98" t="s">
        <v>2463</v>
      </c>
      <c r="BA527" s="524" t="s">
        <v>2463</v>
      </c>
      <c r="BB527" s="274" t="s">
        <v>2463</v>
      </c>
      <c r="BC527" s="605"/>
      <c r="BD527" s="274" t="str">
        <f t="shared" si="104"/>
        <v/>
      </c>
      <c r="BE527" s="274" t="str">
        <f t="shared" si="105"/>
        <v/>
      </c>
      <c r="BF527" s="274" t="str">
        <f t="shared" si="106"/>
        <v/>
      </c>
      <c r="BG527" s="274" t="str">
        <f t="shared" si="107"/>
        <v>8-3</v>
      </c>
    </row>
    <row r="528" spans="3:59" ht="13.5" x14ac:dyDescent="0.3">
      <c r="C528" s="274" t="s">
        <v>82</v>
      </c>
      <c r="D528" s="274" t="s">
        <v>2487</v>
      </c>
      <c r="E528" s="273" t="s">
        <v>1326</v>
      </c>
      <c r="F528" s="274" t="s">
        <v>1327</v>
      </c>
      <c r="G528" s="274" t="s">
        <v>1115</v>
      </c>
      <c r="H528" s="273" t="s">
        <v>120</v>
      </c>
      <c r="I528" s="273" t="s">
        <v>121</v>
      </c>
      <c r="J528" s="280" t="s">
        <v>2965</v>
      </c>
      <c r="K528" s="280" t="s">
        <v>3011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2989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98" t="s">
        <v>2463</v>
      </c>
      <c r="BA528" s="524" t="s">
        <v>2463</v>
      </c>
      <c r="BB528" s="274" t="s">
        <v>2463</v>
      </c>
      <c r="BC528" s="605"/>
      <c r="BD528" s="274" t="str">
        <f t="shared" si="104"/>
        <v/>
      </c>
      <c r="BE528" s="274" t="str">
        <f t="shared" si="105"/>
        <v/>
      </c>
      <c r="BF528" s="274" t="str">
        <f t="shared" si="106"/>
        <v/>
      </c>
      <c r="BG528" s="274" t="str">
        <f t="shared" si="107"/>
        <v>8-3</v>
      </c>
    </row>
    <row r="529" spans="3:59" ht="13.5" x14ac:dyDescent="0.3">
      <c r="C529" s="274" t="s">
        <v>82</v>
      </c>
      <c r="D529" s="274" t="s">
        <v>2487</v>
      </c>
      <c r="E529" s="273" t="s">
        <v>1328</v>
      </c>
      <c r="F529" s="274" t="s">
        <v>1329</v>
      </c>
      <c r="G529" s="274" t="s">
        <v>1115</v>
      </c>
      <c r="H529" s="273" t="s">
        <v>120</v>
      </c>
      <c r="I529" s="273" t="s">
        <v>121</v>
      </c>
      <c r="J529" s="280" t="s">
        <v>2965</v>
      </c>
      <c r="K529" s="280" t="s">
        <v>3011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2989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98" t="s">
        <v>2463</v>
      </c>
      <c r="BA529" s="524" t="s">
        <v>2463</v>
      </c>
      <c r="BB529" s="274" t="s">
        <v>2463</v>
      </c>
      <c r="BC529" s="605"/>
      <c r="BD529" s="274" t="str">
        <f t="shared" si="104"/>
        <v/>
      </c>
      <c r="BE529" s="274" t="str">
        <f t="shared" si="105"/>
        <v/>
      </c>
      <c r="BF529" s="274" t="str">
        <f t="shared" si="106"/>
        <v/>
      </c>
      <c r="BG529" s="274" t="str">
        <f t="shared" si="107"/>
        <v>8-3</v>
      </c>
    </row>
    <row r="530" spans="3:59" ht="13.5" x14ac:dyDescent="0.3">
      <c r="C530" s="274" t="s">
        <v>82</v>
      </c>
      <c r="D530" s="274" t="s">
        <v>2487</v>
      </c>
      <c r="E530" s="273" t="s">
        <v>1330</v>
      </c>
      <c r="F530" s="274" t="s">
        <v>1331</v>
      </c>
      <c r="G530" s="274" t="s">
        <v>1115</v>
      </c>
      <c r="H530" s="273" t="s">
        <v>120</v>
      </c>
      <c r="I530" s="273" t="s">
        <v>121</v>
      </c>
      <c r="J530" s="280" t="s">
        <v>2965</v>
      </c>
      <c r="K530" s="280" t="s">
        <v>3011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2989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98" t="s">
        <v>2463</v>
      </c>
      <c r="BA530" s="524" t="s">
        <v>2463</v>
      </c>
      <c r="BB530" s="274" t="s">
        <v>2463</v>
      </c>
      <c r="BC530" s="605"/>
      <c r="BD530" s="274" t="str">
        <f t="shared" si="104"/>
        <v/>
      </c>
      <c r="BE530" s="274" t="str">
        <f t="shared" si="105"/>
        <v/>
      </c>
      <c r="BF530" s="274" t="str">
        <f t="shared" si="106"/>
        <v/>
      </c>
      <c r="BG530" s="274" t="str">
        <f t="shared" si="107"/>
        <v>8-3</v>
      </c>
    </row>
    <row r="531" spans="3:59" ht="13.5" x14ac:dyDescent="0.3">
      <c r="C531" s="274" t="s">
        <v>82</v>
      </c>
      <c r="D531" s="274" t="s">
        <v>2487</v>
      </c>
      <c r="E531" s="273" t="s">
        <v>1332</v>
      </c>
      <c r="F531" s="274" t="s">
        <v>1333</v>
      </c>
      <c r="G531" s="274" t="s">
        <v>1115</v>
      </c>
      <c r="H531" s="273" t="s">
        <v>120</v>
      </c>
      <c r="I531" s="273" t="s">
        <v>121</v>
      </c>
      <c r="J531" s="280" t="s">
        <v>2965</v>
      </c>
      <c r="K531" s="280" t="s">
        <v>3011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2989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98" t="s">
        <v>2463</v>
      </c>
      <c r="BA531" s="524" t="s">
        <v>2463</v>
      </c>
      <c r="BB531" s="274" t="s">
        <v>2463</v>
      </c>
      <c r="BC531" s="605"/>
      <c r="BD531" s="274" t="str">
        <f t="shared" si="104"/>
        <v/>
      </c>
      <c r="BE531" s="274" t="str">
        <f t="shared" si="105"/>
        <v/>
      </c>
      <c r="BF531" s="274" t="str">
        <f t="shared" si="106"/>
        <v/>
      </c>
      <c r="BG531" s="274" t="str">
        <f t="shared" si="107"/>
        <v>8-3</v>
      </c>
    </row>
    <row r="532" spans="3:59" ht="13.5" x14ac:dyDescent="0.3">
      <c r="C532" s="274" t="s">
        <v>82</v>
      </c>
      <c r="D532" s="274" t="s">
        <v>2487</v>
      </c>
      <c r="E532" s="273" t="s">
        <v>1334</v>
      </c>
      <c r="F532" s="274" t="s">
        <v>1335</v>
      </c>
      <c r="G532" s="274" t="s">
        <v>1115</v>
      </c>
      <c r="H532" s="273" t="s">
        <v>120</v>
      </c>
      <c r="I532" s="273" t="s">
        <v>121</v>
      </c>
      <c r="J532" s="280" t="s">
        <v>2965</v>
      </c>
      <c r="K532" s="280" t="s">
        <v>3011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2989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98" t="s">
        <v>2463</v>
      </c>
      <c r="BA532" s="524" t="s">
        <v>2463</v>
      </c>
      <c r="BB532" s="274" t="s">
        <v>2463</v>
      </c>
      <c r="BC532" s="605"/>
      <c r="BD532" s="274" t="str">
        <f t="shared" si="104"/>
        <v/>
      </c>
      <c r="BE532" s="274" t="str">
        <f t="shared" si="105"/>
        <v/>
      </c>
      <c r="BF532" s="274" t="str">
        <f t="shared" si="106"/>
        <v/>
      </c>
      <c r="BG532" s="274" t="str">
        <f t="shared" si="107"/>
        <v>8-3</v>
      </c>
    </row>
    <row r="533" spans="3:59" ht="13.5" x14ac:dyDescent="0.3">
      <c r="C533" s="274" t="s">
        <v>82</v>
      </c>
      <c r="D533" s="274" t="s">
        <v>2487</v>
      </c>
      <c r="E533" s="273" t="s">
        <v>1336</v>
      </c>
      <c r="F533" s="274" t="s">
        <v>1337</v>
      </c>
      <c r="G533" s="274" t="s">
        <v>1115</v>
      </c>
      <c r="H533" s="273" t="s">
        <v>120</v>
      </c>
      <c r="I533" s="273" t="s">
        <v>121</v>
      </c>
      <c r="J533" s="280" t="s">
        <v>2965</v>
      </c>
      <c r="K533" s="280" t="s">
        <v>3011</v>
      </c>
      <c r="L533" s="281">
        <v>44575</v>
      </c>
      <c r="M533" s="273"/>
      <c r="N533" s="281">
        <v>44519</v>
      </c>
      <c r="O533" s="281">
        <v>44517</v>
      </c>
      <c r="P533" s="281">
        <v>44536</v>
      </c>
      <c r="Q533" s="273" t="s">
        <v>7</v>
      </c>
      <c r="R533" s="273" t="s">
        <v>25</v>
      </c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178</v>
      </c>
      <c r="AD533" s="281">
        <v>44540</v>
      </c>
      <c r="AE533" s="281">
        <v>44540</v>
      </c>
      <c r="AF533" s="215" t="s">
        <v>2989</v>
      </c>
      <c r="AG533" s="281"/>
      <c r="AH533" s="281"/>
      <c r="AI533" s="331"/>
      <c r="AJ533" s="281">
        <f>IFERROR(IF(VLOOKUP(功能_33[[#This Row],[功能代號]],E:T,11,FALSE)=0,"",VLOOKUP(功能_33[[#This Row],[功能代號]],E:T,11,FALSE)),"")</f>
        <v>44517</v>
      </c>
      <c r="AK533" s="281"/>
      <c r="AL533" s="281"/>
      <c r="AM533" s="274"/>
      <c r="AO533" s="273" t="s">
        <v>2691</v>
      </c>
      <c r="AP533" s="274" t="s">
        <v>2802</v>
      </c>
      <c r="AR533" s="493" t="str">
        <f t="shared" si="108"/>
        <v>8-3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98" t="s">
        <v>2463</v>
      </c>
      <c r="BA533" s="524" t="s">
        <v>2463</v>
      </c>
      <c r="BB533" s="274" t="s">
        <v>2463</v>
      </c>
      <c r="BC533" s="605"/>
      <c r="BD533" s="274" t="str">
        <f t="shared" si="104"/>
        <v/>
      </c>
      <c r="BE533" s="274" t="str">
        <f t="shared" si="105"/>
        <v/>
      </c>
      <c r="BF533" s="274" t="str">
        <f t="shared" si="106"/>
        <v/>
      </c>
      <c r="BG533" s="274" t="str">
        <f t="shared" si="107"/>
        <v>8-3</v>
      </c>
    </row>
    <row r="534" spans="3:59" ht="13.5" x14ac:dyDescent="0.3">
      <c r="C534" s="274" t="s">
        <v>82</v>
      </c>
      <c r="D534" s="274" t="s">
        <v>2488</v>
      </c>
      <c r="E534" s="273" t="s">
        <v>1338</v>
      </c>
      <c r="F534" s="274" t="s">
        <v>1339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81">
        <v>44575</v>
      </c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98" t="s">
        <v>2463</v>
      </c>
      <c r="BA534" s="524" t="s">
        <v>2463</v>
      </c>
      <c r="BB534" s="274" t="s">
        <v>2463</v>
      </c>
      <c r="BC534" s="605"/>
      <c r="BD534" s="274" t="str">
        <f t="shared" si="104"/>
        <v/>
      </c>
      <c r="BE534" s="274" t="str">
        <f t="shared" si="105"/>
        <v/>
      </c>
      <c r="BF534" s="274" t="str">
        <f t="shared" si="106"/>
        <v>8-5</v>
      </c>
      <c r="BG534" s="274" t="str">
        <f t="shared" si="107"/>
        <v/>
      </c>
    </row>
    <row r="535" spans="3:59" ht="13.5" x14ac:dyDescent="0.3">
      <c r="C535" s="274" t="s">
        <v>82</v>
      </c>
      <c r="D535" s="274" t="s">
        <v>2488</v>
      </c>
      <c r="E535" s="273" t="s">
        <v>1341</v>
      </c>
      <c r="F535" s="274" t="s">
        <v>1342</v>
      </c>
      <c r="G535" s="274" t="s">
        <v>1340</v>
      </c>
      <c r="H535" s="273" t="s">
        <v>120</v>
      </c>
      <c r="I535" s="273" t="s">
        <v>121</v>
      </c>
      <c r="J535" s="280" t="s">
        <v>2781</v>
      </c>
      <c r="K535" s="280"/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tr">
        <f>VLOOKUP(功能_33[[#This Row],[功能代號]],[5]外部輸出入介面!$C:$F,4,FALSE)</f>
        <v>林清河</v>
      </c>
      <c r="R535" s="273" t="s">
        <v>21</v>
      </c>
      <c r="S535" s="273"/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>
        <v>44544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2775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98" t="s">
        <v>2463</v>
      </c>
      <c r="BA535" s="524" t="s">
        <v>2463</v>
      </c>
      <c r="BB535" s="274" t="s">
        <v>2463</v>
      </c>
      <c r="BC535" s="605"/>
      <c r="BD535" s="274" t="str">
        <f t="shared" si="104"/>
        <v/>
      </c>
      <c r="BE535" s="274" t="str">
        <f t="shared" si="105"/>
        <v/>
      </c>
      <c r="BF535" s="274" t="str">
        <f t="shared" si="106"/>
        <v/>
      </c>
      <c r="BG535" s="274" t="str">
        <f t="shared" si="107"/>
        <v>8-5</v>
      </c>
    </row>
    <row r="536" spans="3:59" ht="13.5" x14ac:dyDescent="0.3">
      <c r="C536" s="274" t="s">
        <v>82</v>
      </c>
      <c r="D536" s="274" t="s">
        <v>2488</v>
      </c>
      <c r="E536" s="273" t="s">
        <v>1343</v>
      </c>
      <c r="F536" s="274" t="s">
        <v>1344</v>
      </c>
      <c r="G536" s="274" t="s">
        <v>1340</v>
      </c>
      <c r="H536" s="273" t="s">
        <v>120</v>
      </c>
      <c r="I536" s="273" t="s">
        <v>121</v>
      </c>
      <c r="J536" s="280" t="s">
        <v>2966</v>
      </c>
      <c r="K536" s="280" t="s">
        <v>3011</v>
      </c>
      <c r="L536" s="281">
        <v>44575</v>
      </c>
      <c r="M536" s="273"/>
      <c r="N536" s="281">
        <v>44524</v>
      </c>
      <c r="O536" s="281">
        <v>44525</v>
      </c>
      <c r="P536" s="281">
        <v>44533</v>
      </c>
      <c r="Q536" s="273" t="s">
        <v>7</v>
      </c>
      <c r="R536" s="273" t="s">
        <v>25</v>
      </c>
      <c r="S536" s="273" t="s">
        <v>21</v>
      </c>
      <c r="W536" s="273"/>
      <c r="Y536" s="273"/>
      <c r="Z536" s="273"/>
      <c r="AA536" s="274" t="str">
        <f>VLOOKUP(功能_33[[#This Row],[User]],SKL放款!A:G,7,FALSE)</f>
        <v>放款管理課</v>
      </c>
      <c r="AB536" s="281">
        <v>44533</v>
      </c>
      <c r="AC536" s="281" t="s">
        <v>117</v>
      </c>
      <c r="AD536" s="281">
        <v>44540</v>
      </c>
      <c r="AE536" s="281">
        <v>44540</v>
      </c>
      <c r="AF536" s="215" t="s">
        <v>2983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73" t="s">
        <v>2691</v>
      </c>
      <c r="AP536" s="274" t="s">
        <v>2776</v>
      </c>
      <c r="AR536" s="493" t="str">
        <f t="shared" si="108"/>
        <v>8-5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98" t="s">
        <v>2463</v>
      </c>
      <c r="BA536" s="524" t="s">
        <v>2463</v>
      </c>
      <c r="BB536" s="274" t="s">
        <v>2463</v>
      </c>
      <c r="BC536" s="605"/>
      <c r="BD536" s="274" t="str">
        <f t="shared" si="104"/>
        <v/>
      </c>
      <c r="BE536" s="274" t="str">
        <f t="shared" si="105"/>
        <v/>
      </c>
      <c r="BF536" s="274" t="str">
        <f t="shared" si="106"/>
        <v/>
      </c>
      <c r="BG536" s="274" t="str">
        <f t="shared" si="107"/>
        <v>8-5</v>
      </c>
    </row>
    <row r="537" spans="3:59" ht="30" x14ac:dyDescent="0.3">
      <c r="C537" s="274" t="s">
        <v>82</v>
      </c>
      <c r="D537" s="274" t="s">
        <v>2480</v>
      </c>
      <c r="E537" s="273" t="s">
        <v>1345</v>
      </c>
      <c r="F537" s="274" t="s">
        <v>1346</v>
      </c>
      <c r="G537" s="274" t="s">
        <v>1347</v>
      </c>
      <c r="H537" s="273" t="s">
        <v>462</v>
      </c>
      <c r="I537" s="273" t="s">
        <v>462</v>
      </c>
      <c r="J537" s="280" t="s">
        <v>3125</v>
      </c>
      <c r="K537" s="218" t="s">
        <v>3122</v>
      </c>
      <c r="L537" s="281">
        <v>44589</v>
      </c>
      <c r="M537" s="281">
        <v>44578</v>
      </c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 t="s">
        <v>3137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2786</v>
      </c>
      <c r="AP537" s="544" t="s">
        <v>2782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98" t="s">
        <v>2463</v>
      </c>
      <c r="BA537" s="524" t="s">
        <v>2463</v>
      </c>
      <c r="BB537" s="274" t="s">
        <v>2463</v>
      </c>
      <c r="BC537" s="605"/>
      <c r="BD537" s="274" t="str">
        <f t="shared" si="104"/>
        <v/>
      </c>
      <c r="BE537" s="274" t="str">
        <f t="shared" si="105"/>
        <v/>
      </c>
      <c r="BF537" s="274" t="str">
        <f t="shared" si="106"/>
        <v>8-4</v>
      </c>
      <c r="BG537" s="274" t="str">
        <f t="shared" si="107"/>
        <v/>
      </c>
    </row>
    <row r="538" spans="3:59" ht="102.5" customHeight="1" x14ac:dyDescent="0.3">
      <c r="C538" s="274" t="s">
        <v>82</v>
      </c>
      <c r="D538" s="274" t="s">
        <v>2480</v>
      </c>
      <c r="E538" s="273" t="s">
        <v>1348</v>
      </c>
      <c r="F538" s="274" t="s">
        <v>1349</v>
      </c>
      <c r="G538" s="544" t="s">
        <v>2406</v>
      </c>
      <c r="H538" s="273" t="s">
        <v>462</v>
      </c>
      <c r="I538" s="273" t="s">
        <v>462</v>
      </c>
      <c r="J538" s="280" t="s">
        <v>3125</v>
      </c>
      <c r="K538" s="218" t="s">
        <v>3122</v>
      </c>
      <c r="L538" s="281">
        <v>44589</v>
      </c>
      <c r="M538" s="273"/>
      <c r="N538" s="281">
        <v>44524</v>
      </c>
      <c r="O538" s="281">
        <v>44525</v>
      </c>
      <c r="P538" s="281">
        <v>44529</v>
      </c>
      <c r="Q538" s="273" t="str">
        <f>VLOOKUP(功能_33[[#This Row],[功能代號]],[5]外部輸出入介面!$C:$F,4,FALSE)</f>
        <v>林清河</v>
      </c>
      <c r="R538" s="273" t="s">
        <v>549</v>
      </c>
      <c r="W538" s="273"/>
      <c r="Y538" s="273"/>
      <c r="Z538" s="273"/>
      <c r="AA538" s="274" t="str">
        <f>VLOOKUP(功能_33[[#This Row],[User]],SKL放款!A:G,7,FALSE)</f>
        <v>放款審查課</v>
      </c>
      <c r="AB538" s="281">
        <v>44529</v>
      </c>
      <c r="AC538" s="281" t="s">
        <v>117</v>
      </c>
      <c r="AD538" s="267">
        <v>44544</v>
      </c>
      <c r="AE538" s="281">
        <v>44544</v>
      </c>
      <c r="AF538" s="215" t="s">
        <v>3137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44525</v>
      </c>
      <c r="AK538" s="281"/>
      <c r="AL538" s="281"/>
      <c r="AM538" s="274"/>
      <c r="AO538" s="290" t="s">
        <v>2785</v>
      </c>
      <c r="AP538" s="544" t="s">
        <v>2783</v>
      </c>
      <c r="AR538" s="493" t="str">
        <f t="shared" si="108"/>
        <v>8-4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98" t="s">
        <v>2463</v>
      </c>
      <c r="BA538" s="524" t="s">
        <v>2463</v>
      </c>
      <c r="BB538" s="274" t="s">
        <v>2463</v>
      </c>
      <c r="BC538" s="605"/>
      <c r="BD538" s="274" t="str">
        <f t="shared" si="104"/>
        <v/>
      </c>
      <c r="BE538" s="274" t="str">
        <f t="shared" si="105"/>
        <v/>
      </c>
      <c r="BF538" s="274" t="str">
        <f t="shared" si="106"/>
        <v/>
      </c>
      <c r="BG538" s="274" t="str">
        <f t="shared" si="107"/>
        <v>8-4</v>
      </c>
    </row>
    <row r="539" spans="3:59" ht="27" x14ac:dyDescent="0.3">
      <c r="C539" s="274" t="s">
        <v>81</v>
      </c>
      <c r="D539" s="265" t="s">
        <v>2481</v>
      </c>
      <c r="E539" s="273" t="s">
        <v>1350</v>
      </c>
      <c r="F539" s="274" t="s">
        <v>1351</v>
      </c>
      <c r="G539" s="274" t="s">
        <v>1352</v>
      </c>
      <c r="H539" s="273" t="s">
        <v>462</v>
      </c>
      <c r="I539" s="273" t="s">
        <v>462</v>
      </c>
      <c r="J539" s="280" t="s">
        <v>3124</v>
      </c>
      <c r="K539" s="280"/>
      <c r="L539" s="281">
        <v>44585</v>
      </c>
      <c r="M539" s="281">
        <v>44578</v>
      </c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/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98" t="s">
        <v>2463</v>
      </c>
      <c r="BA539" s="524" t="s">
        <v>2463</v>
      </c>
      <c r="BB539" s="274" t="s">
        <v>2463</v>
      </c>
      <c r="BC539" s="605"/>
      <c r="BD539" s="274" t="str">
        <f t="shared" si="104"/>
        <v/>
      </c>
      <c r="BE539" s="274" t="str">
        <f t="shared" si="105"/>
        <v/>
      </c>
      <c r="BF539" s="274" t="str">
        <f t="shared" si="106"/>
        <v>7-2</v>
      </c>
      <c r="BG539" s="274" t="str">
        <f t="shared" si="107"/>
        <v/>
      </c>
    </row>
    <row r="540" spans="3:59" ht="27" x14ac:dyDescent="0.3">
      <c r="C540" s="274" t="s">
        <v>81</v>
      </c>
      <c r="D540" s="265" t="s">
        <v>2481</v>
      </c>
      <c r="E540" s="273" t="s">
        <v>1353</v>
      </c>
      <c r="F540" s="274" t="s">
        <v>1354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81">
        <v>44578</v>
      </c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 t="s">
        <v>2404</v>
      </c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2407</v>
      </c>
      <c r="AP540" s="274" t="s">
        <v>2408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98" t="s">
        <v>2463</v>
      </c>
      <c r="BA540" s="524" t="s">
        <v>2463</v>
      </c>
      <c r="BB540" s="274" t="s">
        <v>2463</v>
      </c>
      <c r="BC540" s="605"/>
      <c r="BD540" s="274" t="str">
        <f t="shared" si="104"/>
        <v/>
      </c>
      <c r="BE540" s="274" t="str">
        <f t="shared" si="105"/>
        <v/>
      </c>
      <c r="BF540" s="274" t="str">
        <f t="shared" si="106"/>
        <v>7-2</v>
      </c>
      <c r="BG540" s="274" t="str">
        <f t="shared" si="107"/>
        <v/>
      </c>
    </row>
    <row r="541" spans="3:59" ht="27" x14ac:dyDescent="0.3">
      <c r="C541" s="274" t="s">
        <v>81</v>
      </c>
      <c r="D541" s="265" t="s">
        <v>2481</v>
      </c>
      <c r="E541" s="273" t="s">
        <v>1355</v>
      </c>
      <c r="F541" s="274" t="s">
        <v>1356</v>
      </c>
      <c r="G541" s="274" t="s">
        <v>1352</v>
      </c>
      <c r="H541" s="273" t="s">
        <v>462</v>
      </c>
      <c r="I541" s="273" t="s">
        <v>462</v>
      </c>
      <c r="J541" s="280" t="s">
        <v>2852</v>
      </c>
      <c r="K541" s="280"/>
      <c r="L541" s="281">
        <v>44585</v>
      </c>
      <c r="M541" s="281">
        <v>44578</v>
      </c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/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98" t="s">
        <v>2463</v>
      </c>
      <c r="BA541" s="524" t="s">
        <v>2463</v>
      </c>
      <c r="BB541" s="274" t="s">
        <v>2463</v>
      </c>
      <c r="BC541" s="605"/>
      <c r="BD541" s="274" t="str">
        <f t="shared" si="104"/>
        <v/>
      </c>
      <c r="BE541" s="274" t="str">
        <f t="shared" si="105"/>
        <v/>
      </c>
      <c r="BF541" s="274" t="str">
        <f t="shared" si="106"/>
        <v>7-2</v>
      </c>
      <c r="BG541" s="274" t="str">
        <f t="shared" si="107"/>
        <v/>
      </c>
    </row>
    <row r="542" spans="3:59" ht="27" x14ac:dyDescent="0.3">
      <c r="C542" s="274" t="s">
        <v>81</v>
      </c>
      <c r="D542" s="265" t="s">
        <v>2481</v>
      </c>
      <c r="E542" s="273" t="s">
        <v>1357</v>
      </c>
      <c r="F542" s="274" t="s">
        <v>1358</v>
      </c>
      <c r="G542" s="274" t="s">
        <v>1352</v>
      </c>
      <c r="H542" s="273" t="s">
        <v>462</v>
      </c>
      <c r="I542" s="273" t="s">
        <v>462</v>
      </c>
      <c r="J542" s="280" t="s">
        <v>3123</v>
      </c>
      <c r="K542" s="280" t="s">
        <v>3122</v>
      </c>
      <c r="L542" s="281">
        <v>44585</v>
      </c>
      <c r="M542" s="281">
        <v>44578</v>
      </c>
      <c r="N542" s="281">
        <v>44530</v>
      </c>
      <c r="O542" s="281">
        <v>44530</v>
      </c>
      <c r="P542" s="281">
        <v>44536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44536</v>
      </c>
      <c r="AC542" s="281" t="s">
        <v>2404</v>
      </c>
      <c r="AD542" s="281">
        <v>44546</v>
      </c>
      <c r="AE542" s="281">
        <v>44546</v>
      </c>
      <c r="AF542" s="215" t="s">
        <v>3141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2409</v>
      </c>
      <c r="AP542" s="274" t="s">
        <v>2410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98" t="s">
        <v>2463</v>
      </c>
      <c r="BA542" s="524" t="s">
        <v>2463</v>
      </c>
      <c r="BB542" s="274" t="s">
        <v>2463</v>
      </c>
      <c r="BC542" s="605"/>
      <c r="BD542" s="274" t="str">
        <f t="shared" si="104"/>
        <v/>
      </c>
      <c r="BE542" s="274" t="str">
        <f t="shared" si="105"/>
        <v/>
      </c>
      <c r="BF542" s="274" t="str">
        <f t="shared" si="106"/>
        <v>7-2</v>
      </c>
      <c r="BG542" s="274" t="str">
        <f t="shared" si="107"/>
        <v/>
      </c>
    </row>
    <row r="543" spans="3:59" ht="27" x14ac:dyDescent="0.3">
      <c r="C543" s="274" t="s">
        <v>81</v>
      </c>
      <c r="D543" s="265" t="s">
        <v>2773</v>
      </c>
      <c r="E543" s="273" t="s">
        <v>1359</v>
      </c>
      <c r="F543" s="274" t="s">
        <v>1360</v>
      </c>
      <c r="G543" s="274" t="s">
        <v>1352</v>
      </c>
      <c r="H543" s="273" t="s">
        <v>462</v>
      </c>
      <c r="I543" s="273" t="s">
        <v>462</v>
      </c>
      <c r="J543" s="280" t="s">
        <v>3123</v>
      </c>
      <c r="K543" s="218" t="s">
        <v>3011</v>
      </c>
      <c r="L543" s="281">
        <v>44585</v>
      </c>
      <c r="M543" s="281">
        <v>44578</v>
      </c>
      <c r="N543" s="281">
        <v>44530</v>
      </c>
      <c r="O543" s="281">
        <v>44530</v>
      </c>
      <c r="P543" s="281">
        <f>IFERROR(IF(VLOOKUP(功能_33[[#This Row],[功能代號]],討論項目!A:H,8,FALSE)=0,"",VLOOKUP(功能_33[[#This Row],[功能代號]],討論項目!A:H,8,FALSE)),"")</f>
        <v>44533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44533</v>
      </c>
      <c r="AC543" s="281" t="s">
        <v>2404</v>
      </c>
      <c r="AD543" s="281">
        <v>44546</v>
      </c>
      <c r="AE543" s="281">
        <v>44546</v>
      </c>
      <c r="AF543" s="215" t="s">
        <v>3141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98" t="s">
        <v>2463</v>
      </c>
      <c r="BA543" s="524" t="s">
        <v>2463</v>
      </c>
      <c r="BB543" s="274" t="s">
        <v>2463</v>
      </c>
      <c r="BC543" s="605"/>
      <c r="BD543" s="274" t="str">
        <f t="shared" si="104"/>
        <v/>
      </c>
      <c r="BE543" s="274" t="str">
        <f t="shared" si="105"/>
        <v/>
      </c>
      <c r="BF543" s="274" t="str">
        <f t="shared" si="106"/>
        <v>7-2</v>
      </c>
      <c r="BG543" s="274" t="str">
        <f t="shared" si="107"/>
        <v/>
      </c>
    </row>
    <row r="544" spans="3:59" ht="27" x14ac:dyDescent="0.3">
      <c r="C544" s="274" t="s">
        <v>81</v>
      </c>
      <c r="D544" s="265" t="s">
        <v>2481</v>
      </c>
      <c r="E544" s="273" t="s">
        <v>1361</v>
      </c>
      <c r="F544" s="274" t="s">
        <v>1362</v>
      </c>
      <c r="G544" s="274" t="s">
        <v>1352</v>
      </c>
      <c r="H544" s="273" t="s">
        <v>462</v>
      </c>
      <c r="I544" s="273" t="s">
        <v>462</v>
      </c>
      <c r="J544" s="280" t="s">
        <v>3123</v>
      </c>
      <c r="K544" s="218" t="s">
        <v>3011</v>
      </c>
      <c r="L544" s="281">
        <v>44585</v>
      </c>
      <c r="M544" s="281">
        <v>44578</v>
      </c>
      <c r="N544" s="281">
        <v>44530</v>
      </c>
      <c r="O544" s="281">
        <v>44530</v>
      </c>
      <c r="P544" s="281">
        <v>44536</v>
      </c>
      <c r="Q544" s="273" t="str">
        <f>VLOOKUP(功能_33[[#This Row],[功能代號]],[5]外部輸出入介面!$C:$F,4,FALSE)</f>
        <v>林清河</v>
      </c>
      <c r="R544" s="273" t="str">
        <f>VLOOKUP(功能_33[[#This Row],[功能代號]],[5]外部輸出入介面!$C:$F,3,FALSE)</f>
        <v>張舜雯</v>
      </c>
      <c r="W544" s="273"/>
      <c r="Y544" s="273"/>
      <c r="Z544" s="273"/>
      <c r="AA544" s="274" t="str">
        <f>VLOOKUP(功能_33[[#This Row],[User]],SKL放款!A:G,7,FALSE)</f>
        <v>放款管理課</v>
      </c>
      <c r="AB544" s="281">
        <v>44536</v>
      </c>
      <c r="AC544" s="281" t="s">
        <v>2404</v>
      </c>
      <c r="AD544" s="281">
        <v>44546</v>
      </c>
      <c r="AE544" s="281">
        <v>44546</v>
      </c>
      <c r="AF544" s="215" t="s">
        <v>3141</v>
      </c>
      <c r="AG544" s="281"/>
      <c r="AH544" s="281"/>
      <c r="AI544" s="281"/>
      <c r="AJ544" s="281">
        <f>IFERROR(IF(VLOOKUP(功能_33[[#This Row],[功能代號]],E:T,11,FALSE)=0,"",VLOOKUP(功能_33[[#This Row],[功能代號]],E:T,11,FALSE)),"")</f>
        <v>44530</v>
      </c>
      <c r="AK544" s="281"/>
      <c r="AL544" s="281"/>
      <c r="AM544" s="274"/>
      <c r="AO544" s="290" t="s">
        <v>2411</v>
      </c>
      <c r="AP544" s="274" t="s">
        <v>2412</v>
      </c>
      <c r="AR544" s="493" t="str">
        <f t="shared" si="108"/>
        <v>7-2</v>
      </c>
      <c r="AS544" s="495" t="str">
        <f t="shared" si="109"/>
        <v/>
      </c>
      <c r="AT544" s="497" t="str">
        <f t="shared" si="110"/>
        <v/>
      </c>
      <c r="AU544" s="499" t="str">
        <f t="shared" si="111"/>
        <v/>
      </c>
      <c r="AV544" s="501" t="str">
        <f t="shared" si="112"/>
        <v/>
      </c>
      <c r="AW544" s="503" t="str">
        <f t="shared" si="113"/>
        <v/>
      </c>
      <c r="AX544" s="524" t="str">
        <f>IFERROR(VLOOKUP(功能_33[[#This Row],[功能代號]],SIT_FT!D:D,1,FALSE),"")</f>
        <v/>
      </c>
      <c r="AY544" s="598" t="s">
        <v>2463</v>
      </c>
      <c r="AZ544" s="598" t="s">
        <v>2463</v>
      </c>
      <c r="BA544" s="524" t="s">
        <v>2463</v>
      </c>
      <c r="BB544" s="274" t="s">
        <v>2463</v>
      </c>
      <c r="BC544" s="605"/>
      <c r="BD544" s="274" t="str">
        <f t="shared" si="104"/>
        <v/>
      </c>
      <c r="BE544" s="274" t="str">
        <f t="shared" si="105"/>
        <v/>
      </c>
      <c r="BF544" s="274" t="str">
        <f t="shared" si="106"/>
        <v>7-2</v>
      </c>
      <c r="BG544" s="274" t="str">
        <f t="shared" si="107"/>
        <v/>
      </c>
    </row>
    <row r="545" spans="1:60" ht="27" x14ac:dyDescent="0.3">
      <c r="A545" s="545"/>
      <c r="B545" s="370"/>
      <c r="C545" s="274" t="s">
        <v>81</v>
      </c>
      <c r="D545" s="265" t="s">
        <v>2481</v>
      </c>
      <c r="E545" s="273" t="s">
        <v>3130</v>
      </c>
      <c r="F545" s="266" t="s">
        <v>3131</v>
      </c>
      <c r="G545" s="266" t="s">
        <v>3132</v>
      </c>
      <c r="H545" s="273" t="s">
        <v>462</v>
      </c>
      <c r="I545" s="273" t="s">
        <v>462</v>
      </c>
      <c r="J545" s="280" t="s">
        <v>3133</v>
      </c>
      <c r="K545" s="280" t="s">
        <v>2846</v>
      </c>
      <c r="L545" s="281">
        <v>44585</v>
      </c>
      <c r="M545" s="281"/>
      <c r="N545" s="281"/>
      <c r="O545" s="281"/>
      <c r="P545" s="281" t="str">
        <f>IFERROR(IF(VLOOKUP(功能_33[[#This Row],[功能代號]],討論項目!A:H,8,FALSE)=0,"",VLOOKUP(功能_33[[#This Row],[功能代號]],討論項目!A:H,8,FALSE)),"")</f>
        <v/>
      </c>
      <c r="Q545" s="273" t="s">
        <v>7</v>
      </c>
      <c r="R545" s="273" t="s">
        <v>14</v>
      </c>
      <c r="W545" s="273"/>
      <c r="Y545" s="273"/>
      <c r="Z545" s="273"/>
      <c r="AA545" s="370" t="str">
        <f>VLOOKUP(功能_33[[#This Row],[User]],SKL放款!A:G,7,FALSE)</f>
        <v>放款管理課</v>
      </c>
      <c r="AB545" s="281"/>
      <c r="AC545" s="281"/>
      <c r="AD545" s="267"/>
      <c r="AE545" s="268"/>
      <c r="AF545" s="594">
        <v>44578</v>
      </c>
      <c r="AG545" s="268"/>
      <c r="AH545" s="268"/>
      <c r="AI545" s="268"/>
      <c r="AJ545" s="268" t="str">
        <f>IFERROR(IF(VLOOKUP(功能_33[[#This Row],[功能代號]],E:T,11,FALSE)=0,"",VLOOKUP(功能_33[[#This Row],[功能代號]],E:T,11,FALSE)),"")</f>
        <v/>
      </c>
      <c r="AK545" s="268"/>
      <c r="AL545" s="268"/>
      <c r="AM545" s="370"/>
      <c r="AO545" s="213" t="s">
        <v>3153</v>
      </c>
      <c r="AP545" s="274" t="s">
        <v>3154</v>
      </c>
      <c r="AR545" s="546" t="str">
        <f>IF(COUNTA(AF545)=1,LEFT(D545,3),"")</f>
        <v>7-2</v>
      </c>
      <c r="AS545" s="495" t="str">
        <f>IF(AND(COUNTA(O545)=1,COUNTA(P545)=1,COUNTA(AB545)=1,COUNTA(AE545)=1,COUNTA(AF545)=0),LEFT(D545,3),"")</f>
        <v/>
      </c>
      <c r="AT545" s="497" t="str">
        <f>IF(AND(COUNTA(O545)=1,COUNTA(P545)=1,COUNTA(AB545)=1,COUNTA(AE545)=0,COUNTA(AF545)=0),LEFT(D545,3),"")</f>
        <v/>
      </c>
      <c r="AU545" s="499" t="str">
        <f>IF(AND(COUNTA(P545)=0,COUNTA(AB545)=1),LEFT(D545,3),"")</f>
        <v/>
      </c>
      <c r="AV545" s="501" t="str">
        <f>IF(AND(COUNTA(P545)=1,COUNTA(AB545)=0),LEFT(D545,3),"")</f>
        <v>7-2</v>
      </c>
      <c r="AW545" s="503" t="str">
        <f>IF(AND(COUNTA(P545)=0,COUNTA(AB545)=0),LEFT(D545,3),"")</f>
        <v/>
      </c>
      <c r="AX545" s="524" t="str">
        <f>IFERROR(VLOOKUP(功能_33[[#This Row],[功能代號]],SIT_FT!D:D,1,FALSE),"")</f>
        <v/>
      </c>
      <c r="AY545" s="598">
        <v>44589</v>
      </c>
      <c r="BA545" s="524"/>
      <c r="BB545" s="370"/>
      <c r="BC545" s="605"/>
      <c r="BD545" s="370" t="str">
        <f>IF(AND(COUNTIF(AX545,"&gt;&lt;0")=1,COUNTA(M545)=1),LEFT(D545,3),"")</f>
        <v/>
      </c>
      <c r="BE545" s="370" t="str">
        <f>IF(AND(COUNTIF(AX545,"&gt;&lt;")=1,COUNTA(M545)=0),LEFT(D545,3),"")</f>
        <v/>
      </c>
      <c r="BF545" s="370" t="str">
        <f>IF(AND(COUNTIF(AX545,"&gt;&lt;0")=0,COUNTA(M545)=1),LEFT(D545,3),"")</f>
        <v/>
      </c>
      <c r="BG545" s="370" t="str">
        <f>IF(AND(COUNTIF(AX545,"&gt;&lt;0")=0,COUNTA(M545)=0),LEFT(D545,3),"")</f>
        <v>7-2</v>
      </c>
      <c r="BH545" s="370"/>
    </row>
    <row r="546" spans="1:60" ht="27" x14ac:dyDescent="0.3">
      <c r="C546" s="274" t="s">
        <v>81</v>
      </c>
      <c r="D546" s="265" t="s">
        <v>2481</v>
      </c>
      <c r="E546" s="273" t="s">
        <v>1363</v>
      </c>
      <c r="F546" s="274" t="s">
        <v>1364</v>
      </c>
      <c r="G546" s="274" t="s">
        <v>1352</v>
      </c>
      <c r="H546" s="273" t="s">
        <v>462</v>
      </c>
      <c r="I546" s="273" t="s">
        <v>462</v>
      </c>
      <c r="J546" s="280" t="s">
        <v>3123</v>
      </c>
      <c r="K546" s="280" t="s">
        <v>3122</v>
      </c>
      <c r="L546" s="281">
        <v>44585</v>
      </c>
      <c r="M546" s="281"/>
      <c r="N546" s="281">
        <v>44530</v>
      </c>
      <c r="O546" s="281">
        <v>44530</v>
      </c>
      <c r="P546" s="281">
        <f>IFERROR(IF(VLOOKUP(功能_33[[#This Row],[功能代號]],討論項目!A:H,8,FALSE)=0,"",VLOOKUP(功能_33[[#This Row],[功能代號]],討論項目!A:H,8,FALSE)),"")</f>
        <v>44533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蔡珮瑜</v>
      </c>
      <c r="S546" s="258" t="s">
        <v>2689</v>
      </c>
      <c r="W546" s="273"/>
      <c r="Y546" s="273"/>
      <c r="Z546" s="273"/>
      <c r="AA546" s="274" t="str">
        <f>VLOOKUP(功能_33[[#This Row],[User]],SKL放款!A:G,7,FALSE)</f>
        <v>放款服務課</v>
      </c>
      <c r="AB546" s="281">
        <v>44533</v>
      </c>
      <c r="AC546" s="281" t="s">
        <v>2404</v>
      </c>
      <c r="AD546" s="281">
        <v>44546</v>
      </c>
      <c r="AE546" s="281">
        <v>44546</v>
      </c>
      <c r="AF546" s="215" t="s">
        <v>3141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2413</v>
      </c>
      <c r="AP546" s="274" t="s">
        <v>2414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98" t="s">
        <v>2463</v>
      </c>
      <c r="BA546" s="524" t="s">
        <v>2463</v>
      </c>
      <c r="BB546" s="274" t="s">
        <v>2463</v>
      </c>
      <c r="BC546" s="605"/>
      <c r="BD546" s="274" t="str">
        <f t="shared" si="104"/>
        <v/>
      </c>
      <c r="BE546" s="274" t="str">
        <f t="shared" si="105"/>
        <v/>
      </c>
      <c r="BF546" s="274" t="str">
        <f t="shared" si="106"/>
        <v/>
      </c>
      <c r="BG546" s="274" t="str">
        <f t="shared" si="107"/>
        <v>7-2</v>
      </c>
    </row>
    <row r="547" spans="1:60" ht="81" x14ac:dyDescent="0.3">
      <c r="C547" s="274" t="s">
        <v>81</v>
      </c>
      <c r="D547" s="265" t="s">
        <v>2481</v>
      </c>
      <c r="E547" s="273" t="s">
        <v>1365</v>
      </c>
      <c r="F547" s="274" t="s">
        <v>1366</v>
      </c>
      <c r="G547" s="274" t="s">
        <v>1352</v>
      </c>
      <c r="H547" s="273" t="s">
        <v>462</v>
      </c>
      <c r="I547" s="273" t="s">
        <v>462</v>
      </c>
      <c r="J547" s="280" t="s">
        <v>2852</v>
      </c>
      <c r="K547" s="280"/>
      <c r="L547" s="281">
        <v>44589</v>
      </c>
      <c r="M547" s="273"/>
      <c r="N547" s="281">
        <v>44530</v>
      </c>
      <c r="O547" s="281">
        <v>44530</v>
      </c>
      <c r="P547" s="281">
        <f>IFERROR(IF(VLOOKUP(功能_33[[#This Row],[功能代號]],討論項目!A:H,8,FALSE)=0,"",VLOOKUP(功能_33[[#This Row],[功能代號]],討論項目!A:H,8,FALSE)),"")</f>
        <v>44533</v>
      </c>
      <c r="Q547" s="273" t="str">
        <f>VLOOKUP(功能_33[[#This Row],[功能代號]],[5]外部輸出入介面!$C:$F,4,FALSE)</f>
        <v>林清河</v>
      </c>
      <c r="R547" s="273" t="str">
        <f>VLOOKUP(功能_33[[#This Row],[功能代號]],[5]外部輸出入介面!$C:$F,3,FALSE)</f>
        <v>張舜雯</v>
      </c>
      <c r="S547" s="258" t="s">
        <v>2689</v>
      </c>
      <c r="W547" s="273"/>
      <c r="Y547" s="273"/>
      <c r="Z547" s="273"/>
      <c r="AA547" s="274" t="str">
        <f>VLOOKUP(功能_33[[#This Row],[User]],SKL放款!A:G,7,FALSE)</f>
        <v>放款管理課</v>
      </c>
      <c r="AB547" s="281">
        <v>44533</v>
      </c>
      <c r="AC547" s="281" t="s">
        <v>2404</v>
      </c>
      <c r="AD547" s="281">
        <v>44546</v>
      </c>
      <c r="AE547" s="281">
        <v>44546</v>
      </c>
      <c r="AF547" s="215">
        <v>44546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44530</v>
      </c>
      <c r="AK547" s="281"/>
      <c r="AL547" s="281"/>
      <c r="AM547" s="274"/>
      <c r="AO547" s="290" t="s">
        <v>2415</v>
      </c>
      <c r="AP547" s="212" t="s">
        <v>2416</v>
      </c>
      <c r="AR547" s="493" t="str">
        <f t="shared" si="108"/>
        <v>7-2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98" t="s">
        <v>2463</v>
      </c>
      <c r="BA547" s="524" t="s">
        <v>2463</v>
      </c>
      <c r="BB547" s="274" t="s">
        <v>2463</v>
      </c>
      <c r="BC547" s="605"/>
      <c r="BD547" s="274" t="str">
        <f t="shared" si="104"/>
        <v/>
      </c>
      <c r="BE547" s="274" t="str">
        <f t="shared" si="105"/>
        <v/>
      </c>
      <c r="BF547" s="274" t="str">
        <f t="shared" si="106"/>
        <v/>
      </c>
      <c r="BG547" s="274" t="str">
        <f t="shared" si="107"/>
        <v>7-2</v>
      </c>
    </row>
    <row r="548" spans="1:60" ht="94.5" x14ac:dyDescent="0.3">
      <c r="A548" s="522">
        <v>44561</v>
      </c>
      <c r="C548" s="274" t="s">
        <v>81</v>
      </c>
      <c r="D548" s="265" t="s">
        <v>2481</v>
      </c>
      <c r="E548" s="273" t="s">
        <v>1367</v>
      </c>
      <c r="F548" s="274" t="s">
        <v>1368</v>
      </c>
      <c r="G548" s="274" t="s">
        <v>1352</v>
      </c>
      <c r="H548" s="273" t="s">
        <v>462</v>
      </c>
      <c r="I548" s="273" t="s">
        <v>462</v>
      </c>
      <c r="J548" s="280" t="s">
        <v>2852</v>
      </c>
      <c r="K548" s="280"/>
      <c r="L548" s="281">
        <v>44589</v>
      </c>
      <c r="M548" s="273"/>
      <c r="N548" s="213">
        <v>44530</v>
      </c>
      <c r="O548" s="213">
        <v>44530</v>
      </c>
      <c r="P548" s="221">
        <v>44546</v>
      </c>
      <c r="Q548" s="273" t="str">
        <f>VLOOKUP(功能_33[[#This Row],[功能代號]],[5]外部輸出入介面!$C:$F,4,FALSE)</f>
        <v>林清河</v>
      </c>
      <c r="R548" s="273" t="str">
        <f>VLOOKUP(功能_33[[#This Row],[功能代號]],[5]外部輸出入介面!$C:$F,3,FALSE)</f>
        <v>蔡珮瑜</v>
      </c>
      <c r="S548" s="258" t="s">
        <v>2774</v>
      </c>
      <c r="W548" s="273"/>
      <c r="Y548" s="273"/>
      <c r="Z548" s="273"/>
      <c r="AA548" s="274" t="str">
        <f>VLOOKUP(功能_33[[#This Row],[User]],SKL放款!A:G,7,FALSE)</f>
        <v>放款服務課</v>
      </c>
      <c r="AB548" s="221">
        <v>44546</v>
      </c>
      <c r="AC548" s="281" t="s">
        <v>2404</v>
      </c>
      <c r="AD548" s="281">
        <v>44546</v>
      </c>
      <c r="AE548" s="281">
        <v>44546</v>
      </c>
      <c r="AF548" s="215">
        <v>44546</v>
      </c>
      <c r="AG548" s="281"/>
      <c r="AH548" s="281"/>
      <c r="AI548" s="281"/>
      <c r="AJ548" s="281">
        <f>IFERROR(IF(VLOOKUP(功能_33[[#This Row],[功能代號]],E:T,11,FALSE)=0,"",VLOOKUP(功能_33[[#This Row],[功能代號]],E:T,11,FALSE)),"")</f>
        <v>44530</v>
      </c>
      <c r="AK548" s="281"/>
      <c r="AL548" s="281"/>
      <c r="AM548" s="274"/>
      <c r="AO548" s="290" t="s">
        <v>2417</v>
      </c>
      <c r="AP548" s="212" t="s">
        <v>2418</v>
      </c>
      <c r="AR548" s="493" t="str">
        <f t="shared" si="108"/>
        <v>7-2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/>
      </c>
      <c r="AY548" s="598" t="s">
        <v>2463</v>
      </c>
      <c r="AZ548" s="598" t="s">
        <v>2463</v>
      </c>
      <c r="BA548" s="524" t="s">
        <v>2463</v>
      </c>
      <c r="BB548" s="274" t="s">
        <v>2463</v>
      </c>
      <c r="BC548" s="605"/>
      <c r="BD548" s="274" t="str">
        <f t="shared" si="104"/>
        <v/>
      </c>
      <c r="BE548" s="274" t="str">
        <f t="shared" si="105"/>
        <v/>
      </c>
      <c r="BF548" s="274" t="str">
        <f t="shared" si="106"/>
        <v/>
      </c>
      <c r="BG548" s="274" t="str">
        <f t="shared" si="107"/>
        <v>7-2</v>
      </c>
    </row>
    <row r="549" spans="1:60" ht="13.5" x14ac:dyDescent="0.3">
      <c r="C549" s="274" t="s">
        <v>81</v>
      </c>
      <c r="D549" s="265" t="s">
        <v>2505</v>
      </c>
      <c r="E549" s="273" t="s">
        <v>1369</v>
      </c>
      <c r="F549" s="266" t="s">
        <v>1370</v>
      </c>
      <c r="G549" s="274" t="s">
        <v>1371</v>
      </c>
      <c r="H549" s="273" t="s">
        <v>120</v>
      </c>
      <c r="I549" s="273" t="s">
        <v>186</v>
      </c>
      <c r="J549" s="280" t="s">
        <v>2766</v>
      </c>
      <c r="K549" s="280"/>
      <c r="L549" s="281">
        <v>44571</v>
      </c>
      <c r="M549" s="281">
        <v>44568</v>
      </c>
      <c r="N549" s="281">
        <v>44524</v>
      </c>
      <c r="O549" s="281">
        <v>44526</v>
      </c>
      <c r="P549" s="281">
        <v>44536</v>
      </c>
      <c r="Q549" s="273" t="s">
        <v>10</v>
      </c>
      <c r="R549" s="273" t="s">
        <v>28</v>
      </c>
      <c r="W549" s="273"/>
      <c r="Y549" s="273"/>
      <c r="Z549" s="273"/>
      <c r="AA549" s="274" t="str">
        <f>VLOOKUP(功能_33[[#This Row],[User]],SKL放款!A:G,7,FALSE)</f>
        <v>放款審查課</v>
      </c>
      <c r="AB549" s="281">
        <v>44533</v>
      </c>
      <c r="AC549" s="281" t="s">
        <v>2567</v>
      </c>
      <c r="AD549" s="281">
        <v>44524</v>
      </c>
      <c r="AE549" s="281">
        <v>44526</v>
      </c>
      <c r="AF549" s="215">
        <v>44544</v>
      </c>
      <c r="AG549" s="281"/>
      <c r="AH549" s="281"/>
      <c r="AI549" s="281"/>
      <c r="AJ549" s="281">
        <f>IFERROR(IF(VLOOKUP(功能_33[[#This Row],[功能代號]],E:T,11,FALSE)=0,"",VLOOKUP(功能_33[[#This Row],[功能代號]],E:T,11,FALSE)),"")</f>
        <v>44526</v>
      </c>
      <c r="AK549" s="281"/>
      <c r="AL549" s="281"/>
      <c r="AM549" s="274"/>
      <c r="AO549" s="273" t="s">
        <v>173</v>
      </c>
      <c r="AR549" s="493" t="str">
        <f t="shared" si="108"/>
        <v>7-1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/>
      </c>
      <c r="AY549" s="598" t="s">
        <v>2463</v>
      </c>
      <c r="AZ549" s="598" t="s">
        <v>2463</v>
      </c>
      <c r="BA549" s="524" t="s">
        <v>2463</v>
      </c>
      <c r="BB549" s="274" t="s">
        <v>2463</v>
      </c>
      <c r="BC549" s="605"/>
      <c r="BD549" s="274" t="str">
        <f t="shared" si="104"/>
        <v/>
      </c>
      <c r="BE549" s="274" t="str">
        <f t="shared" si="105"/>
        <v/>
      </c>
      <c r="BF549" s="274" t="str">
        <f t="shared" si="106"/>
        <v>7-1</v>
      </c>
      <c r="BG549" s="274" t="str">
        <f t="shared" si="107"/>
        <v/>
      </c>
    </row>
    <row r="550" spans="1:60" ht="13.5" x14ac:dyDescent="0.3">
      <c r="C550" s="274" t="s">
        <v>2508</v>
      </c>
      <c r="D550" s="274" t="s">
        <v>2577</v>
      </c>
      <c r="E550" s="273" t="s">
        <v>1372</v>
      </c>
      <c r="F550" s="266" t="s">
        <v>1373</v>
      </c>
      <c r="G550" s="266" t="s">
        <v>1374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2567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LC001</v>
      </c>
      <c r="AY550" s="598">
        <v>44547</v>
      </c>
      <c r="AZ550" s="598">
        <v>44547</v>
      </c>
      <c r="BA550" s="524" t="s">
        <v>3092</v>
      </c>
      <c r="BB550" s="274" t="s">
        <v>3028</v>
      </c>
      <c r="BC550" s="605"/>
      <c r="BD550" s="273" t="str">
        <f t="shared" si="104"/>
        <v/>
      </c>
      <c r="BE550" s="273" t="str">
        <f t="shared" si="105"/>
        <v>LC.</v>
      </c>
      <c r="BF550" s="273" t="str">
        <f t="shared" si="106"/>
        <v/>
      </c>
      <c r="BG550" s="273" t="str">
        <f t="shared" si="107"/>
        <v/>
      </c>
    </row>
    <row r="551" spans="1:60" ht="13.5" x14ac:dyDescent="0.3">
      <c r="C551" s="274" t="s">
        <v>2508</v>
      </c>
      <c r="D551" s="274" t="s">
        <v>2577</v>
      </c>
      <c r="E551" s="273" t="s">
        <v>1375</v>
      </c>
      <c r="F551" s="266" t="s">
        <v>1376</v>
      </c>
      <c r="G551" s="266" t="s">
        <v>1377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81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2567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>LC002</v>
      </c>
      <c r="AY551" s="598">
        <v>44547</v>
      </c>
      <c r="AZ551" s="598">
        <v>44547</v>
      </c>
      <c r="BA551" s="524" t="s">
        <v>3092</v>
      </c>
      <c r="BB551" s="274" t="s">
        <v>3028</v>
      </c>
      <c r="BC551" s="605"/>
      <c r="BD551" s="273" t="str">
        <f t="shared" si="104"/>
        <v/>
      </c>
      <c r="BE551" s="273" t="str">
        <f t="shared" si="105"/>
        <v>LC.</v>
      </c>
      <c r="BF551" s="273" t="str">
        <f t="shared" si="106"/>
        <v/>
      </c>
      <c r="BG551" s="273" t="str">
        <f t="shared" si="107"/>
        <v/>
      </c>
    </row>
    <row r="552" spans="1:60" ht="13.5" x14ac:dyDescent="0.3">
      <c r="C552" s="274" t="s">
        <v>2508</v>
      </c>
      <c r="D552" s="274" t="s">
        <v>2577</v>
      </c>
      <c r="E552" s="273" t="s">
        <v>1378</v>
      </c>
      <c r="F552" s="266" t="s">
        <v>1379</v>
      </c>
      <c r="G552" s="266" t="s">
        <v>1380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81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2404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>LC003</v>
      </c>
      <c r="AY552" s="598">
        <v>44560</v>
      </c>
      <c r="AZ552" s="598">
        <v>44560</v>
      </c>
      <c r="BA552" s="524" t="s">
        <v>3092</v>
      </c>
      <c r="BB552" s="274" t="s">
        <v>3029</v>
      </c>
      <c r="BC552" s="605"/>
      <c r="BD552" s="273" t="str">
        <f t="shared" si="104"/>
        <v/>
      </c>
      <c r="BE552" s="273" t="str">
        <f t="shared" si="105"/>
        <v>LC.</v>
      </c>
      <c r="BF552" s="273" t="str">
        <f t="shared" si="106"/>
        <v/>
      </c>
      <c r="BG552" s="273" t="str">
        <f t="shared" si="107"/>
        <v/>
      </c>
    </row>
    <row r="553" spans="1:60" ht="13.5" x14ac:dyDescent="0.3">
      <c r="C553" s="274" t="s">
        <v>2508</v>
      </c>
      <c r="D553" s="274" t="s">
        <v>2577</v>
      </c>
      <c r="E553" s="273" t="s">
        <v>1381</v>
      </c>
      <c r="F553" s="266" t="s">
        <v>1382</v>
      </c>
      <c r="G553" s="266" t="s">
        <v>1377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15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2567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/>
      </c>
      <c r="AY553" s="598" t="s">
        <v>2463</v>
      </c>
      <c r="AZ553" s="598" t="s">
        <v>2463</v>
      </c>
      <c r="BA553" s="524" t="s">
        <v>2463</v>
      </c>
      <c r="BB553" s="274" t="s">
        <v>2463</v>
      </c>
      <c r="BC553" s="605"/>
      <c r="BD553" s="274" t="str">
        <f t="shared" si="104"/>
        <v/>
      </c>
      <c r="BE553" s="274" t="str">
        <f t="shared" si="105"/>
        <v/>
      </c>
      <c r="BF553" s="274" t="str">
        <f t="shared" si="106"/>
        <v/>
      </c>
      <c r="BG553" s="274" t="str">
        <f t="shared" si="107"/>
        <v>LC.</v>
      </c>
    </row>
    <row r="554" spans="1:60" ht="13.5" x14ac:dyDescent="0.3">
      <c r="C554" s="274" t="s">
        <v>2508</v>
      </c>
      <c r="D554" s="274" t="s">
        <v>2577</v>
      </c>
      <c r="E554" s="273" t="s">
        <v>1383</v>
      </c>
      <c r="F554" s="266" t="s">
        <v>1384</v>
      </c>
      <c r="G554" s="266" t="s">
        <v>1377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81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2567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>LC005</v>
      </c>
      <c r="AY554" s="598">
        <v>44547</v>
      </c>
      <c r="AZ554" s="598">
        <v>44547</v>
      </c>
      <c r="BA554" s="524" t="s">
        <v>3092</v>
      </c>
      <c r="BB554" s="274" t="s">
        <v>3028</v>
      </c>
      <c r="BC554" s="605"/>
      <c r="BD554" s="273" t="str">
        <f t="shared" si="104"/>
        <v/>
      </c>
      <c r="BE554" s="273" t="str">
        <f t="shared" si="105"/>
        <v>LC.</v>
      </c>
      <c r="BF554" s="273" t="str">
        <f t="shared" si="106"/>
        <v/>
      </c>
      <c r="BG554" s="273" t="str">
        <f t="shared" si="107"/>
        <v/>
      </c>
    </row>
    <row r="555" spans="1:60" ht="13.5" x14ac:dyDescent="0.3">
      <c r="C555" s="274" t="s">
        <v>2508</v>
      </c>
      <c r="D555" s="274" t="s">
        <v>2577</v>
      </c>
      <c r="E555" s="273" t="s">
        <v>1385</v>
      </c>
      <c r="F555" s="266" t="s">
        <v>1386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81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2404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>LC009</v>
      </c>
      <c r="AY555" s="598">
        <v>44516</v>
      </c>
      <c r="AZ555" s="598">
        <v>44516</v>
      </c>
      <c r="BA555" s="524" t="s">
        <v>3092</v>
      </c>
      <c r="BB555" s="274" t="s">
        <v>3086</v>
      </c>
      <c r="BC555" s="605"/>
      <c r="BD555" s="273" t="str">
        <f t="shared" si="104"/>
        <v/>
      </c>
      <c r="BE555" s="273" t="str">
        <f t="shared" si="105"/>
        <v>LC.</v>
      </c>
      <c r="BF555" s="273" t="str">
        <f t="shared" si="106"/>
        <v/>
      </c>
      <c r="BG555" s="273" t="str">
        <f t="shared" si="107"/>
        <v/>
      </c>
    </row>
    <row r="556" spans="1:60" ht="13.5" x14ac:dyDescent="0.3">
      <c r="C556" s="274" t="s">
        <v>2508</v>
      </c>
      <c r="D556" s="274" t="s">
        <v>2577</v>
      </c>
      <c r="E556" s="273" t="s">
        <v>1387</v>
      </c>
      <c r="F556" s="266" t="s">
        <v>1388</v>
      </c>
      <c r="G556" s="266" t="s">
        <v>1374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15">
        <v>44533</v>
      </c>
      <c r="O556" s="281">
        <v>44533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274" t="str">
        <f>VLOOKUP(功能_33[[#This Row],[User]],SKL放款!A:G,7,FALSE)</f>
        <v>放款服務課</v>
      </c>
      <c r="AB556" s="281">
        <v>44545</v>
      </c>
      <c r="AC556" s="281" t="s">
        <v>2567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44533</v>
      </c>
      <c r="AK556" s="268"/>
      <c r="AL556" s="268"/>
      <c r="AM556" s="274"/>
      <c r="AO556" s="273" t="s">
        <v>2614</v>
      </c>
      <c r="AR556" s="493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/>
      </c>
      <c r="AY556" s="598" t="s">
        <v>2463</v>
      </c>
      <c r="AZ556" s="598" t="s">
        <v>2463</v>
      </c>
      <c r="BA556" s="524" t="s">
        <v>2463</v>
      </c>
      <c r="BB556" s="274" t="s">
        <v>2463</v>
      </c>
      <c r="BC556" s="605"/>
      <c r="BD556" s="274" t="str">
        <f t="shared" si="104"/>
        <v/>
      </c>
      <c r="BE556" s="274" t="str">
        <f t="shared" si="105"/>
        <v/>
      </c>
      <c r="BF556" s="274" t="str">
        <f t="shared" si="106"/>
        <v/>
      </c>
      <c r="BG556" s="274" t="str">
        <f t="shared" si="107"/>
        <v>LC.</v>
      </c>
    </row>
    <row r="557" spans="1:60" ht="13.5" x14ac:dyDescent="0.3">
      <c r="C557" s="274" t="s">
        <v>2508</v>
      </c>
      <c r="D557" s="274" t="s">
        <v>2577</v>
      </c>
      <c r="E557" s="273" t="s">
        <v>1389</v>
      </c>
      <c r="F557" s="266" t="s">
        <v>1390</v>
      </c>
      <c r="G557" s="266" t="s">
        <v>1374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44533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274" t="str">
        <f>VLOOKUP(功能_33[[#This Row],[User]],SKL放款!A:G,7,FALSE)</f>
        <v>放款服務課</v>
      </c>
      <c r="AB557" s="281">
        <v>44545</v>
      </c>
      <c r="AC557" s="281" t="s">
        <v>2404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44533</v>
      </c>
      <c r="AK557" s="268"/>
      <c r="AL557" s="268"/>
      <c r="AM557" s="274"/>
      <c r="AO557" s="273" t="s">
        <v>2614</v>
      </c>
      <c r="AR557" s="493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>LC011</v>
      </c>
      <c r="AY557" s="598">
        <v>44547</v>
      </c>
      <c r="AZ557" s="598">
        <v>44547</v>
      </c>
      <c r="BA557" s="524" t="s">
        <v>3092</v>
      </c>
      <c r="BB557" s="274" t="s">
        <v>3028</v>
      </c>
      <c r="BC557" s="605"/>
      <c r="BD557" s="273" t="str">
        <f t="shared" si="104"/>
        <v/>
      </c>
      <c r="BE557" s="273" t="str">
        <f t="shared" si="105"/>
        <v>LC.</v>
      </c>
      <c r="BF557" s="273" t="str">
        <f t="shared" si="106"/>
        <v/>
      </c>
      <c r="BG557" s="273" t="str">
        <f t="shared" si="107"/>
        <v/>
      </c>
    </row>
    <row r="558" spans="1:60" ht="13.5" x14ac:dyDescent="0.3">
      <c r="A558" s="545"/>
      <c r="B558" s="370"/>
      <c r="C558" s="274" t="s">
        <v>2508</v>
      </c>
      <c r="D558" s="274" t="s">
        <v>2577</v>
      </c>
      <c r="E558" s="273" t="s">
        <v>2790</v>
      </c>
      <c r="F558" s="266" t="s">
        <v>2791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98" t="s">
        <v>2463</v>
      </c>
      <c r="BA558" s="524" t="s">
        <v>2463</v>
      </c>
      <c r="BB558" s="274" t="s">
        <v>2463</v>
      </c>
      <c r="BC558" s="605"/>
      <c r="BD558" s="274" t="str">
        <f t="shared" si="104"/>
        <v/>
      </c>
      <c r="BE558" s="274" t="str">
        <f t="shared" si="105"/>
        <v/>
      </c>
      <c r="BF558" s="274" t="str">
        <f t="shared" si="106"/>
        <v/>
      </c>
      <c r="BG558" s="274" t="str">
        <f t="shared" si="107"/>
        <v>LC.</v>
      </c>
    </row>
    <row r="559" spans="1:60" ht="13.5" x14ac:dyDescent="0.3">
      <c r="A559" s="545"/>
      <c r="B559" s="370"/>
      <c r="C559" s="274" t="s">
        <v>2508</v>
      </c>
      <c r="D559" s="274" t="s">
        <v>2577</v>
      </c>
      <c r="E559" s="273" t="s">
        <v>2792</v>
      </c>
      <c r="F559" s="266" t="s">
        <v>2793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98" t="s">
        <v>2463</v>
      </c>
      <c r="BA559" s="524" t="s">
        <v>2463</v>
      </c>
      <c r="BB559" s="274" t="s">
        <v>2463</v>
      </c>
      <c r="BC559" s="605"/>
      <c r="BD559" s="274" t="str">
        <f t="shared" si="104"/>
        <v/>
      </c>
      <c r="BE559" s="274" t="str">
        <f t="shared" si="105"/>
        <v/>
      </c>
      <c r="BF559" s="274" t="str">
        <f t="shared" si="106"/>
        <v/>
      </c>
      <c r="BG559" s="274" t="str">
        <f t="shared" si="107"/>
        <v>LC.</v>
      </c>
    </row>
    <row r="560" spans="1:60" ht="13.5" x14ac:dyDescent="0.3">
      <c r="A560" s="545"/>
      <c r="B560" s="370"/>
      <c r="C560" s="274" t="s">
        <v>2508</v>
      </c>
      <c r="D560" s="274" t="s">
        <v>2577</v>
      </c>
      <c r="E560" s="273" t="s">
        <v>2794</v>
      </c>
      <c r="F560" s="266" t="s">
        <v>2795</v>
      </c>
      <c r="G560" s="266" t="s">
        <v>2799</v>
      </c>
      <c r="H560" s="273" t="s">
        <v>120</v>
      </c>
      <c r="I560" s="273" t="s">
        <v>120</v>
      </c>
      <c r="J560" s="280" t="s">
        <v>2812</v>
      </c>
      <c r="K560" s="280"/>
      <c r="L560" s="281">
        <v>44582</v>
      </c>
      <c r="M560" s="273"/>
      <c r="N560" s="281">
        <v>44533</v>
      </c>
      <c r="O560" s="281">
        <v>44545</v>
      </c>
      <c r="P560" s="281">
        <v>44545</v>
      </c>
      <c r="Q560" s="273" t="s">
        <v>7</v>
      </c>
      <c r="R560" s="273" t="s">
        <v>2811</v>
      </c>
      <c r="W560" s="273"/>
      <c r="Y560" s="273"/>
      <c r="Z560" s="273"/>
      <c r="AA560" s="370" t="str">
        <f>VLOOKUP(功能_33[[#This Row],[User]],SKL放款!A:G,7,FALSE)</f>
        <v>放款服務課</v>
      </c>
      <c r="AB560" s="281">
        <v>44545</v>
      </c>
      <c r="AC560" s="281" t="s">
        <v>2453</v>
      </c>
      <c r="AD560" s="267">
        <v>44543</v>
      </c>
      <c r="AE560" s="281">
        <v>44543</v>
      </c>
      <c r="AF560" s="215">
        <v>44545</v>
      </c>
      <c r="AG560" s="268"/>
      <c r="AH560" s="268"/>
      <c r="AI560" s="268"/>
      <c r="AJ560" s="268">
        <f>IFERROR(IF(VLOOKUP(功能_33[[#This Row],[功能代號]],E:T,11,FALSE)=0,"",VLOOKUP(功能_33[[#This Row],[功能代號]],E:T,11,FALSE)),"")</f>
        <v>44545</v>
      </c>
      <c r="AK560" s="268"/>
      <c r="AL560" s="268"/>
      <c r="AM560" s="370"/>
      <c r="AO560" s="273" t="s">
        <v>2614</v>
      </c>
      <c r="AP560" s="370"/>
      <c r="AR560" s="546" t="str">
        <f t="shared" si="108"/>
        <v>LC.</v>
      </c>
      <c r="AS560" s="495" t="str">
        <f t="shared" si="109"/>
        <v/>
      </c>
      <c r="AT560" s="497" t="str">
        <f t="shared" si="110"/>
        <v/>
      </c>
      <c r="AU560" s="499" t="str">
        <f t="shared" si="111"/>
        <v/>
      </c>
      <c r="AV560" s="501" t="str">
        <f t="shared" si="112"/>
        <v/>
      </c>
      <c r="AW560" s="503" t="str">
        <f t="shared" si="113"/>
        <v/>
      </c>
      <c r="AX560" s="524" t="str">
        <f>IFERROR(VLOOKUP(功能_33[[#This Row],[功能代號]],SIT_FT!D:D,1,FALSE),"")</f>
        <v/>
      </c>
      <c r="AY560" s="598" t="s">
        <v>2463</v>
      </c>
      <c r="AZ560" s="598" t="s">
        <v>2463</v>
      </c>
      <c r="BA560" s="524" t="s">
        <v>2463</v>
      </c>
      <c r="BB560" s="274" t="s">
        <v>2463</v>
      </c>
      <c r="BC560" s="605"/>
      <c r="BD560" s="274" t="str">
        <f t="shared" si="104"/>
        <v/>
      </c>
      <c r="BE560" s="274" t="str">
        <f t="shared" si="105"/>
        <v/>
      </c>
      <c r="BF560" s="274" t="str">
        <f t="shared" si="106"/>
        <v/>
      </c>
      <c r="BG560" s="274" t="str">
        <f t="shared" si="107"/>
        <v>LC.</v>
      </c>
    </row>
    <row r="561" spans="1:60" ht="13.5" x14ac:dyDescent="0.3">
      <c r="A561" s="545"/>
      <c r="B561" s="370"/>
      <c r="C561" s="274" t="s">
        <v>2508</v>
      </c>
      <c r="D561" s="274" t="s">
        <v>2577</v>
      </c>
      <c r="E561" s="273" t="s">
        <v>2796</v>
      </c>
      <c r="F561" s="266" t="s">
        <v>2797</v>
      </c>
      <c r="G561" s="266" t="s">
        <v>2799</v>
      </c>
      <c r="H561" s="273" t="s">
        <v>120</v>
      </c>
      <c r="I561" s="273" t="s">
        <v>120</v>
      </c>
      <c r="J561" s="280" t="s">
        <v>2812</v>
      </c>
      <c r="K561" s="280"/>
      <c r="L561" s="281">
        <v>44582</v>
      </c>
      <c r="M561" s="273"/>
      <c r="N561" s="281">
        <v>44533</v>
      </c>
      <c r="O561" s="281">
        <v>44545</v>
      </c>
      <c r="P561" s="281">
        <v>44545</v>
      </c>
      <c r="Q561" s="273" t="s">
        <v>7</v>
      </c>
      <c r="R561" s="273" t="s">
        <v>2811</v>
      </c>
      <c r="W561" s="273"/>
      <c r="Y561" s="273"/>
      <c r="Z561" s="273"/>
      <c r="AA561" s="370" t="str">
        <f>VLOOKUP(功能_33[[#This Row],[User]],SKL放款!A:G,7,FALSE)</f>
        <v>放款服務課</v>
      </c>
      <c r="AB561" s="281">
        <v>44545</v>
      </c>
      <c r="AC561" s="281" t="s">
        <v>2453</v>
      </c>
      <c r="AD561" s="267">
        <v>44543</v>
      </c>
      <c r="AE561" s="281">
        <v>44543</v>
      </c>
      <c r="AF561" s="215">
        <v>44545</v>
      </c>
      <c r="AG561" s="268"/>
      <c r="AH561" s="268"/>
      <c r="AI561" s="268"/>
      <c r="AJ561" s="268">
        <f>IFERROR(IF(VLOOKUP(功能_33[[#This Row],[功能代號]],E:T,11,FALSE)=0,"",VLOOKUP(功能_33[[#This Row],[功能代號]],E:T,11,FALSE)),"")</f>
        <v>44545</v>
      </c>
      <c r="AK561" s="268"/>
      <c r="AL561" s="268"/>
      <c r="AM561" s="370"/>
      <c r="AO561" s="273" t="s">
        <v>2614</v>
      </c>
      <c r="AP561" s="370"/>
      <c r="AR561" s="546" t="str">
        <f t="shared" si="108"/>
        <v>LC.</v>
      </c>
      <c r="AS561" s="495" t="str">
        <f t="shared" si="109"/>
        <v/>
      </c>
      <c r="AT561" s="497" t="str">
        <f t="shared" si="110"/>
        <v/>
      </c>
      <c r="AU561" s="499" t="str">
        <f t="shared" si="111"/>
        <v/>
      </c>
      <c r="AV561" s="501" t="str">
        <f t="shared" si="112"/>
        <v/>
      </c>
      <c r="AW561" s="503" t="str">
        <f t="shared" si="113"/>
        <v/>
      </c>
      <c r="AX561" s="524" t="str">
        <f>IFERROR(VLOOKUP(功能_33[[#This Row],[功能代號]],SIT_FT!D:D,1,FALSE),"")</f>
        <v/>
      </c>
      <c r="AY561" s="598" t="s">
        <v>2463</v>
      </c>
      <c r="AZ561" s="598" t="s">
        <v>2463</v>
      </c>
      <c r="BA561" s="524" t="s">
        <v>2463</v>
      </c>
      <c r="BB561" s="274" t="s">
        <v>2463</v>
      </c>
      <c r="BC561" s="605"/>
      <c r="BD561" s="274" t="str">
        <f t="shared" si="104"/>
        <v/>
      </c>
      <c r="BE561" s="274" t="str">
        <f t="shared" si="105"/>
        <v/>
      </c>
      <c r="BF561" s="274" t="str">
        <f t="shared" si="106"/>
        <v/>
      </c>
      <c r="BG561" s="274" t="str">
        <f t="shared" si="107"/>
        <v>LC.</v>
      </c>
    </row>
    <row r="562" spans="1:60" s="423" customFormat="1" x14ac:dyDescent="0.3">
      <c r="A562" s="523"/>
      <c r="C562" s="424"/>
      <c r="D562" s="425"/>
      <c r="F562" s="426"/>
      <c r="G562" s="426"/>
      <c r="I562" s="426"/>
      <c r="J562" s="427"/>
      <c r="K562" s="427"/>
      <c r="L562" s="427"/>
      <c r="M562" s="427"/>
      <c r="N562" s="424"/>
      <c r="O562" s="428"/>
      <c r="P562" s="424"/>
      <c r="S562" s="429"/>
      <c r="T562" s="424"/>
      <c r="U562" s="424"/>
      <c r="V562" s="424"/>
      <c r="W562" s="428"/>
      <c r="X562" s="424"/>
      <c r="AB562" s="424"/>
      <c r="AC562" s="424"/>
      <c r="AF562" s="429"/>
      <c r="AH562" s="430"/>
      <c r="AI562" s="431"/>
      <c r="AK562" s="426"/>
      <c r="AL562" s="426"/>
      <c r="AM562" s="426"/>
      <c r="AN562" s="432"/>
      <c r="AO562" s="424"/>
      <c r="AQ562" s="422"/>
      <c r="BC562" s="605"/>
      <c r="BD562" s="424"/>
      <c r="BE562" s="424"/>
      <c r="BF562" s="424"/>
      <c r="BG562" s="424"/>
    </row>
    <row r="563" spans="1:60" ht="13.5" x14ac:dyDescent="0.3">
      <c r="A563" s="281"/>
      <c r="C563" s="273" t="s">
        <v>3119</v>
      </c>
      <c r="D563" s="274"/>
      <c r="F563" s="274"/>
      <c r="G563" s="274"/>
      <c r="I563" s="274"/>
      <c r="J563" s="280"/>
      <c r="K563" s="280"/>
      <c r="L563" s="280"/>
      <c r="M563" s="280"/>
      <c r="O563" s="273"/>
      <c r="W563" s="273"/>
      <c r="AK563" s="274"/>
      <c r="AL563" s="274"/>
      <c r="AM563" s="274"/>
      <c r="AR563" s="547">
        <f t="shared" ref="AR563:AW563" si="114">COUNTIF(AR2:AR561,"&gt;&lt;")</f>
        <v>556</v>
      </c>
      <c r="AS563" s="417">
        <f t="shared" si="114"/>
        <v>0</v>
      </c>
      <c r="AT563" s="417">
        <f t="shared" si="114"/>
        <v>0</v>
      </c>
      <c r="AU563" s="417">
        <f t="shared" si="114"/>
        <v>0</v>
      </c>
      <c r="AV563" s="417">
        <f t="shared" si="114"/>
        <v>8</v>
      </c>
      <c r="AW563" s="417">
        <f t="shared" si="114"/>
        <v>1</v>
      </c>
      <c r="BC563" s="605"/>
      <c r="BD563" s="273">
        <f>COUNTIF(功能_33[已SIT已FT],"&gt;&lt;0")</f>
        <v>256</v>
      </c>
      <c r="BE563" s="273">
        <f>COUNTIF(功能_33[已SIT待FT],"&gt;&lt;0")</f>
        <v>66</v>
      </c>
      <c r="BF563" s="273">
        <f>COUNTIF(功能_33[待SIT已FT],"&gt;&lt;0")</f>
        <v>117</v>
      </c>
      <c r="BG563" s="273">
        <f>COUNTIF(功能_33[待SIT待FT],"&gt;&lt;0")</f>
        <v>121</v>
      </c>
      <c r="BH563" s="274">
        <f>SUM(BD563:BG563)</f>
        <v>560</v>
      </c>
    </row>
    <row r="564" spans="1:60" x14ac:dyDescent="0.3">
      <c r="C564" s="273" t="s">
        <v>3119</v>
      </c>
      <c r="AW564" s="528"/>
      <c r="BB564" s="218" t="str">
        <f>"／總交易"</f>
        <v>／總交易</v>
      </c>
      <c r="BC564" s="605"/>
      <c r="BD564" s="609">
        <f>BD563/COUNTA(功能_33[功能代號])</f>
        <v>0.45714285714285713</v>
      </c>
      <c r="BE564" s="609">
        <f>BE563/COUNTA(功能_33[功能代號])</f>
        <v>0.11785714285714285</v>
      </c>
      <c r="BF564" s="609">
        <f>BF563/COUNTA(功能_33[功能代號])</f>
        <v>0.20892857142857144</v>
      </c>
      <c r="BG564" s="609">
        <f>BG563/COUNTA(功能_33[功能代號])</f>
        <v>0.21607142857142858</v>
      </c>
      <c r="BH564" s="606">
        <f>SUM(BD564:BG564)</f>
        <v>1</v>
      </c>
    </row>
    <row r="565" spans="1:60" x14ac:dyDescent="0.3">
      <c r="C565" s="273" t="s">
        <v>3119</v>
      </c>
      <c r="BB565" s="218" t="str">
        <f>"／已SIT"</f>
        <v>／已SIT</v>
      </c>
      <c r="BC565" s="605"/>
      <c r="BD565" s="609">
        <f>BD563/COUNTIF(功能_33[SIT進度2021],"&gt;&lt;0")</f>
        <v>0.79503105590062106</v>
      </c>
      <c r="BE565" s="609">
        <f>BE563/COUNTIF(功能_33[SIT進度2021],"&gt;&lt;0")</f>
        <v>0.20496894409937888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4.5" x14ac:dyDescent="0.3"/>
  <cols>
    <col min="3" max="3" width="9.3984375" bestFit="1" customWidth="1"/>
    <col min="4" max="4" width="8.69921875" style="590"/>
  </cols>
  <sheetData>
    <row r="1" spans="3:5" s="275" customFormat="1" x14ac:dyDescent="0.3">
      <c r="C1" t="s">
        <v>2953</v>
      </c>
      <c r="D1" s="590" t="s">
        <v>3017</v>
      </c>
      <c r="E1" s="275" t="s">
        <v>3018</v>
      </c>
    </row>
    <row r="2" spans="3:5" x14ac:dyDescent="0.3">
      <c r="D2" s="590" t="s">
        <v>118</v>
      </c>
      <c r="E2" t="str">
        <f>VLOOKUP(D2,URS確認!E:E,1,FALSE)</f>
        <v>L1001</v>
      </c>
    </row>
    <row r="3" spans="3:5" x14ac:dyDescent="0.3">
      <c r="D3" s="590" t="s">
        <v>124</v>
      </c>
      <c r="E3" s="275" t="str">
        <f>VLOOKUP(D3,URS確認!E:E,1,FALSE)</f>
        <v>L1101</v>
      </c>
    </row>
    <row r="4" spans="3:5" x14ac:dyDescent="0.3">
      <c r="D4" s="590" t="s">
        <v>128</v>
      </c>
      <c r="E4" s="275" t="str">
        <f>VLOOKUP(D4,URS確認!E:E,1,FALSE)</f>
        <v>L1102</v>
      </c>
    </row>
    <row r="5" spans="3:5" x14ac:dyDescent="0.3">
      <c r="D5" s="590" t="s">
        <v>131</v>
      </c>
      <c r="E5" s="275" t="str">
        <f>VLOOKUP(D5,URS確認!E:E,1,FALSE)</f>
        <v>L1103</v>
      </c>
    </row>
    <row r="6" spans="3:5" x14ac:dyDescent="0.3">
      <c r="D6" s="590" t="s">
        <v>135</v>
      </c>
      <c r="E6" s="275" t="str">
        <f>VLOOKUP(D6,URS確認!E:E,1,FALSE)</f>
        <v>L1104</v>
      </c>
    </row>
    <row r="7" spans="3:5" x14ac:dyDescent="0.3">
      <c r="D7" s="590" t="s">
        <v>147</v>
      </c>
      <c r="E7" s="275" t="str">
        <f>VLOOKUP(D7,URS確認!E:E,1,FALSE)</f>
        <v>L1105</v>
      </c>
    </row>
    <row r="8" spans="3:5" x14ac:dyDescent="0.3">
      <c r="D8" s="590" t="s">
        <v>167</v>
      </c>
      <c r="E8" s="275" t="str">
        <f>VLOOKUP(D8,URS確認!E:E,1,FALSE)</f>
        <v>L1107</v>
      </c>
    </row>
    <row r="9" spans="3:5" x14ac:dyDescent="0.3">
      <c r="D9" s="590" t="s">
        <v>158</v>
      </c>
      <c r="E9" s="275" t="str">
        <f>VLOOKUP(D9,URS確認!E:E,1,FALSE)</f>
        <v>L1108</v>
      </c>
    </row>
    <row r="10" spans="3:5" x14ac:dyDescent="0.3">
      <c r="D10" s="590" t="s">
        <v>160</v>
      </c>
      <c r="E10" s="275" t="str">
        <f>VLOOKUP(D10,URS確認!E:E,1,FALSE)</f>
        <v>L1109</v>
      </c>
    </row>
    <row r="11" spans="3:5" x14ac:dyDescent="0.3">
      <c r="D11" s="590" t="s">
        <v>136</v>
      </c>
      <c r="E11" s="275" t="str">
        <f>VLOOKUP(D11,URS確認!E:E,1,FALSE)</f>
        <v>L1110</v>
      </c>
    </row>
    <row r="12" spans="3:5" x14ac:dyDescent="0.3">
      <c r="D12" s="590" t="s">
        <v>140</v>
      </c>
      <c r="E12" s="275" t="str">
        <f>VLOOKUP(D12,URS確認!E:E,1,FALSE)</f>
        <v>L1111</v>
      </c>
    </row>
    <row r="13" spans="3:5" x14ac:dyDescent="0.3">
      <c r="D13" s="590" t="s">
        <v>144</v>
      </c>
      <c r="E13" s="275" t="str">
        <f>VLOOKUP(D13,URS確認!E:E,1,FALSE)</f>
        <v>L1905</v>
      </c>
    </row>
    <row r="14" spans="3:5" x14ac:dyDescent="0.3">
      <c r="D14" s="590" t="s">
        <v>162</v>
      </c>
      <c r="E14" s="275" t="str">
        <f>VLOOKUP(D14,URS確認!E:E,1,FALSE)</f>
        <v>L1907</v>
      </c>
    </row>
    <row r="15" spans="3:5" x14ac:dyDescent="0.3">
      <c r="D15" s="590" t="s">
        <v>153</v>
      </c>
      <c r="E15" s="275" t="str">
        <f>VLOOKUP(D15,URS確認!E:E,1,FALSE)</f>
        <v>L1908</v>
      </c>
    </row>
    <row r="16" spans="3:5" x14ac:dyDescent="0.3">
      <c r="D16" s="590" t="s">
        <v>170</v>
      </c>
      <c r="E16" s="275" t="str">
        <f>VLOOKUP(D16,URS確認!E:E,1,FALSE)</f>
        <v>L1909</v>
      </c>
    </row>
    <row r="17" spans="3:5" x14ac:dyDescent="0.3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 x14ac:dyDescent="0.3">
      <c r="D18" s="590" t="s">
        <v>174</v>
      </c>
      <c r="E18" s="275" t="str">
        <f>VLOOKUP(D18,URS確認!E:E,1,FALSE)</f>
        <v>L2001</v>
      </c>
    </row>
    <row r="19" spans="3:5" x14ac:dyDescent="0.3">
      <c r="D19" s="590" t="s">
        <v>184</v>
      </c>
      <c r="E19" s="275" t="str">
        <f>VLOOKUP(D19,URS確認!E:E,1,FALSE)</f>
        <v>L2010</v>
      </c>
    </row>
    <row r="20" spans="3:5" x14ac:dyDescent="0.3">
      <c r="D20" s="590" t="s">
        <v>198</v>
      </c>
      <c r="E20" s="275" t="str">
        <f>VLOOKUP(D20,URS確認!E:E,1,FALSE)</f>
        <v>L2015</v>
      </c>
    </row>
    <row r="21" spans="3:5" x14ac:dyDescent="0.3">
      <c r="D21" s="590" t="s">
        <v>204</v>
      </c>
      <c r="E21" s="275" t="str">
        <f>VLOOKUP(D21,URS確認!E:E,1,FALSE)</f>
        <v>L2016</v>
      </c>
    </row>
    <row r="22" spans="3:5" x14ac:dyDescent="0.3">
      <c r="D22" s="590" t="s">
        <v>267</v>
      </c>
      <c r="E22" s="275" t="str">
        <f>VLOOKUP(D22,URS確認!E:E,1,FALSE)</f>
        <v>L2017</v>
      </c>
    </row>
    <row r="23" spans="3:5" x14ac:dyDescent="0.3">
      <c r="D23" s="590" t="s">
        <v>227</v>
      </c>
      <c r="E23" s="275" t="str">
        <f>VLOOKUP(D23,URS確認!E:E,1,FALSE)</f>
        <v>L2018</v>
      </c>
    </row>
    <row r="24" spans="3:5" x14ac:dyDescent="0.3">
      <c r="D24" s="590" t="s">
        <v>233</v>
      </c>
      <c r="E24" s="275" t="str">
        <f>VLOOKUP(D24,URS確認!E:E,1,FALSE)</f>
        <v>L2019</v>
      </c>
    </row>
    <row r="25" spans="3:5" x14ac:dyDescent="0.3">
      <c r="D25" s="590" t="s">
        <v>207</v>
      </c>
      <c r="E25" s="275" t="str">
        <f>VLOOKUP(D25,URS確認!E:E,1,FALSE)</f>
        <v>L2020</v>
      </c>
    </row>
    <row r="26" spans="3:5" x14ac:dyDescent="0.3">
      <c r="D26" s="590" t="s">
        <v>239</v>
      </c>
      <c r="E26" s="275" t="str">
        <f>VLOOKUP(D26,URS確認!E:E,1,FALSE)</f>
        <v>L2021</v>
      </c>
    </row>
    <row r="27" spans="3:5" x14ac:dyDescent="0.3">
      <c r="D27" s="590" t="s">
        <v>846</v>
      </c>
      <c r="E27" s="275" t="str">
        <f>VLOOKUP(D27,URS確認!E:E,1,FALSE)</f>
        <v>L2022</v>
      </c>
    </row>
    <row r="28" spans="3:5" x14ac:dyDescent="0.3">
      <c r="D28" s="590" t="s">
        <v>848</v>
      </c>
      <c r="E28" s="275" t="str">
        <f>VLOOKUP(D28,URS確認!E:E,1,FALSE)</f>
        <v>L2023</v>
      </c>
    </row>
    <row r="29" spans="3:5" x14ac:dyDescent="0.3">
      <c r="D29" s="590" t="s">
        <v>836</v>
      </c>
      <c r="E29" s="275" t="str">
        <f>VLOOKUP(D29,URS確認!E:E,1,FALSE)</f>
        <v>L2035</v>
      </c>
    </row>
    <row r="30" spans="3:5" x14ac:dyDescent="0.3">
      <c r="D30" s="590" t="s">
        <v>832</v>
      </c>
      <c r="E30" s="275" t="str">
        <f>VLOOKUP(D30,URS確認!E:E,1,FALSE)</f>
        <v>L2036</v>
      </c>
    </row>
    <row r="31" spans="3:5" x14ac:dyDescent="0.3">
      <c r="D31" s="590" t="s">
        <v>244</v>
      </c>
      <c r="E31" s="275" t="str">
        <f>VLOOKUP(D31,URS確認!E:E,1,FALSE)</f>
        <v>L2038</v>
      </c>
    </row>
    <row r="32" spans="3:5" x14ac:dyDescent="0.3">
      <c r="D32" s="590" t="s">
        <v>865</v>
      </c>
      <c r="E32" s="275" t="str">
        <f>VLOOKUP(D32,URS確認!E:E,1,FALSE)</f>
        <v>L2039</v>
      </c>
    </row>
    <row r="33" spans="4:5" x14ac:dyDescent="0.3">
      <c r="D33" s="590" t="s">
        <v>2945</v>
      </c>
      <c r="E33" s="275" t="str">
        <f>VLOOKUP(D33,URS確認!E:E,1,FALSE)</f>
        <v>L2040</v>
      </c>
    </row>
    <row r="34" spans="4:5" x14ac:dyDescent="0.3">
      <c r="D34" s="590" t="s">
        <v>319</v>
      </c>
      <c r="E34" s="275" t="str">
        <f>VLOOKUP(D34,URS確認!E:E,1,FALSE)</f>
        <v>L2060</v>
      </c>
    </row>
    <row r="35" spans="4:5" x14ac:dyDescent="0.3">
      <c r="D35" s="590" t="s">
        <v>411</v>
      </c>
      <c r="E35" s="275" t="str">
        <f>VLOOKUP(D35,URS確認!E:E,1,FALSE)</f>
        <v>L2061</v>
      </c>
    </row>
    <row r="36" spans="4:5" x14ac:dyDescent="0.3">
      <c r="D36" s="590" t="s">
        <v>418</v>
      </c>
      <c r="E36" s="275" t="str">
        <f>VLOOKUP(D36,URS確認!E:E,1,FALSE)</f>
        <v>L2062</v>
      </c>
    </row>
    <row r="37" spans="4:5" x14ac:dyDescent="0.3">
      <c r="D37" s="590" t="s">
        <v>329</v>
      </c>
      <c r="E37" s="275" t="str">
        <f>VLOOKUP(D37,URS確認!E:E,1,FALSE)</f>
        <v>L2064</v>
      </c>
    </row>
    <row r="38" spans="4:5" x14ac:dyDescent="0.3">
      <c r="D38" s="590" t="s">
        <v>288</v>
      </c>
      <c r="E38" s="275" t="str">
        <f>VLOOKUP(D38,URS確認!E:E,1,FALSE)</f>
        <v>L2072</v>
      </c>
    </row>
    <row r="39" spans="4:5" x14ac:dyDescent="0.3">
      <c r="D39" s="590" t="s">
        <v>859</v>
      </c>
      <c r="E39" s="275" t="str">
        <f>VLOOKUP(D39,URS確認!E:E,1,FALSE)</f>
        <v>L2073</v>
      </c>
    </row>
    <row r="40" spans="4:5" x14ac:dyDescent="0.3">
      <c r="D40" s="590" t="s">
        <v>714</v>
      </c>
      <c r="E40" s="275" t="str">
        <f>VLOOKUP(D40,URS確認!E:E,1,FALSE)</f>
        <v>L2078</v>
      </c>
    </row>
    <row r="41" spans="4:5" x14ac:dyDescent="0.3">
      <c r="D41" s="590" t="s">
        <v>182</v>
      </c>
      <c r="E41" s="275" t="str">
        <f>VLOOKUP(D41,URS確認!E:E,1,FALSE)</f>
        <v>L2101</v>
      </c>
    </row>
    <row r="42" spans="4:5" x14ac:dyDescent="0.3">
      <c r="D42" s="590" t="s">
        <v>188</v>
      </c>
      <c r="E42" s="275" t="str">
        <f>VLOOKUP(D42,URS確認!E:E,1,FALSE)</f>
        <v>L2111</v>
      </c>
    </row>
    <row r="43" spans="4:5" x14ac:dyDescent="0.3">
      <c r="D43" s="590" t="s">
        <v>195</v>
      </c>
      <c r="E43" s="275" t="str">
        <f>VLOOKUP(D43,URS確認!E:E,1,FALSE)</f>
        <v>L2112</v>
      </c>
    </row>
    <row r="44" spans="4:5" x14ac:dyDescent="0.3">
      <c r="D44" s="590" t="s">
        <v>229</v>
      </c>
      <c r="E44" s="275" t="str">
        <f>VLOOKUP(D44,URS確認!E:E,1,FALSE)</f>
        <v>L2118</v>
      </c>
    </row>
    <row r="45" spans="4:5" x14ac:dyDescent="0.3">
      <c r="D45" s="590" t="s">
        <v>235</v>
      </c>
      <c r="E45" s="275" t="str">
        <f>VLOOKUP(D45,URS確認!E:E,1,FALSE)</f>
        <v>L2119</v>
      </c>
    </row>
    <row r="46" spans="4:5" x14ac:dyDescent="0.3">
      <c r="D46" s="590" t="s">
        <v>192</v>
      </c>
      <c r="E46" s="275" t="str">
        <f>VLOOKUP(D46,URS確認!E:E,1,FALSE)</f>
        <v>L2151</v>
      </c>
    </row>
    <row r="47" spans="4:5" x14ac:dyDescent="0.3">
      <c r="D47" s="590" t="s">
        <v>190</v>
      </c>
      <c r="E47" s="275" t="str">
        <f>VLOOKUP(D47,URS確認!E:E,1,FALSE)</f>
        <v>L2153</v>
      </c>
    </row>
    <row r="48" spans="4:5" x14ac:dyDescent="0.3">
      <c r="D48" s="590" t="s">
        <v>201</v>
      </c>
      <c r="E48" s="275" t="str">
        <f>VLOOKUP(D48,URS確認!E:E,1,FALSE)</f>
        <v>L2154</v>
      </c>
    </row>
    <row r="49" spans="4:5" x14ac:dyDescent="0.3">
      <c r="D49" s="590" t="s">
        <v>241</v>
      </c>
      <c r="E49" s="275" t="str">
        <f>VLOOKUP(D49,URS確認!E:E,1,FALSE)</f>
        <v>L2221</v>
      </c>
    </row>
    <row r="50" spans="4:5" x14ac:dyDescent="0.3">
      <c r="D50" s="590" t="s">
        <v>851</v>
      </c>
      <c r="E50" s="275" t="str">
        <f>VLOOKUP(D50,URS確認!E:E,1,FALSE)</f>
        <v>L2222</v>
      </c>
    </row>
    <row r="51" spans="4:5" x14ac:dyDescent="0.3">
      <c r="D51" s="590" t="s">
        <v>211</v>
      </c>
      <c r="E51" s="275" t="str">
        <f>VLOOKUP(D51,URS確認!E:E,1,FALSE)</f>
        <v>L2250</v>
      </c>
    </row>
    <row r="52" spans="4:5" x14ac:dyDescent="0.3">
      <c r="D52" s="590" t="s">
        <v>840</v>
      </c>
      <c r="E52" s="275" t="str">
        <f>VLOOKUP(D52,URS確認!E:E,1,FALSE)</f>
        <v>L2305</v>
      </c>
    </row>
    <row r="53" spans="4:5" x14ac:dyDescent="0.3">
      <c r="D53" s="590" t="s">
        <v>842</v>
      </c>
      <c r="E53" s="275" t="str">
        <f>VLOOKUP(D53,URS確認!E:E,1,FALSE)</f>
        <v>L2306</v>
      </c>
    </row>
    <row r="54" spans="4:5" x14ac:dyDescent="0.3">
      <c r="D54" s="590" t="s">
        <v>246</v>
      </c>
      <c r="E54" s="275" t="str">
        <f>VLOOKUP(D54,URS確認!E:E,1,FALSE)</f>
        <v>L2411</v>
      </c>
    </row>
    <row r="55" spans="4:5" x14ac:dyDescent="0.3">
      <c r="D55" s="590" t="s">
        <v>271</v>
      </c>
      <c r="E55" s="275" t="str">
        <f>VLOOKUP(D55,URS確認!E:E,1,FALSE)</f>
        <v>L2412</v>
      </c>
    </row>
    <row r="56" spans="4:5" x14ac:dyDescent="0.3">
      <c r="D56" s="590" t="s">
        <v>275</v>
      </c>
      <c r="E56" s="275" t="str">
        <f>VLOOKUP(D56,URS確認!E:E,1,FALSE)</f>
        <v>L2413</v>
      </c>
    </row>
    <row r="57" spans="4:5" x14ac:dyDescent="0.3">
      <c r="D57" s="590" t="s">
        <v>280</v>
      </c>
      <c r="E57" s="275" t="str">
        <f>VLOOKUP(D57,URS確認!E:E,1,FALSE)</f>
        <v>L2414</v>
      </c>
    </row>
    <row r="58" spans="4:5" x14ac:dyDescent="0.3">
      <c r="D58" s="590" t="s">
        <v>254</v>
      </c>
      <c r="E58" s="275" t="str">
        <f>VLOOKUP(D58,URS確認!E:E,1,FALSE)</f>
        <v>L2415</v>
      </c>
    </row>
    <row r="59" spans="4:5" x14ac:dyDescent="0.3">
      <c r="D59" s="590" t="s">
        <v>256</v>
      </c>
      <c r="E59" s="275" t="str">
        <f>VLOOKUP(D59,URS確認!E:E,1,FALSE)</f>
        <v>L2416</v>
      </c>
    </row>
    <row r="60" spans="4:5" x14ac:dyDescent="0.3">
      <c r="D60" s="590" t="s">
        <v>269</v>
      </c>
      <c r="E60" s="275" t="str">
        <f>VLOOKUP(D60,URS確認!E:E,1,FALSE)</f>
        <v>L2417</v>
      </c>
    </row>
    <row r="61" spans="4:5" x14ac:dyDescent="0.3">
      <c r="D61" s="590" t="s">
        <v>265</v>
      </c>
      <c r="E61" s="275" t="str">
        <f>VLOOKUP(D61,URS確認!E:E,1,FALSE)</f>
        <v>L2418</v>
      </c>
    </row>
    <row r="62" spans="4:5" x14ac:dyDescent="0.3">
      <c r="D62" s="590" t="s">
        <v>867</v>
      </c>
      <c r="E62" s="275" t="str">
        <f>VLOOKUP(D62,URS確認!E:E,1,FALSE)</f>
        <v>L2480</v>
      </c>
    </row>
    <row r="63" spans="4:5" x14ac:dyDescent="0.3">
      <c r="D63" s="590" t="s">
        <v>322</v>
      </c>
      <c r="E63" s="275" t="str">
        <f>VLOOKUP(D63,URS確認!E:E,1,FALSE)</f>
        <v>L2600</v>
      </c>
    </row>
    <row r="64" spans="4:5" x14ac:dyDescent="0.3">
      <c r="D64" s="590" t="s">
        <v>717</v>
      </c>
      <c r="E64" s="275" t="str">
        <f>VLOOKUP(D64,URS確認!E:E,1,FALSE)</f>
        <v>L2601</v>
      </c>
    </row>
    <row r="65" spans="4:5" x14ac:dyDescent="0.3">
      <c r="D65" s="590" t="s">
        <v>720</v>
      </c>
      <c r="E65" s="275" t="str">
        <f>VLOOKUP(D65,URS確認!E:E,1,FALSE)</f>
        <v>L2602</v>
      </c>
    </row>
    <row r="66" spans="4:5" x14ac:dyDescent="0.3">
      <c r="D66" s="590" t="s">
        <v>711</v>
      </c>
      <c r="E66" s="275" t="str">
        <f>VLOOKUP(D66,URS確認!E:E,1,FALSE)</f>
        <v>L2603</v>
      </c>
    </row>
    <row r="67" spans="4:5" x14ac:dyDescent="0.3">
      <c r="D67" s="590" t="s">
        <v>325</v>
      </c>
      <c r="E67" s="275" t="str">
        <f>VLOOKUP(D67,URS確認!E:E,1,FALSE)</f>
        <v>L2604</v>
      </c>
    </row>
    <row r="68" spans="4:5" x14ac:dyDescent="0.3">
      <c r="D68" s="590" t="s">
        <v>729</v>
      </c>
      <c r="E68" s="275" t="str">
        <f>VLOOKUP(D68,URS確認!E:E,1,FALSE)</f>
        <v>L2605</v>
      </c>
    </row>
    <row r="69" spans="4:5" x14ac:dyDescent="0.3">
      <c r="D69" s="590" t="s">
        <v>732</v>
      </c>
      <c r="E69" s="275" t="str">
        <f>VLOOKUP(D69,URS確認!E:E,1,FALSE)</f>
        <v>L2613</v>
      </c>
    </row>
    <row r="70" spans="4:5" x14ac:dyDescent="0.3">
      <c r="D70" s="590" t="s">
        <v>735</v>
      </c>
      <c r="E70" s="275" t="str">
        <f>VLOOKUP(D70,URS確認!E:E,1,FALSE)</f>
        <v>L2614</v>
      </c>
    </row>
    <row r="71" spans="4:5" x14ac:dyDescent="0.3">
      <c r="D71" s="590" t="s">
        <v>415</v>
      </c>
      <c r="E71" s="275" t="str">
        <f>VLOOKUP(D71,URS確認!E:E,1,FALSE)</f>
        <v>L2670</v>
      </c>
    </row>
    <row r="72" spans="4:5" x14ac:dyDescent="0.3">
      <c r="D72" s="590" t="s">
        <v>284</v>
      </c>
      <c r="E72" s="275" t="str">
        <f>VLOOKUP(D72,URS確認!E:E,1,FALSE)</f>
        <v>L2702</v>
      </c>
    </row>
    <row r="73" spans="4:5" x14ac:dyDescent="0.3">
      <c r="D73" s="590" t="s">
        <v>862</v>
      </c>
      <c r="E73" s="275" t="str">
        <f>VLOOKUP(D73,URS確認!E:E,1,FALSE)</f>
        <v>L2703</v>
      </c>
    </row>
    <row r="74" spans="4:5" x14ac:dyDescent="0.3">
      <c r="D74" s="590" t="s">
        <v>224</v>
      </c>
      <c r="E74" s="275" t="str">
        <f>VLOOKUP(D74,URS確認!E:E,1,FALSE)</f>
        <v>L2801</v>
      </c>
    </row>
    <row r="75" spans="4:5" x14ac:dyDescent="0.3">
      <c r="D75" s="590" t="s">
        <v>213</v>
      </c>
      <c r="E75" s="275" t="str">
        <f>VLOOKUP(D75,URS確認!E:E,1,FALSE)</f>
        <v>L2902</v>
      </c>
    </row>
    <row r="76" spans="4:5" x14ac:dyDescent="0.3">
      <c r="D76" s="590" t="s">
        <v>854</v>
      </c>
      <c r="E76" s="275" t="str">
        <f>VLOOKUP(D76,URS確認!E:E,1,FALSE)</f>
        <v>L2903</v>
      </c>
    </row>
    <row r="77" spans="4:5" x14ac:dyDescent="0.3">
      <c r="D77" s="590" t="s">
        <v>251</v>
      </c>
      <c r="E77" s="275" t="str">
        <f>VLOOKUP(D77,URS確認!E:E,1,FALSE)</f>
        <v>L2911</v>
      </c>
    </row>
    <row r="78" spans="4:5" x14ac:dyDescent="0.3">
      <c r="D78" s="590" t="s">
        <v>273</v>
      </c>
      <c r="E78" s="275" t="str">
        <f>VLOOKUP(D78,URS確認!E:E,1,FALSE)</f>
        <v>L2912</v>
      </c>
    </row>
    <row r="79" spans="4:5" x14ac:dyDescent="0.3">
      <c r="D79" s="590" t="s">
        <v>278</v>
      </c>
      <c r="E79" s="275" t="str">
        <f>VLOOKUP(D79,URS確認!E:E,1,FALSE)</f>
        <v>L2913</v>
      </c>
    </row>
    <row r="80" spans="4:5" x14ac:dyDescent="0.3">
      <c r="D80" s="590" t="s">
        <v>282</v>
      </c>
      <c r="E80" s="275" t="str">
        <f>VLOOKUP(D80,URS確認!E:E,1,FALSE)</f>
        <v>L2914</v>
      </c>
    </row>
    <row r="81" spans="4:5" x14ac:dyDescent="0.3">
      <c r="D81" s="590" t="s">
        <v>258</v>
      </c>
      <c r="E81" s="275" t="str">
        <f>VLOOKUP(D81,URS確認!E:E,1,FALSE)</f>
        <v>L2915</v>
      </c>
    </row>
    <row r="82" spans="4:5" x14ac:dyDescent="0.3">
      <c r="D82" s="590" t="s">
        <v>261</v>
      </c>
      <c r="E82" s="275" t="str">
        <f>VLOOKUP(D82,URS確認!E:E,1,FALSE)</f>
        <v>L2916</v>
      </c>
    </row>
    <row r="83" spans="4:5" x14ac:dyDescent="0.3">
      <c r="D83" s="590" t="s">
        <v>263</v>
      </c>
      <c r="E83" s="275" t="str">
        <f>VLOOKUP(D83,URS確認!E:E,1,FALSE)</f>
        <v>L2918</v>
      </c>
    </row>
    <row r="84" spans="4:5" x14ac:dyDescent="0.3">
      <c r="D84" s="590" t="s">
        <v>231</v>
      </c>
      <c r="E84" s="275" t="str">
        <f>VLOOKUP(D84,URS確認!E:E,1,FALSE)</f>
        <v>L291A</v>
      </c>
    </row>
    <row r="85" spans="4:5" x14ac:dyDescent="0.3">
      <c r="D85" s="590" t="s">
        <v>237</v>
      </c>
      <c r="E85" s="275" t="str">
        <f>VLOOKUP(D85,URS確認!E:E,1,FALSE)</f>
        <v>L291B</v>
      </c>
    </row>
    <row r="86" spans="4:5" x14ac:dyDescent="0.3">
      <c r="D86" s="590" t="s">
        <v>221</v>
      </c>
      <c r="E86" s="275" t="str">
        <f>VLOOKUP(D86,URS確認!E:E,1,FALSE)</f>
        <v>L2921</v>
      </c>
    </row>
    <row r="87" spans="4:5" x14ac:dyDescent="0.3">
      <c r="D87" s="590" t="s">
        <v>723</v>
      </c>
      <c r="E87" s="275" t="str">
        <f>VLOOKUP(D87,URS確認!E:E,1,FALSE)</f>
        <v>L2941</v>
      </c>
    </row>
    <row r="88" spans="4:5" x14ac:dyDescent="0.3">
      <c r="D88" s="590" t="s">
        <v>726</v>
      </c>
      <c r="E88" s="275" t="str">
        <f>VLOOKUP(D88,URS確認!E:E,1,FALSE)</f>
        <v>L2942</v>
      </c>
    </row>
    <row r="89" spans="4:5" x14ac:dyDescent="0.3">
      <c r="D89" s="590" t="s">
        <v>857</v>
      </c>
      <c r="E89" s="275" t="str">
        <f>VLOOKUP(D89,URS確認!E:E,1,FALSE)</f>
        <v>L2980</v>
      </c>
    </row>
    <row r="90" spans="4:5" x14ac:dyDescent="0.3">
      <c r="D90" s="590" t="s">
        <v>317</v>
      </c>
      <c r="E90" s="275" t="str">
        <f>VLOOKUP(D90,URS確認!E:E,1,FALSE)</f>
        <v>L3001</v>
      </c>
    </row>
    <row r="91" spans="4:5" x14ac:dyDescent="0.3">
      <c r="D91" s="590" t="s">
        <v>312</v>
      </c>
      <c r="E91" s="275" t="str">
        <f>VLOOKUP(D91,URS確認!E:E,1,FALSE)</f>
        <v>L3002</v>
      </c>
    </row>
    <row r="92" spans="4:5" x14ac:dyDescent="0.3">
      <c r="D92" s="590" t="s">
        <v>301</v>
      </c>
      <c r="E92" s="275" t="str">
        <f>VLOOKUP(D92,URS確認!E:E,1,FALSE)</f>
        <v>L3003</v>
      </c>
    </row>
    <row r="93" spans="4:5" x14ac:dyDescent="0.3">
      <c r="D93" s="590" t="s">
        <v>688</v>
      </c>
      <c r="E93" s="275" t="str">
        <f>VLOOKUP(D93,URS確認!E:E,1,FALSE)</f>
        <v>L3004</v>
      </c>
    </row>
    <row r="94" spans="4:5" x14ac:dyDescent="0.3">
      <c r="D94" s="590" t="s">
        <v>339</v>
      </c>
      <c r="E94" s="275" t="str">
        <f>VLOOKUP(D94,URS確認!E:E,1,FALSE)</f>
        <v>L3005</v>
      </c>
    </row>
    <row r="95" spans="4:5" x14ac:dyDescent="0.3">
      <c r="D95" s="590" t="s">
        <v>404</v>
      </c>
      <c r="E95" s="275" t="str">
        <f>VLOOKUP(D95,URS確認!E:E,1,FALSE)</f>
        <v>L3007</v>
      </c>
    </row>
    <row r="96" spans="4:5" x14ac:dyDescent="0.3">
      <c r="D96" s="590" t="s">
        <v>407</v>
      </c>
      <c r="E96" s="275" t="str">
        <f>VLOOKUP(D96,URS確認!E:E,1,FALSE)</f>
        <v>L3009</v>
      </c>
    </row>
    <row r="97" spans="4:5" x14ac:dyDescent="0.3">
      <c r="D97" s="590" t="s">
        <v>308</v>
      </c>
      <c r="E97" s="275" t="str">
        <f>VLOOKUP(D97,URS確認!E:E,1,FALSE)</f>
        <v>L3100</v>
      </c>
    </row>
    <row r="98" spans="4:5" x14ac:dyDescent="0.3">
      <c r="D98" s="590" t="s">
        <v>303</v>
      </c>
      <c r="E98" s="275" t="str">
        <f>VLOOKUP(D98,URS確認!E:E,1,FALSE)</f>
        <v>L3110</v>
      </c>
    </row>
    <row r="99" spans="4:5" x14ac:dyDescent="0.3">
      <c r="D99" s="590" t="s">
        <v>305</v>
      </c>
      <c r="E99" s="275" t="str">
        <f>VLOOKUP(D99,URS確認!E:E,1,FALSE)</f>
        <v>L3120</v>
      </c>
    </row>
    <row r="100" spans="4:5" x14ac:dyDescent="0.3">
      <c r="D100" s="590" t="s">
        <v>690</v>
      </c>
      <c r="E100" s="275" t="str">
        <f>VLOOKUP(D100,URS確認!E:E,1,FALSE)</f>
        <v>L3130</v>
      </c>
    </row>
    <row r="101" spans="4:5" x14ac:dyDescent="0.3">
      <c r="D101" s="590" t="s">
        <v>692</v>
      </c>
      <c r="E101" s="275" t="str">
        <f>VLOOKUP(D101,URS確認!E:E,1,FALSE)</f>
        <v>L3200</v>
      </c>
    </row>
    <row r="102" spans="4:5" x14ac:dyDescent="0.3">
      <c r="D102" s="590" t="s">
        <v>381</v>
      </c>
      <c r="E102" s="275" t="str">
        <f>VLOOKUP(D102,URS確認!E:E,1,FALSE)</f>
        <v>L3210</v>
      </c>
    </row>
    <row r="103" spans="4:5" x14ac:dyDescent="0.3">
      <c r="D103" s="590" t="s">
        <v>384</v>
      </c>
      <c r="E103" s="275" t="str">
        <f>VLOOKUP(D103,URS確認!E:E,1,FALSE)</f>
        <v>L3220</v>
      </c>
    </row>
    <row r="104" spans="4:5" x14ac:dyDescent="0.3">
      <c r="D104" s="590" t="s">
        <v>695</v>
      </c>
      <c r="E104" s="275" t="str">
        <f>VLOOKUP(D104,URS確認!E:E,1,FALSE)</f>
        <v>L3230</v>
      </c>
    </row>
    <row r="105" spans="4:5" x14ac:dyDescent="0.3">
      <c r="D105" s="590" t="s">
        <v>2946</v>
      </c>
      <c r="E105" s="275" t="str">
        <f>VLOOKUP(D105,URS確認!E:E,1,FALSE)</f>
        <v>L3240</v>
      </c>
    </row>
    <row r="106" spans="4:5" x14ac:dyDescent="0.3">
      <c r="D106" s="590" t="s">
        <v>701</v>
      </c>
      <c r="E106" s="275" t="str">
        <f>VLOOKUP(D106,URS確認!E:E,1,FALSE)</f>
        <v>L3420</v>
      </c>
    </row>
    <row r="107" spans="4:5" x14ac:dyDescent="0.3">
      <c r="D107" s="590" t="s">
        <v>754</v>
      </c>
      <c r="E107" s="275" t="str">
        <f>VLOOKUP(D107,URS確認!E:E,1,FALSE)</f>
        <v>L3440</v>
      </c>
    </row>
    <row r="108" spans="4:5" x14ac:dyDescent="0.3">
      <c r="D108" s="590" t="s">
        <v>347</v>
      </c>
      <c r="E108" s="275" t="str">
        <f>VLOOKUP(D108,URS確認!E:E,1,FALSE)</f>
        <v>L3701</v>
      </c>
    </row>
    <row r="109" spans="4:5" x14ac:dyDescent="0.3">
      <c r="D109" s="590" t="s">
        <v>344</v>
      </c>
      <c r="E109" s="275" t="str">
        <f>VLOOKUP(D109,URS確認!E:E,1,FALSE)</f>
        <v>L3721</v>
      </c>
    </row>
    <row r="110" spans="4:5" x14ac:dyDescent="0.3">
      <c r="D110" s="590" t="s">
        <v>291</v>
      </c>
      <c r="E110" s="275" t="str">
        <f>VLOOKUP(D110,URS確認!E:E,1,FALSE)</f>
        <v>L3901</v>
      </c>
    </row>
    <row r="111" spans="4:5" x14ac:dyDescent="0.3">
      <c r="D111" s="590" t="s">
        <v>651</v>
      </c>
      <c r="E111" s="275" t="str">
        <f>VLOOKUP(D111,URS確認!E:E,1,FALSE)</f>
        <v>L3911</v>
      </c>
    </row>
    <row r="112" spans="4:5" x14ac:dyDescent="0.3">
      <c r="D112" s="590" t="s">
        <v>336</v>
      </c>
      <c r="E112" s="275" t="str">
        <f>VLOOKUP(D112,URS確認!E:E,1,FALSE)</f>
        <v>L3912</v>
      </c>
    </row>
    <row r="113" spans="4:5" x14ac:dyDescent="0.3">
      <c r="D113" s="590" t="s">
        <v>654</v>
      </c>
      <c r="E113" s="275" t="str">
        <f>VLOOKUP(D113,URS確認!E:E,1,FALSE)</f>
        <v>L3913</v>
      </c>
    </row>
    <row r="114" spans="4:5" x14ac:dyDescent="0.3">
      <c r="D114" s="590" t="s">
        <v>315</v>
      </c>
      <c r="E114" s="275" t="str">
        <f>VLOOKUP(D114,URS確認!E:E,1,FALSE)</f>
        <v>L3916</v>
      </c>
    </row>
    <row r="115" spans="4:5" x14ac:dyDescent="0.3">
      <c r="D115" s="590" t="s">
        <v>2947</v>
      </c>
      <c r="E115" s="275" t="str">
        <f>VLOOKUP(D115,URS確認!E:E,1,FALSE)</f>
        <v>L3917</v>
      </c>
    </row>
    <row r="116" spans="4:5" x14ac:dyDescent="0.3">
      <c r="D116" s="590" t="s">
        <v>669</v>
      </c>
      <c r="E116" s="275" t="str">
        <f>VLOOKUP(D116,URS確認!E:E,1,FALSE)</f>
        <v>L3921</v>
      </c>
    </row>
    <row r="117" spans="4:5" x14ac:dyDescent="0.3">
      <c r="D117" s="590" t="s">
        <v>672</v>
      </c>
      <c r="E117" s="275" t="str">
        <f>VLOOKUP(D117,URS確認!E:E,1,FALSE)</f>
        <v>L3922</v>
      </c>
    </row>
    <row r="118" spans="4:5" x14ac:dyDescent="0.3">
      <c r="D118" s="590" t="s">
        <v>679</v>
      </c>
      <c r="E118" s="275" t="str">
        <f>VLOOKUP(D118,URS確認!E:E,1,FALSE)</f>
        <v>L3924</v>
      </c>
    </row>
    <row r="119" spans="4:5" x14ac:dyDescent="0.3">
      <c r="D119" s="590" t="s">
        <v>682</v>
      </c>
      <c r="E119" s="275" t="str">
        <f>VLOOKUP(D119,URS確認!E:E,1,FALSE)</f>
        <v>L3925</v>
      </c>
    </row>
    <row r="120" spans="4:5" x14ac:dyDescent="0.3">
      <c r="D120" s="590" t="s">
        <v>685</v>
      </c>
      <c r="E120" s="275" t="str">
        <f>VLOOKUP(D120,URS確認!E:E,1,FALSE)</f>
        <v>L3926</v>
      </c>
    </row>
    <row r="121" spans="4:5" x14ac:dyDescent="0.3">
      <c r="D121" s="590" t="s">
        <v>341</v>
      </c>
      <c r="E121" s="275" t="str">
        <f>VLOOKUP(D121,URS確認!E:E,1,FALSE)</f>
        <v>L3932</v>
      </c>
    </row>
    <row r="122" spans="4:5" x14ac:dyDescent="0.3">
      <c r="D122" s="590" t="s">
        <v>409</v>
      </c>
      <c r="E122" s="275" t="str">
        <f>VLOOKUP(D122,URS確認!E:E,1,FALSE)</f>
        <v>L3943</v>
      </c>
    </row>
    <row r="123" spans="4:5" x14ac:dyDescent="0.3">
      <c r="D123" s="590" t="s">
        <v>353</v>
      </c>
      <c r="E123" s="275" t="str">
        <f>VLOOKUP(D123,URS確認!E:E,1,FALSE)</f>
        <v>L4001</v>
      </c>
    </row>
    <row r="124" spans="4:5" x14ac:dyDescent="0.3">
      <c r="D124" s="590" t="s">
        <v>629</v>
      </c>
      <c r="E124" s="275" t="str">
        <f>VLOOKUP(D124,URS確認!E:E,1,FALSE)</f>
        <v>L4002</v>
      </c>
    </row>
    <row r="125" spans="4:5" x14ac:dyDescent="0.3">
      <c r="D125" s="590" t="s">
        <v>822</v>
      </c>
      <c r="E125" s="275" t="str">
        <f>VLOOKUP(D125,URS確認!E:E,1,FALSE)</f>
        <v>L4030</v>
      </c>
    </row>
    <row r="126" spans="4:5" x14ac:dyDescent="0.3">
      <c r="D126" s="590" t="s">
        <v>811</v>
      </c>
      <c r="E126" s="275" t="str">
        <f>VLOOKUP(D126,URS確認!E:E,1,FALSE)</f>
        <v>L4031</v>
      </c>
    </row>
    <row r="127" spans="4:5" x14ac:dyDescent="0.3">
      <c r="D127" s="590" t="s">
        <v>365</v>
      </c>
      <c r="E127" s="275" t="str">
        <f>VLOOKUP(D127,URS確認!E:E,1,FALSE)</f>
        <v>L4040</v>
      </c>
    </row>
    <row r="128" spans="4:5" x14ac:dyDescent="0.3">
      <c r="D128" s="590" t="s">
        <v>377</v>
      </c>
      <c r="E128" s="275" t="str">
        <f>VLOOKUP(D128,URS確認!E:E,1,FALSE)</f>
        <v>L4041</v>
      </c>
    </row>
    <row r="129" spans="4:5" x14ac:dyDescent="0.3">
      <c r="D129" s="590" t="s">
        <v>361</v>
      </c>
      <c r="E129" s="275" t="str">
        <f>VLOOKUP(D129,URS確認!E:E,1,FALSE)</f>
        <v>L4042</v>
      </c>
    </row>
    <row r="130" spans="4:5" x14ac:dyDescent="0.3">
      <c r="D130" s="590" t="s">
        <v>373</v>
      </c>
      <c r="E130" s="275" t="str">
        <f>VLOOKUP(D130,URS確認!E:E,1,FALSE)</f>
        <v>L4043</v>
      </c>
    </row>
    <row r="131" spans="4:5" x14ac:dyDescent="0.3">
      <c r="D131" s="590" t="s">
        <v>422</v>
      </c>
      <c r="E131" s="275" t="str">
        <f>VLOOKUP(D131,URS確認!E:E,1,FALSE)</f>
        <v>L4060</v>
      </c>
    </row>
    <row r="132" spans="4:5" x14ac:dyDescent="0.3">
      <c r="D132" s="590" t="s">
        <v>351</v>
      </c>
      <c r="E132" s="275" t="str">
        <f>VLOOKUP(D132,URS確認!E:E,1,FALSE)</f>
        <v>L4101</v>
      </c>
    </row>
    <row r="133" spans="4:5" x14ac:dyDescent="0.3">
      <c r="D133" s="590" t="s">
        <v>387</v>
      </c>
      <c r="E133" s="275" t="str">
        <f>VLOOKUP(D133,URS確認!E:E,1,FALSE)</f>
        <v>L4102</v>
      </c>
    </row>
    <row r="134" spans="4:5" x14ac:dyDescent="0.3">
      <c r="D134" s="590" t="s">
        <v>390</v>
      </c>
      <c r="E134" s="275" t="str">
        <f>VLOOKUP(D134,URS確認!E:E,1,FALSE)</f>
        <v>L4103</v>
      </c>
    </row>
    <row r="135" spans="4:5" x14ac:dyDescent="0.3">
      <c r="D135" s="590" t="s">
        <v>619</v>
      </c>
      <c r="E135" s="275" t="str">
        <f>VLOOKUP(D135,URS確認!E:E,1,FALSE)</f>
        <v>L4200</v>
      </c>
    </row>
    <row r="136" spans="4:5" x14ac:dyDescent="0.3">
      <c r="D136" s="590" t="s">
        <v>661</v>
      </c>
      <c r="E136" s="275" t="str">
        <f>VLOOKUP(D136,URS確認!E:E,1,FALSE)</f>
        <v>L4201</v>
      </c>
    </row>
    <row r="137" spans="4:5" x14ac:dyDescent="0.3">
      <c r="D137" s="590" t="s">
        <v>642</v>
      </c>
      <c r="E137" s="275" t="str">
        <f>VLOOKUP(D137,URS確認!E:E,1,FALSE)</f>
        <v>L4202</v>
      </c>
    </row>
    <row r="138" spans="4:5" x14ac:dyDescent="0.3">
      <c r="D138" s="590" t="s">
        <v>644</v>
      </c>
      <c r="E138" s="275" t="str">
        <f>VLOOKUP(D138,URS確認!E:E,1,FALSE)</f>
        <v>L4203</v>
      </c>
    </row>
    <row r="139" spans="4:5" x14ac:dyDescent="0.3">
      <c r="D139" s="590" t="s">
        <v>625</v>
      </c>
      <c r="E139" s="275" t="str">
        <f>VLOOKUP(D139,URS確認!E:E,1,FALSE)</f>
        <v>L4204</v>
      </c>
    </row>
    <row r="140" spans="4:5" x14ac:dyDescent="0.3">
      <c r="D140" s="590" t="s">
        <v>627</v>
      </c>
      <c r="E140" s="275" t="str">
        <f>VLOOKUP(D140,URS確認!E:E,1,FALSE)</f>
        <v>L4205</v>
      </c>
    </row>
    <row r="141" spans="4:5" x14ac:dyDescent="0.3">
      <c r="D141" s="590" t="s">
        <v>632</v>
      </c>
      <c r="E141" s="275" t="str">
        <f>VLOOKUP(D141,URS確認!E:E,1,FALSE)</f>
        <v>L420A</v>
      </c>
    </row>
    <row r="142" spans="4:5" x14ac:dyDescent="0.3">
      <c r="D142" s="590" t="s">
        <v>634</v>
      </c>
      <c r="E142" s="275" t="str">
        <f>VLOOKUP(D142,URS確認!E:E,1,FALSE)</f>
        <v>L420B</v>
      </c>
    </row>
    <row r="143" spans="4:5" x14ac:dyDescent="0.3">
      <c r="D143" s="590" t="s">
        <v>657</v>
      </c>
      <c r="E143" s="275" t="str">
        <f>VLOOKUP(D143,URS確認!E:E,1,FALSE)</f>
        <v>L4210</v>
      </c>
    </row>
    <row r="144" spans="4:5" x14ac:dyDescent="0.3">
      <c r="D144" s="590" t="s">
        <v>2938</v>
      </c>
      <c r="E144" s="275" t="str">
        <f>VLOOKUP(D144,URS確認!E:E,1,FALSE)</f>
        <v>L4211</v>
      </c>
    </row>
    <row r="145" spans="4:5" x14ac:dyDescent="0.3">
      <c r="D145" s="590" t="s">
        <v>809</v>
      </c>
      <c r="E145" s="275" t="str">
        <f>VLOOKUP(D145,URS確認!E:E,1,FALSE)</f>
        <v>L4320</v>
      </c>
    </row>
    <row r="146" spans="4:5" x14ac:dyDescent="0.3">
      <c r="D146" s="590" t="s">
        <v>813</v>
      </c>
      <c r="E146" s="275" t="str">
        <f>VLOOKUP(D146,URS確認!E:E,1,FALSE)</f>
        <v>L4321</v>
      </c>
    </row>
    <row r="147" spans="4:5" x14ac:dyDescent="0.3">
      <c r="D147" s="590" t="s">
        <v>807</v>
      </c>
      <c r="E147" s="275" t="str">
        <f>VLOOKUP(D147,URS確認!E:E,1,FALSE)</f>
        <v>L4322</v>
      </c>
    </row>
    <row r="148" spans="4:5" x14ac:dyDescent="0.3">
      <c r="D148" s="590" t="s">
        <v>815</v>
      </c>
      <c r="E148" s="275" t="str">
        <f>VLOOKUP(D148,URS確認!E:E,1,FALSE)</f>
        <v>L4325</v>
      </c>
    </row>
    <row r="149" spans="4:5" x14ac:dyDescent="0.3">
      <c r="D149" s="590" t="s">
        <v>363</v>
      </c>
      <c r="E149" s="275" t="str">
        <f>VLOOKUP(D149,URS確認!E:E,1,FALSE)</f>
        <v>L4410</v>
      </c>
    </row>
    <row r="150" spans="4:5" x14ac:dyDescent="0.3">
      <c r="D150" s="590" t="s">
        <v>375</v>
      </c>
      <c r="E150" s="275" t="str">
        <f>VLOOKUP(D150,URS確認!E:E,1,FALSE)</f>
        <v>L4412</v>
      </c>
    </row>
    <row r="151" spans="4:5" x14ac:dyDescent="0.3">
      <c r="D151" s="590" t="s">
        <v>367</v>
      </c>
      <c r="E151" s="275" t="str">
        <f>VLOOKUP(D151,URS確認!E:E,1,FALSE)</f>
        <v>L4414</v>
      </c>
    </row>
    <row r="152" spans="4:5" x14ac:dyDescent="0.3">
      <c r="D152" s="590" t="s">
        <v>448</v>
      </c>
      <c r="E152" s="275" t="str">
        <f>VLOOKUP(D152,URS確認!E:E,1,FALSE)</f>
        <v>L4450</v>
      </c>
    </row>
    <row r="153" spans="4:5" x14ac:dyDescent="0.3">
      <c r="D153" s="590" t="s">
        <v>454</v>
      </c>
      <c r="E153" s="275" t="str">
        <f>VLOOKUP(D153,URS確認!E:E,1,FALSE)</f>
        <v>L4451</v>
      </c>
    </row>
    <row r="154" spans="4:5" x14ac:dyDescent="0.3">
      <c r="D154" s="590" t="s">
        <v>456</v>
      </c>
      <c r="E154" s="275" t="str">
        <f>VLOOKUP(D154,URS確認!E:E,1,FALSE)</f>
        <v>L4452</v>
      </c>
    </row>
    <row r="155" spans="4:5" x14ac:dyDescent="0.3">
      <c r="D155" s="590" t="s">
        <v>458</v>
      </c>
      <c r="E155" s="275" t="str">
        <f>VLOOKUP(D155,URS確認!E:E,1,FALSE)</f>
        <v>L4453</v>
      </c>
    </row>
    <row r="156" spans="4:5" x14ac:dyDescent="0.3">
      <c r="D156" s="590" t="s">
        <v>646</v>
      </c>
      <c r="E156" s="275" t="str">
        <f>VLOOKUP(D156,URS確認!E:E,1,FALSE)</f>
        <v>L4454</v>
      </c>
    </row>
    <row r="157" spans="4:5" x14ac:dyDescent="0.3">
      <c r="D157" s="590" t="s">
        <v>648</v>
      </c>
      <c r="E157" s="275" t="str">
        <f>VLOOKUP(D157,URS確認!E:E,1,FALSE)</f>
        <v>L4455</v>
      </c>
    </row>
    <row r="158" spans="4:5" x14ac:dyDescent="0.3">
      <c r="D158" s="590" t="s">
        <v>607</v>
      </c>
      <c r="E158" s="275" t="str">
        <f>VLOOKUP(D158,URS確認!E:E,1,FALSE)</f>
        <v>L4500</v>
      </c>
    </row>
    <row r="159" spans="4:5" x14ac:dyDescent="0.3">
      <c r="D159" s="590" t="s">
        <v>611</v>
      </c>
      <c r="E159" s="275" t="str">
        <f>VLOOKUP(D159,URS確認!E:E,1,FALSE)</f>
        <v>L4510</v>
      </c>
    </row>
    <row r="160" spans="4:5" x14ac:dyDescent="0.3">
      <c r="D160" s="590" t="s">
        <v>617</v>
      </c>
      <c r="E160" s="275" t="str">
        <f>VLOOKUP(D160,URS確認!E:E,1,FALSE)</f>
        <v>L4511</v>
      </c>
    </row>
    <row r="161" spans="4:5" x14ac:dyDescent="0.3">
      <c r="D161" s="590" t="s">
        <v>615</v>
      </c>
      <c r="E161" s="275" t="str">
        <f>VLOOKUP(D161,URS確認!E:E,1,FALSE)</f>
        <v>L4512</v>
      </c>
    </row>
    <row r="162" spans="4:5" x14ac:dyDescent="0.3">
      <c r="D162" s="590" t="s">
        <v>622</v>
      </c>
      <c r="E162" s="275" t="str">
        <f>VLOOKUP(D162,URS確認!E:E,1,FALSE)</f>
        <v>L4520</v>
      </c>
    </row>
    <row r="163" spans="4:5" x14ac:dyDescent="0.3">
      <c r="D163" s="590" t="s">
        <v>426</v>
      </c>
      <c r="E163" s="275" t="str">
        <f>VLOOKUP(D163,URS確認!E:E,1,FALSE)</f>
        <v>L4600</v>
      </c>
    </row>
    <row r="164" spans="4:5" x14ac:dyDescent="0.3">
      <c r="D164" s="590" t="s">
        <v>428</v>
      </c>
      <c r="E164" s="275" t="str">
        <f>VLOOKUP(D164,URS確認!E:E,1,FALSE)</f>
        <v>L4601</v>
      </c>
    </row>
    <row r="165" spans="4:5" x14ac:dyDescent="0.3">
      <c r="D165" s="590" t="s">
        <v>432</v>
      </c>
      <c r="E165" s="275" t="str">
        <f>VLOOKUP(D165,URS確認!E:E,1,FALSE)</f>
        <v>L4602</v>
      </c>
    </row>
    <row r="166" spans="4:5" x14ac:dyDescent="0.3">
      <c r="D166" s="590" t="s">
        <v>434</v>
      </c>
      <c r="E166" s="275" t="str">
        <f>VLOOKUP(D166,URS確認!E:E,1,FALSE)</f>
        <v>L4603</v>
      </c>
    </row>
    <row r="167" spans="4:5" x14ac:dyDescent="0.3">
      <c r="D167" s="590" t="s">
        <v>739</v>
      </c>
      <c r="E167" s="275" t="str">
        <f>VLOOKUP(D167,URS確認!E:E,1,FALSE)</f>
        <v>L4604</v>
      </c>
    </row>
    <row r="168" spans="4:5" x14ac:dyDescent="0.3">
      <c r="D168" s="590" t="s">
        <v>741</v>
      </c>
      <c r="E168" s="275" t="str">
        <f>VLOOKUP(D168,URS確認!E:E,1,FALSE)</f>
        <v>L4605</v>
      </c>
    </row>
    <row r="169" spans="4:5" x14ac:dyDescent="0.3">
      <c r="D169" s="590" t="s">
        <v>743</v>
      </c>
      <c r="E169" s="275" t="str">
        <f>VLOOKUP(D169,URS確認!E:E,1,FALSE)</f>
        <v>L4606</v>
      </c>
    </row>
    <row r="170" spans="4:5" x14ac:dyDescent="0.3">
      <c r="D170" s="590" t="s">
        <v>745</v>
      </c>
      <c r="E170" s="275" t="str">
        <f>VLOOKUP(D170,URS確認!E:E,1,FALSE)</f>
        <v>L4607</v>
      </c>
    </row>
    <row r="171" spans="4:5" x14ac:dyDescent="0.3">
      <c r="D171" s="590" t="s">
        <v>424</v>
      </c>
      <c r="E171" s="275" t="str">
        <f>VLOOKUP(D171,URS確認!E:E,1,FALSE)</f>
        <v>L4610</v>
      </c>
    </row>
    <row r="172" spans="4:5" x14ac:dyDescent="0.3">
      <c r="D172" s="590" t="s">
        <v>430</v>
      </c>
      <c r="E172" s="275" t="str">
        <f>VLOOKUP(D172,URS確認!E:E,1,FALSE)</f>
        <v>L4611</v>
      </c>
    </row>
    <row r="173" spans="4:5" x14ac:dyDescent="0.3">
      <c r="D173" s="590" t="s">
        <v>402</v>
      </c>
      <c r="E173" s="275" t="str">
        <f>VLOOKUP(D173,URS確認!E:E,1,FALSE)</f>
        <v>L4701</v>
      </c>
    </row>
    <row r="174" spans="4:5" x14ac:dyDescent="0.3">
      <c r="D174" s="590" t="s">
        <v>665</v>
      </c>
      <c r="E174" s="275" t="str">
        <f>VLOOKUP(D174,URS確認!E:E,1,FALSE)</f>
        <v>L4702</v>
      </c>
    </row>
    <row r="175" spans="4:5" x14ac:dyDescent="0.3">
      <c r="D175" s="590" t="s">
        <v>667</v>
      </c>
      <c r="E175" s="275" t="str">
        <f>VLOOKUP(D175,URS確認!E:E,1,FALSE)</f>
        <v>L4703</v>
      </c>
    </row>
    <row r="176" spans="4:5" x14ac:dyDescent="0.3">
      <c r="D176" s="590" t="s">
        <v>820</v>
      </c>
      <c r="E176" s="275" t="str">
        <f>VLOOKUP(D176,URS確認!E:E,1,FALSE)</f>
        <v>L4721</v>
      </c>
    </row>
    <row r="177" spans="4:5" x14ac:dyDescent="0.3">
      <c r="D177" s="590" t="s">
        <v>355</v>
      </c>
      <c r="E177" s="275" t="str">
        <f>VLOOKUP(D177,URS確認!E:E,1,FALSE)</f>
        <v>L4901</v>
      </c>
    </row>
    <row r="178" spans="4:5" x14ac:dyDescent="0.3">
      <c r="D178" s="590" t="s">
        <v>636</v>
      </c>
      <c r="E178" s="275" t="str">
        <f>VLOOKUP(D178,URS確認!E:E,1,FALSE)</f>
        <v>L4920</v>
      </c>
    </row>
    <row r="179" spans="4:5" x14ac:dyDescent="0.3">
      <c r="D179" s="590" t="s">
        <v>659</v>
      </c>
      <c r="E179" s="275" t="str">
        <f>VLOOKUP(D179,URS確認!E:E,1,FALSE)</f>
        <v>L4921</v>
      </c>
    </row>
    <row r="180" spans="4:5" x14ac:dyDescent="0.3">
      <c r="D180" s="590" t="s">
        <v>393</v>
      </c>
      <c r="E180" s="275" t="str">
        <f>VLOOKUP(D180,URS確認!E:E,1,FALSE)</f>
        <v>L4922</v>
      </c>
    </row>
    <row r="181" spans="4:5" x14ac:dyDescent="0.3">
      <c r="D181" s="590" t="s">
        <v>395</v>
      </c>
      <c r="E181" s="275" t="str">
        <f>VLOOKUP(D181,URS確認!E:E,1,FALSE)</f>
        <v>L4923</v>
      </c>
    </row>
    <row r="182" spans="4:5" x14ac:dyDescent="0.3">
      <c r="D182" s="590" t="s">
        <v>638</v>
      </c>
      <c r="E182" s="275" t="str">
        <f>VLOOKUP(D182,URS確認!E:E,1,FALSE)</f>
        <v>L4925</v>
      </c>
    </row>
    <row r="183" spans="4:5" x14ac:dyDescent="0.3">
      <c r="D183" s="590" t="s">
        <v>663</v>
      </c>
      <c r="E183" s="275" t="str">
        <f>VLOOKUP(D183,URS確認!E:E,1,FALSE)</f>
        <v>L492A</v>
      </c>
    </row>
    <row r="184" spans="4:5" x14ac:dyDescent="0.3">
      <c r="D184" s="590" t="s">
        <v>640</v>
      </c>
      <c r="E184" s="275" t="str">
        <f>VLOOKUP(D184,URS確認!E:E,1,FALSE)</f>
        <v>L4930</v>
      </c>
    </row>
    <row r="185" spans="4:5" x14ac:dyDescent="0.3">
      <c r="D185" s="590" t="s">
        <v>818</v>
      </c>
      <c r="E185" s="275" t="str">
        <f>VLOOKUP(D185,URS確認!E:E,1,FALSE)</f>
        <v>L4931</v>
      </c>
    </row>
    <row r="186" spans="4:5" x14ac:dyDescent="0.3">
      <c r="D186" s="590" t="s">
        <v>369</v>
      </c>
      <c r="E186" s="275" t="str">
        <f>VLOOKUP(D186,URS確認!E:E,1,FALSE)</f>
        <v>L4940</v>
      </c>
    </row>
    <row r="187" spans="4:5" x14ac:dyDescent="0.3">
      <c r="D187" s="590" t="s">
        <v>371</v>
      </c>
      <c r="E187" s="275" t="str">
        <f>VLOOKUP(D187,URS確認!E:E,1,FALSE)</f>
        <v>L4941</v>
      </c>
    </row>
    <row r="188" spans="4:5" x14ac:dyDescent="0.3">
      <c r="D188" s="590" t="s">
        <v>379</v>
      </c>
      <c r="E188" s="275" t="str">
        <f>VLOOKUP(D188,URS確認!E:E,1,FALSE)</f>
        <v>L4942</v>
      </c>
    </row>
    <row r="189" spans="4:5" x14ac:dyDescent="0.3">
      <c r="D189" s="590" t="s">
        <v>451</v>
      </c>
      <c r="E189" s="275" t="str">
        <f>VLOOKUP(D189,URS確認!E:E,1,FALSE)</f>
        <v>L4943</v>
      </c>
    </row>
    <row r="190" spans="4:5" x14ac:dyDescent="0.3">
      <c r="D190" s="590" t="s">
        <v>609</v>
      </c>
      <c r="E190" s="275" t="str">
        <f>VLOOKUP(D190,URS確認!E:E,1,FALSE)</f>
        <v>L4950</v>
      </c>
    </row>
    <row r="191" spans="4:5" x14ac:dyDescent="0.3">
      <c r="D191" s="590" t="s">
        <v>613</v>
      </c>
      <c r="E191" s="275" t="str">
        <f>VLOOKUP(D191,URS確認!E:E,1,FALSE)</f>
        <v>L4951</v>
      </c>
    </row>
    <row r="192" spans="4:5" x14ac:dyDescent="0.3">
      <c r="D192" s="590" t="s">
        <v>439</v>
      </c>
      <c r="E192" s="275" t="str">
        <f>VLOOKUP(D192,URS確認!E:E,1,FALSE)</f>
        <v>L4960</v>
      </c>
    </row>
    <row r="193" spans="4:5" x14ac:dyDescent="0.3">
      <c r="D193" s="590" t="s">
        <v>441</v>
      </c>
      <c r="E193" s="275" t="str">
        <f>VLOOKUP(D193,URS確認!E:E,1,FALSE)</f>
        <v>L4961</v>
      </c>
    </row>
    <row r="194" spans="4:5" x14ac:dyDescent="0.3">
      <c r="D194" s="590" t="s">
        <v>436</v>
      </c>
      <c r="E194" s="275" t="str">
        <f>VLOOKUP(D194,URS確認!E:E,1,FALSE)</f>
        <v>L4962</v>
      </c>
    </row>
    <row r="195" spans="4:5" x14ac:dyDescent="0.3">
      <c r="D195" s="590" t="s">
        <v>443</v>
      </c>
      <c r="E195" s="275" t="str">
        <f>VLOOKUP(D195,URS確認!E:E,1,FALSE)</f>
        <v>L4964</v>
      </c>
    </row>
    <row r="196" spans="4:5" x14ac:dyDescent="0.3">
      <c r="D196" s="590" t="s">
        <v>445</v>
      </c>
      <c r="E196" s="275" t="str">
        <f>VLOOKUP(D196,URS確認!E:E,1,FALSE)</f>
        <v>L4965</v>
      </c>
    </row>
    <row r="197" spans="4:5" x14ac:dyDescent="0.3">
      <c r="D197" s="590" t="s">
        <v>747</v>
      </c>
      <c r="E197" s="275" t="str">
        <f>VLOOKUP(D197,URS確認!E:E,1,FALSE)</f>
        <v>L4966</v>
      </c>
    </row>
    <row r="198" spans="4:5" x14ac:dyDescent="0.3">
      <c r="D198" s="590" t="s">
        <v>1001</v>
      </c>
      <c r="E198" s="275" t="str">
        <f>VLOOKUP(D198,URS確認!E:E,1,FALSE)</f>
        <v>L5021</v>
      </c>
    </row>
    <row r="199" spans="4:5" x14ac:dyDescent="0.3">
      <c r="D199" s="590" t="s">
        <v>1013</v>
      </c>
      <c r="E199" s="275" t="str">
        <f>VLOOKUP(D199,URS確認!E:E,1,FALSE)</f>
        <v>L5022</v>
      </c>
    </row>
    <row r="200" spans="4:5" x14ac:dyDescent="0.3">
      <c r="D200" s="590" t="s">
        <v>1005</v>
      </c>
      <c r="E200" s="275" t="str">
        <f>VLOOKUP(D200,URS確認!E:E,1,FALSE)</f>
        <v>L5023</v>
      </c>
    </row>
    <row r="201" spans="4:5" x14ac:dyDescent="0.3">
      <c r="D201" s="590" t="s">
        <v>1009</v>
      </c>
      <c r="E201" s="275" t="str">
        <f>VLOOKUP(D201,URS確認!E:E,1,FALSE)</f>
        <v>L5024</v>
      </c>
    </row>
    <row r="202" spans="4:5" x14ac:dyDescent="0.3">
      <c r="D202" s="590" t="s">
        <v>1054</v>
      </c>
      <c r="E202" s="275" t="str">
        <f>VLOOKUP(D202,URS確認!E:E,1,FALSE)</f>
        <v>L5052</v>
      </c>
    </row>
    <row r="203" spans="4:5" x14ac:dyDescent="0.3">
      <c r="D203" s="590" t="s">
        <v>955</v>
      </c>
      <c r="E203" s="275" t="str">
        <f>VLOOKUP(D203,URS確認!E:E,1,FALSE)</f>
        <v>L5101</v>
      </c>
    </row>
    <row r="204" spans="4:5" x14ac:dyDescent="0.3">
      <c r="D204" s="590" t="s">
        <v>962</v>
      </c>
      <c r="E204" s="275" t="str">
        <f>VLOOKUP(D204,URS確認!E:E,1,FALSE)</f>
        <v>L5102</v>
      </c>
    </row>
    <row r="205" spans="4:5" x14ac:dyDescent="0.3">
      <c r="D205" s="590" t="s">
        <v>981</v>
      </c>
      <c r="E205" s="275" t="str">
        <f>VLOOKUP(D205,URS確認!E:E,1,FALSE)</f>
        <v>L5116</v>
      </c>
    </row>
    <row r="206" spans="4:5" x14ac:dyDescent="0.3">
      <c r="D206" s="590" t="s">
        <v>1003</v>
      </c>
      <c r="E206" s="275" t="str">
        <f>VLOOKUP(D206,URS確認!E:E,1,FALSE)</f>
        <v>L5401</v>
      </c>
    </row>
    <row r="207" spans="4:5" x14ac:dyDescent="0.3">
      <c r="D207" s="590" t="s">
        <v>999</v>
      </c>
      <c r="E207" s="275" t="str">
        <f>VLOOKUP(D207,URS確認!E:E,1,FALSE)</f>
        <v>L5402</v>
      </c>
    </row>
    <row r="208" spans="4:5" x14ac:dyDescent="0.3">
      <c r="D208" s="590" t="s">
        <v>1011</v>
      </c>
      <c r="E208" s="275" t="str">
        <f>VLOOKUP(D208,URS確認!E:E,1,FALSE)</f>
        <v>L5405</v>
      </c>
    </row>
    <row r="209" spans="4:5" x14ac:dyDescent="0.3">
      <c r="D209" s="590" t="s">
        <v>1007</v>
      </c>
      <c r="E209" s="275" t="str">
        <f>VLOOKUP(D209,URS確認!E:E,1,FALSE)</f>
        <v>L5406</v>
      </c>
    </row>
    <row r="210" spans="4:5" x14ac:dyDescent="0.3">
      <c r="D210" s="590" t="s">
        <v>1017</v>
      </c>
      <c r="E210" s="275" t="str">
        <f>VLOOKUP(D210,URS確認!E:E,1,FALSE)</f>
        <v>L5407</v>
      </c>
    </row>
    <row r="211" spans="4:5" x14ac:dyDescent="0.3">
      <c r="D211" s="590" t="s">
        <v>1056</v>
      </c>
      <c r="E211" s="275" t="str">
        <f>VLOOKUP(D211,URS確認!E:E,1,FALSE)</f>
        <v>L5502</v>
      </c>
    </row>
    <row r="212" spans="4:5" x14ac:dyDescent="0.3">
      <c r="D212" s="590" t="s">
        <v>951</v>
      </c>
      <c r="E212" s="275" t="str">
        <f>VLOOKUP(D212,URS確認!E:E,1,FALSE)</f>
        <v>L5901</v>
      </c>
    </row>
    <row r="213" spans="4:5" x14ac:dyDescent="0.3">
      <c r="D213" s="590" t="s">
        <v>958</v>
      </c>
      <c r="E213" s="275" t="str">
        <f>VLOOKUP(D213,URS確認!E:E,1,FALSE)</f>
        <v>L5902</v>
      </c>
    </row>
    <row r="214" spans="4:5" x14ac:dyDescent="0.3">
      <c r="D214" s="590" t="s">
        <v>979</v>
      </c>
      <c r="E214" s="275" t="str">
        <f>VLOOKUP(D214,URS確認!E:E,1,FALSE)</f>
        <v>L5906</v>
      </c>
    </row>
    <row r="215" spans="4:5" x14ac:dyDescent="0.3">
      <c r="D215" s="590" t="s">
        <v>1080</v>
      </c>
      <c r="E215" s="275" t="str">
        <f>VLOOKUP(D215,URS確認!E:E,1,FALSE)</f>
        <v>L5910</v>
      </c>
    </row>
    <row r="216" spans="4:5" x14ac:dyDescent="0.3">
      <c r="D216" s="590" t="s">
        <v>1082</v>
      </c>
      <c r="E216" s="275" t="str">
        <f>VLOOKUP(D216,URS確認!E:E,1,FALSE)</f>
        <v>L5912</v>
      </c>
    </row>
    <row r="217" spans="4:5" x14ac:dyDescent="0.3">
      <c r="D217" s="590" t="s">
        <v>1015</v>
      </c>
      <c r="E217" s="275" t="str">
        <f>VLOOKUP(D217,URS確認!E:E,1,FALSE)</f>
        <v>L5914</v>
      </c>
    </row>
    <row r="218" spans="4:5" x14ac:dyDescent="0.3">
      <c r="D218" s="590" t="s">
        <v>357</v>
      </c>
      <c r="E218" s="275" t="str">
        <f>VLOOKUP(D218,URS確認!E:E,1,FALSE)</f>
        <v>L6001</v>
      </c>
    </row>
    <row r="219" spans="4:5" x14ac:dyDescent="0.3">
      <c r="D219" s="590" t="s">
        <v>331</v>
      </c>
      <c r="E219" s="275" t="str">
        <f>VLOOKUP(D219,URS確認!E:E,1,FALSE)</f>
        <v>L6022</v>
      </c>
    </row>
    <row r="220" spans="4:5" x14ac:dyDescent="0.3">
      <c r="D220" s="590" t="s">
        <v>2928</v>
      </c>
      <c r="E220" s="275" t="str">
        <f>VLOOKUP(D220,URS確認!E:E,1,FALSE)</f>
        <v>L6023</v>
      </c>
    </row>
    <row r="221" spans="4:5" x14ac:dyDescent="0.3">
      <c r="D221" s="590" t="s">
        <v>524</v>
      </c>
      <c r="E221" s="275" t="str">
        <f>VLOOKUP(D221,URS確認!E:E,1,FALSE)</f>
        <v>L6030</v>
      </c>
    </row>
    <row r="222" spans="4:5" x14ac:dyDescent="0.3">
      <c r="D222" s="590" t="s">
        <v>824</v>
      </c>
      <c r="E222" s="275" t="str">
        <f>VLOOKUP(D222,URS確認!E:E,1,FALSE)</f>
        <v>L6031</v>
      </c>
    </row>
    <row r="223" spans="4:5" x14ac:dyDescent="0.3">
      <c r="D223" s="590" t="s">
        <v>826</v>
      </c>
      <c r="E223" s="275" t="str">
        <f>VLOOKUP(D223,URS確認!E:E,1,FALSE)</f>
        <v>L6032</v>
      </c>
    </row>
    <row r="224" spans="4:5" x14ac:dyDescent="0.3">
      <c r="D224" s="590" t="s">
        <v>1103</v>
      </c>
      <c r="E224" s="275" t="str">
        <f>VLOOKUP(D224,URS確認!E:E,1,FALSE)</f>
        <v>L6041</v>
      </c>
    </row>
    <row r="225" spans="4:5" x14ac:dyDescent="0.3">
      <c r="D225" s="590" t="s">
        <v>1084</v>
      </c>
      <c r="E225" s="275" t="str">
        <f>VLOOKUP(D225,URS確認!E:E,1,FALSE)</f>
        <v>L6042</v>
      </c>
    </row>
    <row r="226" spans="4:5" x14ac:dyDescent="0.3">
      <c r="D226" s="590" t="s">
        <v>1092</v>
      </c>
      <c r="E226" s="275" t="str">
        <f>VLOOKUP(D226,URS確認!E:E,1,FALSE)</f>
        <v>L6043</v>
      </c>
    </row>
    <row r="227" spans="4:5" x14ac:dyDescent="0.3">
      <c r="D227" s="590" t="s">
        <v>1109</v>
      </c>
      <c r="E227" s="275" t="str">
        <f>VLOOKUP(D227,URS確認!E:E,1,FALSE)</f>
        <v>L6044</v>
      </c>
    </row>
    <row r="228" spans="4:5" x14ac:dyDescent="0.3">
      <c r="D228" s="590" t="s">
        <v>602</v>
      </c>
      <c r="E228" s="275" t="str">
        <f>VLOOKUP(D228,URS確認!E:E,1,FALSE)</f>
        <v>L6052</v>
      </c>
    </row>
    <row r="229" spans="4:5" x14ac:dyDescent="0.3">
      <c r="D229" s="590" t="s">
        <v>532</v>
      </c>
      <c r="E229" s="275" t="str">
        <f>VLOOKUP(D229,URS確認!E:E,1,FALSE)</f>
        <v>L6061</v>
      </c>
    </row>
    <row r="230" spans="4:5" x14ac:dyDescent="0.3">
      <c r="D230" s="590" t="s">
        <v>565</v>
      </c>
      <c r="E230" s="275" t="str">
        <f>VLOOKUP(D230,URS確認!E:E,1,FALSE)</f>
        <v>L6062</v>
      </c>
    </row>
    <row r="231" spans="4:5" x14ac:dyDescent="0.3">
      <c r="D231" s="590" t="s">
        <v>547</v>
      </c>
      <c r="E231" s="275" t="str">
        <f>VLOOKUP(D231,URS確認!E:E,1,FALSE)</f>
        <v>L6063</v>
      </c>
    </row>
    <row r="232" spans="4:5" x14ac:dyDescent="0.3">
      <c r="D232" s="590" t="s">
        <v>528</v>
      </c>
      <c r="E232" s="275" t="str">
        <f>VLOOKUP(D232,URS確認!E:E,1,FALSE)</f>
        <v>L6064</v>
      </c>
    </row>
    <row r="233" spans="4:5" x14ac:dyDescent="0.3">
      <c r="D233" s="590" t="s">
        <v>574</v>
      </c>
      <c r="E233" s="275" t="str">
        <f>VLOOKUP(D233,URS確認!E:E,1,FALSE)</f>
        <v>L6065</v>
      </c>
    </row>
    <row r="234" spans="4:5" x14ac:dyDescent="0.3">
      <c r="D234" s="590" t="s">
        <v>579</v>
      </c>
      <c r="E234" s="275" t="str">
        <f>VLOOKUP(D234,URS確認!E:E,1,FALSE)</f>
        <v>L6066</v>
      </c>
    </row>
    <row r="235" spans="4:5" x14ac:dyDescent="0.3">
      <c r="D235" s="590" t="s">
        <v>554</v>
      </c>
      <c r="E235" s="275" t="str">
        <f>VLOOKUP(D235,URS確認!E:E,1,FALSE)</f>
        <v>L6067</v>
      </c>
    </row>
    <row r="236" spans="4:5" x14ac:dyDescent="0.3">
      <c r="D236" s="590" t="s">
        <v>1088</v>
      </c>
      <c r="E236" s="275" t="str">
        <f>VLOOKUP(D236,URS確認!E:E,1,FALSE)</f>
        <v>L6068</v>
      </c>
    </row>
    <row r="237" spans="4:5" x14ac:dyDescent="0.3">
      <c r="D237" s="590" t="s">
        <v>2939</v>
      </c>
      <c r="E237" s="275" t="str">
        <f>VLOOKUP(D237,URS確認!E:E,1,FALSE)</f>
        <v>L6069</v>
      </c>
    </row>
    <row r="238" spans="4:5" x14ac:dyDescent="0.3">
      <c r="D238" s="590" t="s">
        <v>216</v>
      </c>
      <c r="E238" s="275" t="str">
        <f>VLOOKUP(D238,URS確認!E:E,1,FALSE)</f>
        <v>L6070</v>
      </c>
    </row>
    <row r="239" spans="4:5" x14ac:dyDescent="0.3">
      <c r="D239" s="590" t="s">
        <v>585</v>
      </c>
      <c r="E239" s="275" t="str">
        <f>VLOOKUP(D239,URS確認!E:E,1,FALSE)</f>
        <v>L6071</v>
      </c>
    </row>
    <row r="240" spans="4:5" x14ac:dyDescent="0.3">
      <c r="D240" s="590" t="s">
        <v>1098</v>
      </c>
      <c r="E240" s="275" t="str">
        <f>VLOOKUP(D240,URS確認!E:E,1,FALSE)</f>
        <v>L6072</v>
      </c>
    </row>
    <row r="241" spans="4:5" x14ac:dyDescent="0.3">
      <c r="D241" s="590" t="s">
        <v>590</v>
      </c>
      <c r="E241" s="275" t="str">
        <f>VLOOKUP(D241,URS確認!E:E,1,FALSE)</f>
        <v>L6073</v>
      </c>
    </row>
    <row r="242" spans="4:5" x14ac:dyDescent="0.3">
      <c r="D242" s="590" t="s">
        <v>570</v>
      </c>
      <c r="E242" s="275" t="str">
        <f>VLOOKUP(D242,URS確認!E:E,1,FALSE)</f>
        <v>L6074</v>
      </c>
    </row>
    <row r="243" spans="4:5" x14ac:dyDescent="0.3">
      <c r="D243" s="590" t="s">
        <v>560</v>
      </c>
      <c r="E243" s="275" t="str">
        <f>VLOOKUP(D243,URS確認!E:E,1,FALSE)</f>
        <v>L6075</v>
      </c>
    </row>
    <row r="244" spans="4:5" x14ac:dyDescent="0.3">
      <c r="D244" s="590" t="s">
        <v>538</v>
      </c>
      <c r="E244" s="275" t="str">
        <f>VLOOKUP(D244,URS確認!E:E,1,FALSE)</f>
        <v>L6077</v>
      </c>
    </row>
    <row r="245" spans="4:5" x14ac:dyDescent="0.3">
      <c r="D245" s="590" t="s">
        <v>543</v>
      </c>
      <c r="E245" s="275" t="str">
        <f>VLOOKUP(D245,URS確認!E:E,1,FALSE)</f>
        <v>L6078</v>
      </c>
    </row>
    <row r="246" spans="4:5" x14ac:dyDescent="0.3">
      <c r="D246" s="590" t="s">
        <v>596</v>
      </c>
      <c r="E246" s="275" t="str">
        <f>VLOOKUP(D246,URS確認!E:E,1,FALSE)</f>
        <v>L6079</v>
      </c>
    </row>
    <row r="247" spans="4:5" x14ac:dyDescent="0.3">
      <c r="D247" s="590" t="s">
        <v>1027</v>
      </c>
      <c r="E247" s="275" t="str">
        <f>VLOOKUP(D247,URS確認!E:E,1,FALSE)</f>
        <v>L6081</v>
      </c>
    </row>
    <row r="248" spans="4:5" x14ac:dyDescent="0.3">
      <c r="D248" s="590" t="s">
        <v>991</v>
      </c>
      <c r="E248" s="275" t="str">
        <f>VLOOKUP(D248,URS確認!E:E,1,FALSE)</f>
        <v>L6082</v>
      </c>
    </row>
    <row r="249" spans="4:5" x14ac:dyDescent="0.3">
      <c r="D249" s="590" t="s">
        <v>1019</v>
      </c>
      <c r="E249" s="275" t="str">
        <f>VLOOKUP(D249,URS確認!E:E,1,FALSE)</f>
        <v>L6084</v>
      </c>
    </row>
    <row r="250" spans="4:5" x14ac:dyDescent="0.3">
      <c r="D250" s="590" t="s">
        <v>515</v>
      </c>
      <c r="E250" s="275" t="str">
        <f>VLOOKUP(D250,URS確認!E:E,1,FALSE)</f>
        <v>L6085</v>
      </c>
    </row>
    <row r="251" spans="4:5" x14ac:dyDescent="0.3">
      <c r="D251" s="590" t="s">
        <v>522</v>
      </c>
      <c r="E251" s="275" t="str">
        <f>VLOOKUP(D251,URS確認!E:E,1,FALSE)</f>
        <v>L6086</v>
      </c>
    </row>
    <row r="252" spans="4:5" x14ac:dyDescent="0.3">
      <c r="D252" s="590" t="s">
        <v>1031</v>
      </c>
      <c r="E252" s="275" t="str">
        <f>VLOOKUP(D252,URS確認!E:E,1,FALSE)</f>
        <v>L6087</v>
      </c>
    </row>
    <row r="253" spans="4:5" x14ac:dyDescent="0.3">
      <c r="D253" s="590" t="s">
        <v>2930</v>
      </c>
      <c r="E253" s="275" t="str">
        <f>VLOOKUP(D253,URS確認!E:E,1,FALSE)</f>
        <v>L6088</v>
      </c>
    </row>
    <row r="254" spans="4:5" x14ac:dyDescent="0.3">
      <c r="D254" s="590" t="s">
        <v>397</v>
      </c>
      <c r="E254" s="275" t="str">
        <f>VLOOKUP(D254,URS確認!E:E,1,FALSE)</f>
        <v>L6101</v>
      </c>
    </row>
    <row r="255" spans="4:5" x14ac:dyDescent="0.3">
      <c r="D255" s="590" t="s">
        <v>1096</v>
      </c>
      <c r="E255" s="275" t="str">
        <f>VLOOKUP(D255,URS確認!E:E,1,FALSE)</f>
        <v>L6103</v>
      </c>
    </row>
    <row r="256" spans="4:5" x14ac:dyDescent="0.3">
      <c r="D256" s="590" t="s">
        <v>1107</v>
      </c>
      <c r="E256" s="275" t="str">
        <f>VLOOKUP(D256,URS確認!E:E,1,FALSE)</f>
        <v>L6104</v>
      </c>
    </row>
    <row r="257" spans="3:5" x14ac:dyDescent="0.3">
      <c r="C257" s="590" t="s">
        <v>2948</v>
      </c>
      <c r="E257" s="275" t="e">
        <f>VLOOKUP(D257,URS確認!E:E,1,FALSE)</f>
        <v>#N/A</v>
      </c>
    </row>
    <row r="258" spans="3:5" x14ac:dyDescent="0.3">
      <c r="C258" s="590" t="s">
        <v>2949</v>
      </c>
      <c r="E258" s="275" t="e">
        <f>VLOOKUP(D258,URS確認!E:E,1,FALSE)</f>
        <v>#N/A</v>
      </c>
    </row>
    <row r="259" spans="3:5" x14ac:dyDescent="0.3">
      <c r="D259" s="590" t="s">
        <v>762</v>
      </c>
      <c r="E259" s="275" t="str">
        <f>VLOOKUP(D259,URS確認!E:E,1,FALSE)</f>
        <v>L6201</v>
      </c>
    </row>
    <row r="260" spans="3:5" x14ac:dyDescent="0.3">
      <c r="D260" s="590" t="s">
        <v>334</v>
      </c>
      <c r="E260" s="275" t="str">
        <f>VLOOKUP(D260,URS確認!E:E,1,FALSE)</f>
        <v>L6202</v>
      </c>
    </row>
    <row r="261" spans="3:5" x14ac:dyDescent="0.3">
      <c r="D261" s="590" t="s">
        <v>2929</v>
      </c>
      <c r="E261" s="275" t="str">
        <f>VLOOKUP(D261,URS確認!E:E,1,FALSE)</f>
        <v>L6203</v>
      </c>
    </row>
    <row r="262" spans="3:5" x14ac:dyDescent="0.3">
      <c r="D262" s="590" t="s">
        <v>828</v>
      </c>
      <c r="E262" s="275" t="str">
        <f>VLOOKUP(D262,URS確認!E:E,1,FALSE)</f>
        <v>L6301</v>
      </c>
    </row>
    <row r="263" spans="3:5" x14ac:dyDescent="0.3">
      <c r="D263" s="590" t="s">
        <v>830</v>
      </c>
      <c r="E263" s="275" t="str">
        <f>VLOOKUP(D263,URS確認!E:E,1,FALSE)</f>
        <v>L6302</v>
      </c>
    </row>
    <row r="264" spans="3:5" x14ac:dyDescent="0.3">
      <c r="D264" s="590" t="s">
        <v>526</v>
      </c>
      <c r="E264" s="275" t="str">
        <f>VLOOKUP(D264,URS確認!E:E,1,FALSE)</f>
        <v>L6310</v>
      </c>
    </row>
    <row r="265" spans="3:5" x14ac:dyDescent="0.3">
      <c r="D265" s="590" t="s">
        <v>1105</v>
      </c>
      <c r="E265" s="275" t="str">
        <f>VLOOKUP(D265,URS確認!E:E,1,FALSE)</f>
        <v>L6401</v>
      </c>
    </row>
    <row r="266" spans="3:5" x14ac:dyDescent="0.3">
      <c r="D266" s="590" t="s">
        <v>1086</v>
      </c>
      <c r="E266" s="275" t="str">
        <f>VLOOKUP(D266,URS確認!E:E,1,FALSE)</f>
        <v>L6402</v>
      </c>
    </row>
    <row r="267" spans="3:5" x14ac:dyDescent="0.3">
      <c r="D267" s="590" t="s">
        <v>1094</v>
      </c>
      <c r="E267" s="275" t="str">
        <f>VLOOKUP(D267,URS確認!E:E,1,FALSE)</f>
        <v>L6403</v>
      </c>
    </row>
    <row r="268" spans="3:5" x14ac:dyDescent="0.3">
      <c r="D268" s="590" t="s">
        <v>1035</v>
      </c>
      <c r="E268" s="275" t="str">
        <f>VLOOKUP(D268,URS確認!E:E,1,FALSE)</f>
        <v>L6501</v>
      </c>
    </row>
    <row r="269" spans="3:5" x14ac:dyDescent="0.3">
      <c r="D269" s="590" t="s">
        <v>604</v>
      </c>
      <c r="E269" s="275" t="str">
        <f>VLOOKUP(D269,URS確認!E:E,1,FALSE)</f>
        <v>L6502</v>
      </c>
    </row>
    <row r="270" spans="3:5" x14ac:dyDescent="0.3">
      <c r="D270" s="590" t="s">
        <v>1037</v>
      </c>
      <c r="E270" s="275" t="str">
        <f>VLOOKUP(D270,URS確認!E:E,1,FALSE)</f>
        <v>L650A</v>
      </c>
    </row>
    <row r="271" spans="3:5" x14ac:dyDescent="0.3">
      <c r="D271" s="590" t="s">
        <v>1040</v>
      </c>
      <c r="E271" s="275" t="str">
        <f>VLOOKUP(D271,URS確認!E:E,1,FALSE)</f>
        <v>L650B</v>
      </c>
    </row>
    <row r="272" spans="3:5" x14ac:dyDescent="0.3">
      <c r="D272" s="590" t="s">
        <v>1043</v>
      </c>
      <c r="E272" s="275" t="str">
        <f>VLOOKUP(D272,URS確認!E:E,1,FALSE)</f>
        <v>L650C</v>
      </c>
    </row>
    <row r="273" spans="4:5" x14ac:dyDescent="0.3">
      <c r="D273" s="590" t="s">
        <v>1045</v>
      </c>
      <c r="E273" s="275" t="str">
        <f>VLOOKUP(D273,URS確認!E:E,1,FALSE)</f>
        <v>L650D</v>
      </c>
    </row>
    <row r="274" spans="4:5" x14ac:dyDescent="0.3">
      <c r="D274" s="590" t="s">
        <v>536</v>
      </c>
      <c r="E274" s="275" t="str">
        <f>VLOOKUP(D274,URS確認!E:E,1,FALSE)</f>
        <v>L6601</v>
      </c>
    </row>
    <row r="275" spans="4:5" x14ac:dyDescent="0.3">
      <c r="D275" s="590" t="s">
        <v>569</v>
      </c>
      <c r="E275" s="275" t="str">
        <f>VLOOKUP(D275,URS確認!E:E,1,FALSE)</f>
        <v>L6602</v>
      </c>
    </row>
    <row r="276" spans="4:5" x14ac:dyDescent="0.3">
      <c r="D276" s="590" t="s">
        <v>552</v>
      </c>
      <c r="E276" s="275" t="str">
        <f>VLOOKUP(D276,URS確認!E:E,1,FALSE)</f>
        <v>L6603</v>
      </c>
    </row>
    <row r="277" spans="4:5" x14ac:dyDescent="0.3">
      <c r="D277" s="590" t="s">
        <v>530</v>
      </c>
      <c r="E277" s="275" t="str">
        <f>VLOOKUP(D277,URS確認!E:E,1,FALSE)</f>
        <v>L6604</v>
      </c>
    </row>
    <row r="278" spans="4:5" x14ac:dyDescent="0.3">
      <c r="D278" s="590" t="s">
        <v>578</v>
      </c>
      <c r="E278" s="275" t="str">
        <f>VLOOKUP(D278,URS確認!E:E,1,FALSE)</f>
        <v>L6605</v>
      </c>
    </row>
    <row r="279" spans="4:5" x14ac:dyDescent="0.3">
      <c r="D279" s="590" t="s">
        <v>583</v>
      </c>
      <c r="E279" s="275" t="str">
        <f>VLOOKUP(D279,URS確認!E:E,1,FALSE)</f>
        <v>L6606</v>
      </c>
    </row>
    <row r="280" spans="4:5" x14ac:dyDescent="0.3">
      <c r="D280" s="590" t="s">
        <v>558</v>
      </c>
      <c r="E280" s="275" t="str">
        <f>VLOOKUP(D280,URS確認!E:E,1,FALSE)</f>
        <v>L6607</v>
      </c>
    </row>
    <row r="281" spans="4:5" x14ac:dyDescent="0.3">
      <c r="D281" s="590" t="s">
        <v>1090</v>
      </c>
      <c r="E281" s="275" t="str">
        <f>VLOOKUP(D281,URS確認!E:E,1,FALSE)</f>
        <v>L6608</v>
      </c>
    </row>
    <row r="282" spans="4:5" x14ac:dyDescent="0.3">
      <c r="D282" s="590" t="s">
        <v>219</v>
      </c>
      <c r="E282" s="275" t="str">
        <f>VLOOKUP(D282,URS確認!E:E,1,FALSE)</f>
        <v>L6700</v>
      </c>
    </row>
    <row r="283" spans="4:5" x14ac:dyDescent="0.3">
      <c r="D283" s="590" t="s">
        <v>589</v>
      </c>
      <c r="E283" s="275" t="str">
        <f>VLOOKUP(D283,URS確認!E:E,1,FALSE)</f>
        <v>L6701</v>
      </c>
    </row>
    <row r="284" spans="4:5" x14ac:dyDescent="0.3">
      <c r="D284" s="590" t="s">
        <v>1102</v>
      </c>
      <c r="E284" s="275" t="str">
        <f>VLOOKUP(D284,URS確認!E:E,1,FALSE)</f>
        <v>L6702</v>
      </c>
    </row>
    <row r="285" spans="4:5" x14ac:dyDescent="0.3">
      <c r="D285" s="590" t="s">
        <v>594</v>
      </c>
      <c r="E285" s="275" t="str">
        <f>VLOOKUP(D285,URS確認!E:E,1,FALSE)</f>
        <v>L6703</v>
      </c>
    </row>
    <row r="286" spans="4:5" x14ac:dyDescent="0.3">
      <c r="D286" s="590" t="s">
        <v>572</v>
      </c>
      <c r="E286" s="275" t="str">
        <f>VLOOKUP(D286,URS確認!E:E,1,FALSE)</f>
        <v>L6704</v>
      </c>
    </row>
    <row r="287" spans="4:5" x14ac:dyDescent="0.3">
      <c r="D287" s="590" t="s">
        <v>564</v>
      </c>
      <c r="E287" s="275" t="str">
        <f>VLOOKUP(D287,URS確認!E:E,1,FALSE)</f>
        <v>L6705</v>
      </c>
    </row>
    <row r="288" spans="4:5" x14ac:dyDescent="0.3">
      <c r="D288" s="590" t="s">
        <v>542</v>
      </c>
      <c r="E288" s="275" t="str">
        <f>VLOOKUP(D288,URS確認!E:E,1,FALSE)</f>
        <v>L6707</v>
      </c>
    </row>
    <row r="289" spans="4:5" x14ac:dyDescent="0.3">
      <c r="D289" s="590" t="s">
        <v>545</v>
      </c>
      <c r="E289" s="275" t="str">
        <f>VLOOKUP(D289,URS確認!E:E,1,FALSE)</f>
        <v>L6708</v>
      </c>
    </row>
    <row r="290" spans="4:5" x14ac:dyDescent="0.3">
      <c r="D290" s="590" t="s">
        <v>600</v>
      </c>
      <c r="E290" s="275" t="str">
        <f>VLOOKUP(D290,URS確認!E:E,1,FALSE)</f>
        <v>L6709</v>
      </c>
    </row>
    <row r="291" spans="4:5" x14ac:dyDescent="0.3">
      <c r="D291" s="590" t="s">
        <v>1029</v>
      </c>
      <c r="E291" s="275" t="str">
        <f>VLOOKUP(D291,URS確認!E:E,1,FALSE)</f>
        <v>L6751</v>
      </c>
    </row>
    <row r="292" spans="4:5" x14ac:dyDescent="0.3">
      <c r="D292" s="590" t="s">
        <v>996</v>
      </c>
      <c r="E292" s="275" t="str">
        <f>VLOOKUP(D292,URS確認!E:E,1,FALSE)</f>
        <v>L6752</v>
      </c>
    </row>
    <row r="293" spans="4:5" x14ac:dyDescent="0.3">
      <c r="D293" s="590" t="s">
        <v>1023</v>
      </c>
      <c r="E293" s="275" t="str">
        <f>VLOOKUP(D293,URS確認!E:E,1,FALSE)</f>
        <v>L6754</v>
      </c>
    </row>
    <row r="294" spans="4:5" x14ac:dyDescent="0.3">
      <c r="D294" s="590" t="s">
        <v>520</v>
      </c>
      <c r="E294" s="275" t="str">
        <f>VLOOKUP(D294,URS確認!E:E,1,FALSE)</f>
        <v>L6755</v>
      </c>
    </row>
    <row r="295" spans="4:5" x14ac:dyDescent="0.3">
      <c r="D295" s="590" t="s">
        <v>1025</v>
      </c>
      <c r="E295" s="275" t="str">
        <f>VLOOKUP(D295,URS確認!E:E,1,FALSE)</f>
        <v>L6757</v>
      </c>
    </row>
    <row r="296" spans="4:5" x14ac:dyDescent="0.3">
      <c r="D296" s="590" t="s">
        <v>1033</v>
      </c>
      <c r="E296" s="275" t="str">
        <f>VLOOKUP(D296,URS確認!E:E,1,FALSE)</f>
        <v>L6787</v>
      </c>
    </row>
    <row r="297" spans="4:5" x14ac:dyDescent="0.3">
      <c r="D297" s="590" t="s">
        <v>766</v>
      </c>
      <c r="E297" s="275" t="str">
        <f>VLOOKUP(D297,URS確認!E:E,1,FALSE)</f>
        <v>L6901</v>
      </c>
    </row>
    <row r="298" spans="4:5" x14ac:dyDescent="0.3">
      <c r="D298" s="590" t="s">
        <v>768</v>
      </c>
      <c r="E298" s="275" t="str">
        <f>VLOOKUP(D298,URS確認!E:E,1,FALSE)</f>
        <v>L6902</v>
      </c>
    </row>
    <row r="299" spans="4:5" x14ac:dyDescent="0.3">
      <c r="D299" s="590" t="s">
        <v>770</v>
      </c>
      <c r="E299" s="275" t="str">
        <f>VLOOKUP(D299,URS確認!E:E,1,FALSE)</f>
        <v>L6903</v>
      </c>
    </row>
    <row r="300" spans="4:5" x14ac:dyDescent="0.3">
      <c r="D300" s="590" t="s">
        <v>772</v>
      </c>
      <c r="E300" s="275" t="str">
        <f>VLOOKUP(D300,URS確認!E:E,1,FALSE)</f>
        <v>L6904</v>
      </c>
    </row>
    <row r="301" spans="4:5" x14ac:dyDescent="0.3">
      <c r="D301" s="590" t="s">
        <v>774</v>
      </c>
      <c r="E301" s="275" t="str">
        <f>VLOOKUP(D301,URS確認!E:E,1,FALSE)</f>
        <v>L6905</v>
      </c>
    </row>
    <row r="302" spans="4:5" x14ac:dyDescent="0.3">
      <c r="D302" s="590" t="s">
        <v>777</v>
      </c>
      <c r="E302" s="275" t="str">
        <f>VLOOKUP(D302,URS確認!E:E,1,FALSE)</f>
        <v>L6906</v>
      </c>
    </row>
    <row r="303" spans="4:5" x14ac:dyDescent="0.3">
      <c r="D303" s="590" t="s">
        <v>779</v>
      </c>
      <c r="E303" s="275" t="str">
        <f>VLOOKUP(D303,URS確認!E:E,1,FALSE)</f>
        <v>L6907</v>
      </c>
    </row>
    <row r="304" spans="4:5" x14ac:dyDescent="0.3">
      <c r="D304" s="590" t="s">
        <v>781</v>
      </c>
      <c r="E304" s="275" t="str">
        <f>VLOOKUP(D304,URS確認!E:E,1,FALSE)</f>
        <v>L6908</v>
      </c>
    </row>
    <row r="305" spans="3:5" x14ac:dyDescent="0.3">
      <c r="D305" s="590" t="s">
        <v>1111</v>
      </c>
      <c r="E305" s="275" t="str">
        <f>VLOOKUP(D305,URS確認!E:E,1,FALSE)</f>
        <v>L6932</v>
      </c>
    </row>
    <row r="306" spans="3:5" x14ac:dyDescent="0.3">
      <c r="D306" s="590" t="s">
        <v>2931</v>
      </c>
      <c r="E306" s="275" t="str">
        <f>VLOOKUP(D306,URS確認!E:E,1,FALSE)</f>
        <v>L6933</v>
      </c>
    </row>
    <row r="307" spans="3:5" x14ac:dyDescent="0.3">
      <c r="D307" s="590" t="s">
        <v>2932</v>
      </c>
      <c r="E307" s="275" t="str">
        <f>VLOOKUP(D307,URS確認!E:E,1,FALSE)</f>
        <v>L6934</v>
      </c>
    </row>
    <row r="308" spans="3:5" x14ac:dyDescent="0.3">
      <c r="D308" s="590" t="s">
        <v>2875</v>
      </c>
      <c r="E308" s="275" t="str">
        <f>VLOOKUP(D308,URS確認!E:E,1,FALSE)</f>
        <v>L6943</v>
      </c>
    </row>
    <row r="309" spans="3:5" x14ac:dyDescent="0.3">
      <c r="D309" s="590" t="s">
        <v>760</v>
      </c>
      <c r="E309" s="275" t="str">
        <f>VLOOKUP(D309,URS確認!E:E,1,FALSE)</f>
        <v>L6981</v>
      </c>
    </row>
    <row r="310" spans="3:5" x14ac:dyDescent="0.3">
      <c r="D310" s="590" t="s">
        <v>749</v>
      </c>
      <c r="E310" s="275" t="str">
        <f>VLOOKUP(D310,URS確認!E:E,1,FALSE)</f>
        <v>L6982</v>
      </c>
    </row>
    <row r="311" spans="3:5" x14ac:dyDescent="0.3">
      <c r="D311" s="590" t="s">
        <v>751</v>
      </c>
      <c r="E311" s="275" t="str">
        <f>VLOOKUP(D311,URS確認!E:E,1,FALSE)</f>
        <v>L6983</v>
      </c>
    </row>
    <row r="312" spans="3:5" x14ac:dyDescent="0.3">
      <c r="D312" s="590" t="s">
        <v>306</v>
      </c>
      <c r="E312" s="275" t="str">
        <f>VLOOKUP(D312,URS確認!E:E,1,FALSE)</f>
        <v>L6984</v>
      </c>
    </row>
    <row r="313" spans="3:5" x14ac:dyDescent="0.3">
      <c r="C313" s="590" t="s">
        <v>1795</v>
      </c>
      <c r="E313" s="275" t="str">
        <f>VLOOKUP(C313,URS確認!E:E,1,FALSE)</f>
        <v>L698A</v>
      </c>
    </row>
    <row r="314" spans="3:5" x14ac:dyDescent="0.3">
      <c r="D314" s="590" t="s">
        <v>1021</v>
      </c>
      <c r="E314" s="275" t="str">
        <f>VLOOKUP(D314,URS確認!E:E,1,FALSE)</f>
        <v>L6994</v>
      </c>
    </row>
    <row r="315" spans="3:5" x14ac:dyDescent="0.3">
      <c r="D315" s="590" t="s">
        <v>901</v>
      </c>
      <c r="E315" s="275" t="str">
        <f>VLOOKUP(D315,URS確認!E:E,1,FALSE)</f>
        <v>L8080</v>
      </c>
    </row>
    <row r="316" spans="3:5" x14ac:dyDescent="0.3">
      <c r="D316" s="590" t="s">
        <v>904</v>
      </c>
      <c r="E316" s="275" t="str">
        <f>VLOOKUP(D316,URS確認!E:E,1,FALSE)</f>
        <v>L8100</v>
      </c>
    </row>
    <row r="317" spans="3:5" x14ac:dyDescent="0.3">
      <c r="D317" s="590" t="s">
        <v>939</v>
      </c>
      <c r="E317" s="275" t="str">
        <f>VLOOKUP(D317,URS確認!E:E,1,FALSE)</f>
        <v>L8204</v>
      </c>
    </row>
    <row r="318" spans="3:5" x14ac:dyDescent="0.3">
      <c r="D318" s="590" t="s">
        <v>935</v>
      </c>
      <c r="E318" s="275" t="str">
        <f>VLOOKUP(D318,URS確認!E:E,1,FALSE)</f>
        <v>L8923</v>
      </c>
    </row>
    <row r="319" spans="3:5" x14ac:dyDescent="0.3">
      <c r="D319" s="590" t="s">
        <v>925</v>
      </c>
      <c r="E319" s="275" t="str">
        <f>VLOOKUP(D319,URS確認!E:E,1,FALSE)</f>
        <v>L8924</v>
      </c>
    </row>
    <row r="320" spans="3:5" x14ac:dyDescent="0.3">
      <c r="D320" s="590" t="s">
        <v>2950</v>
      </c>
      <c r="E320" s="275" t="str">
        <f>VLOOKUP(D320,URS確認!E:E,1,FALSE)</f>
        <v>L8925</v>
      </c>
    </row>
    <row r="321" spans="3:5" x14ac:dyDescent="0.3">
      <c r="D321" s="590" t="s">
        <v>295</v>
      </c>
      <c r="E321" s="275" t="str">
        <f>VLOOKUP(D321,URS確認!E:E,1,FALSE)</f>
        <v>L9110</v>
      </c>
    </row>
    <row r="322" spans="3:5" x14ac:dyDescent="0.3">
      <c r="D322" s="590" t="s">
        <v>1372</v>
      </c>
      <c r="E322" s="275" t="str">
        <f>VLOOKUP(D322,URS確認!E:E,1,FALSE)</f>
        <v>LC001</v>
      </c>
    </row>
    <row r="323" spans="3:5" x14ac:dyDescent="0.3">
      <c r="D323" s="590" t="s">
        <v>1375</v>
      </c>
      <c r="E323" s="275" t="str">
        <f>VLOOKUP(D323,URS確認!E:E,1,FALSE)</f>
        <v>LC002</v>
      </c>
    </row>
    <row r="324" spans="3:5" x14ac:dyDescent="0.3">
      <c r="D324" s="590" t="s">
        <v>1378</v>
      </c>
      <c r="E324" s="275" t="str">
        <f>VLOOKUP(D324,URS確認!E:E,1,FALSE)</f>
        <v>LC003</v>
      </c>
    </row>
    <row r="325" spans="3:5" x14ac:dyDescent="0.3">
      <c r="D325" s="590" t="s">
        <v>1383</v>
      </c>
      <c r="E325" s="275" t="str">
        <f>VLOOKUP(D325,URS確認!E:E,1,FALSE)</f>
        <v>LC005</v>
      </c>
    </row>
    <row r="326" spans="3:5" x14ac:dyDescent="0.3">
      <c r="D326" s="590" t="s">
        <v>1385</v>
      </c>
      <c r="E326" s="275" t="str">
        <f>VLOOKUP(D326,URS確認!E:E,1,FALSE)</f>
        <v>LC009</v>
      </c>
    </row>
    <row r="327" spans="3:5" x14ac:dyDescent="0.3">
      <c r="D327" s="590" t="s">
        <v>1389</v>
      </c>
      <c r="E327" s="275" t="str">
        <f>VLOOKUP(D327,URS確認!E:E,1,FALSE)</f>
        <v>LC011</v>
      </c>
    </row>
    <row r="328" spans="3:5" x14ac:dyDescent="0.3">
      <c r="C328" s="590" t="s">
        <v>2970</v>
      </c>
      <c r="D328" s="590" t="s">
        <v>2940</v>
      </c>
      <c r="E328" s="275" t="e">
        <f>VLOOKUP(D328,URS確認!E:E,1,FALSE)</f>
        <v>#N/A</v>
      </c>
    </row>
    <row r="329" spans="3:5" x14ac:dyDescent="0.3">
      <c r="C329" s="590" t="s">
        <v>2973</v>
      </c>
      <c r="D329" s="590" t="s">
        <v>2941</v>
      </c>
      <c r="E329" s="275" t="e">
        <f>VLOOKUP(D329,URS確認!E:E,1,FALSE)</f>
        <v>#N/A</v>
      </c>
    </row>
    <row r="330" spans="3:5" x14ac:dyDescent="0.3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61" bestFit="1" customWidth="1"/>
    <col min="2" max="2" width="3.19921875" style="159" bestFit="1" customWidth="1"/>
    <col min="3" max="3" width="3.3984375" style="159" bestFit="1" customWidth="1"/>
    <col min="4" max="4" width="15.8984375" style="159" bestFit="1" customWidth="1"/>
    <col min="5" max="5" width="28.8984375" style="159" bestFit="1" customWidth="1"/>
    <col min="6" max="6" width="6.3984375" style="159" bestFit="1" customWidth="1"/>
    <col min="7" max="7" width="27.69921875" style="159" bestFit="1" customWidth="1"/>
    <col min="8" max="8" width="37.59765625" style="159" bestFit="1" customWidth="1"/>
    <col min="9" max="10" width="7.3984375" style="159" bestFit="1" customWidth="1"/>
    <col min="11" max="11" width="11.3984375" style="159" bestFit="1" customWidth="1"/>
    <col min="12" max="12" width="12.69921875" style="159" bestFit="1" customWidth="1"/>
    <col min="13" max="13" width="8.69921875" style="159" customWidth="1"/>
    <col min="14" max="15" width="11.3984375" style="159" bestFit="1" customWidth="1"/>
    <col min="16" max="17" width="7.3984375" style="159" bestFit="1" customWidth="1"/>
    <col min="18" max="18" width="10.19921875" style="159" bestFit="1" customWidth="1"/>
    <col min="19" max="25" width="8.69921875" style="159" customWidth="1"/>
    <col min="26" max="26" width="11.3984375" style="159" bestFit="1" customWidth="1"/>
    <col min="27" max="27" width="10.19921875" style="159" bestFit="1" customWidth="1"/>
    <col min="28" max="31" width="11.3984375" style="159" bestFit="1" customWidth="1"/>
    <col min="32" max="32" width="5.3984375" style="159" bestFit="1" customWidth="1"/>
    <col min="33" max="33" width="3.69921875" style="159" bestFit="1" customWidth="1"/>
    <col min="34" max="34" width="6.3984375" style="159" bestFit="1" customWidth="1"/>
    <col min="35" max="35" width="8.8984375" style="159" bestFit="1" customWidth="1"/>
    <col min="36" max="39" width="8.69921875" style="159" customWidth="1"/>
    <col min="40" max="16384" width="8.69921875" style="159"/>
  </cols>
  <sheetData>
    <row r="1" spans="1:57" x14ac:dyDescent="0.3">
      <c r="A1" s="161" t="s">
        <v>1393</v>
      </c>
      <c r="R1" s="159" t="s">
        <v>1394</v>
      </c>
    </row>
    <row r="2" spans="1:57" s="244" customFormat="1" ht="14.25" customHeight="1" x14ac:dyDescent="0.3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 x14ac:dyDescent="0.3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 x14ac:dyDescent="0.3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 x14ac:dyDescent="0.3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 x14ac:dyDescent="0.3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 x14ac:dyDescent="0.3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 x14ac:dyDescent="0.3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 x14ac:dyDescent="0.3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 x14ac:dyDescent="0.3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 x14ac:dyDescent="0.3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 x14ac:dyDescent="0.3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 x14ac:dyDescent="0.3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 x14ac:dyDescent="0.3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 x14ac:dyDescent="0.3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 x14ac:dyDescent="0.3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 x14ac:dyDescent="0.3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 x14ac:dyDescent="0.3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 x14ac:dyDescent="0.3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 x14ac:dyDescent="0.3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 x14ac:dyDescent="0.3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 x14ac:dyDescent="0.3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 x14ac:dyDescent="0.3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96" customWidth="1"/>
    <col min="2" max="2" width="23.69921875" style="74" customWidth="1"/>
    <col min="3" max="3" width="4.69921875" style="296" customWidth="1"/>
    <col min="4" max="4" width="124.5" style="74" bestFit="1" customWidth="1"/>
    <col min="5" max="5" width="15.69921875" style="591" customWidth="1"/>
    <col min="6" max="6" width="20.19921875" style="71" bestFit="1" customWidth="1"/>
    <col min="7" max="7" width="16.69921875" style="71" customWidth="1"/>
    <col min="8" max="8" width="15.3984375" style="296" bestFit="1" customWidth="1"/>
    <col min="9" max="9" width="13.3984375" style="296" customWidth="1"/>
    <col min="10" max="10" width="11.3984375" style="296" customWidth="1"/>
    <col min="11" max="11" width="16.59765625" style="296" customWidth="1"/>
    <col min="12" max="12" width="8.19921875" style="296" customWidth="1"/>
    <col min="13" max="13" width="21.59765625" style="296" customWidth="1"/>
    <col min="14" max="15" width="20.09765625" style="296" customWidth="1"/>
    <col min="16" max="16" width="12" style="296" customWidth="1"/>
    <col min="17" max="19" width="9" style="69" customWidth="1"/>
    <col min="20" max="16384" width="9" style="69"/>
  </cols>
  <sheetData>
    <row r="1" spans="1:16" ht="17" customHeight="1" x14ac:dyDescent="0.3">
      <c r="A1" s="628" t="s">
        <v>1457</v>
      </c>
      <c r="B1" s="631" t="s">
        <v>1458</v>
      </c>
      <c r="C1" s="631" t="s">
        <v>1459</v>
      </c>
      <c r="D1" s="631" t="s">
        <v>1460</v>
      </c>
      <c r="E1" s="628" t="s">
        <v>1461</v>
      </c>
      <c r="F1" s="637" t="s">
        <v>1462</v>
      </c>
      <c r="G1" s="637" t="s">
        <v>1463</v>
      </c>
      <c r="H1" s="261" t="s">
        <v>94</v>
      </c>
      <c r="I1" s="628" t="s">
        <v>1464</v>
      </c>
      <c r="J1" s="628" t="s">
        <v>1465</v>
      </c>
      <c r="K1" s="638"/>
      <c r="L1" s="638"/>
      <c r="M1" s="638"/>
      <c r="N1" s="639"/>
      <c r="O1" s="261"/>
      <c r="P1" s="628" t="s">
        <v>1466</v>
      </c>
    </row>
    <row r="2" spans="1:16" x14ac:dyDescent="0.3">
      <c r="A2" s="629"/>
      <c r="B2" s="632"/>
      <c r="C2" s="629"/>
      <c r="D2" s="629"/>
      <c r="E2" s="634"/>
      <c r="F2" s="629"/>
      <c r="G2" s="629"/>
      <c r="H2" s="263" t="s">
        <v>1463</v>
      </c>
      <c r="I2" s="629"/>
      <c r="J2" s="636" t="s">
        <v>1467</v>
      </c>
      <c r="K2" s="636" t="s">
        <v>1468</v>
      </c>
      <c r="L2" s="640" t="s">
        <v>1469</v>
      </c>
      <c r="M2" s="641"/>
      <c r="N2" s="641"/>
      <c r="O2" s="642"/>
      <c r="P2" s="629"/>
    </row>
    <row r="3" spans="1:16" x14ac:dyDescent="0.3">
      <c r="A3" s="630"/>
      <c r="B3" s="633"/>
      <c r="C3" s="630"/>
      <c r="D3" s="630"/>
      <c r="E3" s="635"/>
      <c r="F3" s="630"/>
      <c r="G3" s="630"/>
      <c r="H3" s="262"/>
      <c r="I3" s="630"/>
      <c r="J3" s="630"/>
      <c r="K3" s="630"/>
      <c r="L3" s="295" t="s">
        <v>1470</v>
      </c>
      <c r="M3" s="154" t="s">
        <v>1471</v>
      </c>
      <c r="N3" s="154" t="s">
        <v>1472</v>
      </c>
      <c r="O3" s="155" t="s">
        <v>1473</v>
      </c>
      <c r="P3" s="630"/>
    </row>
    <row r="4" spans="1:16" ht="33" customHeight="1" x14ac:dyDescent="0.3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 x14ac:dyDescent="0.3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 x14ac:dyDescent="0.3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 x14ac:dyDescent="0.3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 x14ac:dyDescent="0.3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 x14ac:dyDescent="0.3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 x14ac:dyDescent="0.3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 x14ac:dyDescent="0.3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 x14ac:dyDescent="0.3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 x14ac:dyDescent="0.3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 x14ac:dyDescent="0.3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 x14ac:dyDescent="0.3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 x14ac:dyDescent="0.3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 x14ac:dyDescent="0.3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 x14ac:dyDescent="0.3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 x14ac:dyDescent="0.3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 x14ac:dyDescent="0.3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 x14ac:dyDescent="0.3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 x14ac:dyDescent="0.3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 x14ac:dyDescent="0.3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 x14ac:dyDescent="0.3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 x14ac:dyDescent="0.3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 x14ac:dyDescent="0.3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 x14ac:dyDescent="0.3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 x14ac:dyDescent="0.3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 x14ac:dyDescent="0.3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" customHeight="1" x14ac:dyDescent="0.3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 x14ac:dyDescent="0.3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 x14ac:dyDescent="0.3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 x14ac:dyDescent="0.3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 x14ac:dyDescent="0.3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 x14ac:dyDescent="0.3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 x14ac:dyDescent="0.3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 x14ac:dyDescent="0.3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 x14ac:dyDescent="0.3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 x14ac:dyDescent="0.3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 x14ac:dyDescent="0.3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 x14ac:dyDescent="0.3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5" customHeight="1" x14ac:dyDescent="0.3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 x14ac:dyDescent="0.3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 x14ac:dyDescent="0.3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" customHeight="1" x14ac:dyDescent="0.3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 x14ac:dyDescent="0.3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" customHeight="1" x14ac:dyDescent="0.3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 x14ac:dyDescent="0.3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 x14ac:dyDescent="0.3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 x14ac:dyDescent="0.3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 x14ac:dyDescent="0.3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 x14ac:dyDescent="0.3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 x14ac:dyDescent="0.3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 x14ac:dyDescent="0.3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 x14ac:dyDescent="0.3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 x14ac:dyDescent="0.3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 x14ac:dyDescent="0.3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 x14ac:dyDescent="0.3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 x14ac:dyDescent="0.3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 x14ac:dyDescent="0.3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 x14ac:dyDescent="0.3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 x14ac:dyDescent="0.3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 x14ac:dyDescent="0.3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 x14ac:dyDescent="0.3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 x14ac:dyDescent="0.3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 x14ac:dyDescent="0.3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 x14ac:dyDescent="0.3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 x14ac:dyDescent="0.3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 x14ac:dyDescent="0.3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 x14ac:dyDescent="0.3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 x14ac:dyDescent="0.3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 x14ac:dyDescent="0.3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 x14ac:dyDescent="0.3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 x14ac:dyDescent="0.3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 x14ac:dyDescent="0.3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 x14ac:dyDescent="0.3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 x14ac:dyDescent="0.3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 x14ac:dyDescent="0.3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 x14ac:dyDescent="0.3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 x14ac:dyDescent="0.3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 x14ac:dyDescent="0.3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 x14ac:dyDescent="0.3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 x14ac:dyDescent="0.3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 x14ac:dyDescent="0.3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 x14ac:dyDescent="0.3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 x14ac:dyDescent="0.3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 x14ac:dyDescent="0.3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 x14ac:dyDescent="0.3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 x14ac:dyDescent="0.3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 x14ac:dyDescent="0.3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 x14ac:dyDescent="0.3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 x14ac:dyDescent="0.3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 x14ac:dyDescent="0.3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 x14ac:dyDescent="0.3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 x14ac:dyDescent="0.3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 x14ac:dyDescent="0.3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 x14ac:dyDescent="0.3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 x14ac:dyDescent="0.3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 x14ac:dyDescent="0.3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 x14ac:dyDescent="0.3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 x14ac:dyDescent="0.3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 x14ac:dyDescent="0.3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 x14ac:dyDescent="0.3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 x14ac:dyDescent="0.3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 x14ac:dyDescent="0.3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 x14ac:dyDescent="0.3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 x14ac:dyDescent="0.3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 x14ac:dyDescent="0.3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 x14ac:dyDescent="0.3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 x14ac:dyDescent="0.3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 x14ac:dyDescent="0.3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 x14ac:dyDescent="0.3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 x14ac:dyDescent="0.3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 x14ac:dyDescent="0.3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 x14ac:dyDescent="0.3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 x14ac:dyDescent="0.3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 x14ac:dyDescent="0.3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 x14ac:dyDescent="0.3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 x14ac:dyDescent="0.3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 x14ac:dyDescent="0.3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 x14ac:dyDescent="0.3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 x14ac:dyDescent="0.3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 x14ac:dyDescent="0.3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 x14ac:dyDescent="0.3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 x14ac:dyDescent="0.3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 x14ac:dyDescent="0.3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 x14ac:dyDescent="0.3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 x14ac:dyDescent="0.3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 x14ac:dyDescent="0.3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 x14ac:dyDescent="0.3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 x14ac:dyDescent="0.3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 x14ac:dyDescent="0.3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 x14ac:dyDescent="0.3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" customHeight="1" x14ac:dyDescent="0.3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 x14ac:dyDescent="0.3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 x14ac:dyDescent="0.3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 x14ac:dyDescent="0.3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 x14ac:dyDescent="0.3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 x14ac:dyDescent="0.3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 x14ac:dyDescent="0.3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 x14ac:dyDescent="0.3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 x14ac:dyDescent="0.3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 x14ac:dyDescent="0.3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 x14ac:dyDescent="0.3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 x14ac:dyDescent="0.3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 x14ac:dyDescent="0.3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 x14ac:dyDescent="0.3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 x14ac:dyDescent="0.3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" customHeight="1" x14ac:dyDescent="0.3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 x14ac:dyDescent="0.3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 x14ac:dyDescent="0.3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 x14ac:dyDescent="0.3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 x14ac:dyDescent="0.3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 x14ac:dyDescent="0.3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 x14ac:dyDescent="0.3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 x14ac:dyDescent="0.3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 x14ac:dyDescent="0.3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 x14ac:dyDescent="0.3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 x14ac:dyDescent="0.3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 x14ac:dyDescent="0.3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 x14ac:dyDescent="0.3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 x14ac:dyDescent="0.3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 x14ac:dyDescent="0.3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 x14ac:dyDescent="0.3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 x14ac:dyDescent="0.3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 x14ac:dyDescent="0.3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 x14ac:dyDescent="0.3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 x14ac:dyDescent="0.3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 x14ac:dyDescent="0.3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 x14ac:dyDescent="0.3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 x14ac:dyDescent="0.3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 x14ac:dyDescent="0.3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 x14ac:dyDescent="0.3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 x14ac:dyDescent="0.3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 x14ac:dyDescent="0.3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 x14ac:dyDescent="0.3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 x14ac:dyDescent="0.3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 x14ac:dyDescent="0.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4" customHeight="1" x14ac:dyDescent="0.3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 x14ac:dyDescent="0.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 x14ac:dyDescent="0.3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 x14ac:dyDescent="0.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 x14ac:dyDescent="0.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 x14ac:dyDescent="0.3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 x14ac:dyDescent="0.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 x14ac:dyDescent="0.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 x14ac:dyDescent="0.3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5" customHeight="1" x14ac:dyDescent="0.3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 x14ac:dyDescent="0.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 x14ac:dyDescent="0.3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 x14ac:dyDescent="0.3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 x14ac:dyDescent="0.3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 x14ac:dyDescent="0.3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 x14ac:dyDescent="0.3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 x14ac:dyDescent="0.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 x14ac:dyDescent="0.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 x14ac:dyDescent="0.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 x14ac:dyDescent="0.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5" customHeight="1" x14ac:dyDescent="0.3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5" customHeight="1" x14ac:dyDescent="0.3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 x14ac:dyDescent="0.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 x14ac:dyDescent="0.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 x14ac:dyDescent="0.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 x14ac:dyDescent="0.3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 x14ac:dyDescent="0.3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 x14ac:dyDescent="0.3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 x14ac:dyDescent="0.3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 x14ac:dyDescent="0.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 x14ac:dyDescent="0.3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 x14ac:dyDescent="0.3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 x14ac:dyDescent="0.3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 x14ac:dyDescent="0.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 x14ac:dyDescent="0.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 x14ac:dyDescent="0.3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 x14ac:dyDescent="0.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 x14ac:dyDescent="0.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 x14ac:dyDescent="0.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 x14ac:dyDescent="0.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 x14ac:dyDescent="0.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 x14ac:dyDescent="0.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 x14ac:dyDescent="0.3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 x14ac:dyDescent="0.3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 x14ac:dyDescent="0.3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 x14ac:dyDescent="0.3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 x14ac:dyDescent="0.3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 x14ac:dyDescent="0.3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 x14ac:dyDescent="0.3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 x14ac:dyDescent="0.3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 x14ac:dyDescent="0.3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 x14ac:dyDescent="0.3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 x14ac:dyDescent="0.3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 x14ac:dyDescent="0.3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 x14ac:dyDescent="0.3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 x14ac:dyDescent="0.3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 x14ac:dyDescent="0.3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 x14ac:dyDescent="0.3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 x14ac:dyDescent="0.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 x14ac:dyDescent="0.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 x14ac:dyDescent="0.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 x14ac:dyDescent="0.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 x14ac:dyDescent="0.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 x14ac:dyDescent="0.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 x14ac:dyDescent="0.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 x14ac:dyDescent="0.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 x14ac:dyDescent="0.3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 x14ac:dyDescent="0.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 x14ac:dyDescent="0.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 x14ac:dyDescent="0.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 x14ac:dyDescent="0.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 x14ac:dyDescent="0.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 x14ac:dyDescent="0.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 x14ac:dyDescent="0.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 x14ac:dyDescent="0.3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 x14ac:dyDescent="0.3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 x14ac:dyDescent="0.3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 x14ac:dyDescent="0.3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 x14ac:dyDescent="0.3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 x14ac:dyDescent="0.3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 x14ac:dyDescent="0.3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 x14ac:dyDescent="0.3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 x14ac:dyDescent="0.3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 x14ac:dyDescent="0.3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 x14ac:dyDescent="0.3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 x14ac:dyDescent="0.3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 x14ac:dyDescent="0.3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 x14ac:dyDescent="0.3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 x14ac:dyDescent="0.3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 x14ac:dyDescent="0.3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 x14ac:dyDescent="0.3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 x14ac:dyDescent="0.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 x14ac:dyDescent="0.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 x14ac:dyDescent="0.3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 x14ac:dyDescent="0.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 x14ac:dyDescent="0.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 x14ac:dyDescent="0.3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 x14ac:dyDescent="0.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 x14ac:dyDescent="0.3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 x14ac:dyDescent="0.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 x14ac:dyDescent="0.3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 x14ac:dyDescent="0.3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 x14ac:dyDescent="0.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 x14ac:dyDescent="0.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 x14ac:dyDescent="0.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 x14ac:dyDescent="0.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 x14ac:dyDescent="0.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 x14ac:dyDescent="0.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 x14ac:dyDescent="0.3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 x14ac:dyDescent="0.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 x14ac:dyDescent="0.3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 x14ac:dyDescent="0.3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 x14ac:dyDescent="0.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 x14ac:dyDescent="0.3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 x14ac:dyDescent="0.3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 x14ac:dyDescent="0.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 x14ac:dyDescent="0.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 x14ac:dyDescent="0.3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 x14ac:dyDescent="0.3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 x14ac:dyDescent="0.3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 x14ac:dyDescent="0.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 x14ac:dyDescent="0.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 x14ac:dyDescent="0.3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 x14ac:dyDescent="0.3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 x14ac:dyDescent="0.3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 x14ac:dyDescent="0.3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 x14ac:dyDescent="0.3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 x14ac:dyDescent="0.3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 x14ac:dyDescent="0.3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 x14ac:dyDescent="0.3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 x14ac:dyDescent="0.3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 x14ac:dyDescent="0.3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 x14ac:dyDescent="0.3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 x14ac:dyDescent="0.3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 x14ac:dyDescent="0.3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 x14ac:dyDescent="0.3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 x14ac:dyDescent="0.3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" customHeight="1" x14ac:dyDescent="0.3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 x14ac:dyDescent="0.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 x14ac:dyDescent="0.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 x14ac:dyDescent="0.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 x14ac:dyDescent="0.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 x14ac:dyDescent="0.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 x14ac:dyDescent="0.3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 x14ac:dyDescent="0.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 x14ac:dyDescent="0.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 x14ac:dyDescent="0.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 x14ac:dyDescent="0.3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 x14ac:dyDescent="0.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 x14ac:dyDescent="0.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 x14ac:dyDescent="0.3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 x14ac:dyDescent="0.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 x14ac:dyDescent="0.3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 x14ac:dyDescent="0.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 x14ac:dyDescent="0.3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 x14ac:dyDescent="0.3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 x14ac:dyDescent="0.3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 x14ac:dyDescent="0.3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 x14ac:dyDescent="0.3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 x14ac:dyDescent="0.3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 x14ac:dyDescent="0.3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 x14ac:dyDescent="0.3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 x14ac:dyDescent="0.3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 x14ac:dyDescent="0.3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 x14ac:dyDescent="0.3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 x14ac:dyDescent="0.3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 x14ac:dyDescent="0.3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 x14ac:dyDescent="0.3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 x14ac:dyDescent="0.3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 x14ac:dyDescent="0.3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 x14ac:dyDescent="0.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 x14ac:dyDescent="0.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 x14ac:dyDescent="0.3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 x14ac:dyDescent="0.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 x14ac:dyDescent="0.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 x14ac:dyDescent="0.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 x14ac:dyDescent="0.3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 x14ac:dyDescent="0.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 x14ac:dyDescent="0.3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 x14ac:dyDescent="0.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 x14ac:dyDescent="0.3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 x14ac:dyDescent="0.3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 x14ac:dyDescent="0.3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 x14ac:dyDescent="0.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 x14ac:dyDescent="0.3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 x14ac:dyDescent="0.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 x14ac:dyDescent="0.3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 x14ac:dyDescent="0.3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 x14ac:dyDescent="0.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 x14ac:dyDescent="0.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 x14ac:dyDescent="0.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 x14ac:dyDescent="0.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 x14ac:dyDescent="0.3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 x14ac:dyDescent="0.4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 x14ac:dyDescent="0.4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 x14ac:dyDescent="0.4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 x14ac:dyDescent="0.4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 x14ac:dyDescent="0.4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 x14ac:dyDescent="0.4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 x14ac:dyDescent="0.4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 x14ac:dyDescent="0.4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 x14ac:dyDescent="0.4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 x14ac:dyDescent="0.4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 x14ac:dyDescent="0.4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4" x14ac:dyDescent="0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4" x14ac:dyDescent="0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 x14ac:dyDescent="0.4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 x14ac:dyDescent="0.4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 x14ac:dyDescent="0.4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 x14ac:dyDescent="0.4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 x14ac:dyDescent="0.4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 x14ac:dyDescent="0.4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 x14ac:dyDescent="0.4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 x14ac:dyDescent="0.4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 x14ac:dyDescent="0.4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 x14ac:dyDescent="0.4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 x14ac:dyDescent="0.4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 x14ac:dyDescent="0.4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 x14ac:dyDescent="0.4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 x14ac:dyDescent="0.4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 x14ac:dyDescent="0.4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 x14ac:dyDescent="0.4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 x14ac:dyDescent="0.4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 x14ac:dyDescent="0.4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 x14ac:dyDescent="0.4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" customHeight="1" x14ac:dyDescent="0.4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 x14ac:dyDescent="0.4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 x14ac:dyDescent="0.4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 x14ac:dyDescent="0.4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 x14ac:dyDescent="0.4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 x14ac:dyDescent="0.4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 x14ac:dyDescent="0.4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 x14ac:dyDescent="0.4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 x14ac:dyDescent="0.4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 x14ac:dyDescent="0.4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 x14ac:dyDescent="0.4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 x14ac:dyDescent="0.4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 x14ac:dyDescent="0.4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 x14ac:dyDescent="0.4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 x14ac:dyDescent="0.4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 x14ac:dyDescent="0.4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 x14ac:dyDescent="0.4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 x14ac:dyDescent="0.4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 x14ac:dyDescent="0.3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4" x14ac:dyDescent="0.3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 x14ac:dyDescent="0.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 x14ac:dyDescent="0.3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 x14ac:dyDescent="0.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 x14ac:dyDescent="0.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 x14ac:dyDescent="0.3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 x14ac:dyDescent="0.3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 x14ac:dyDescent="0.3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 x14ac:dyDescent="0.3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 x14ac:dyDescent="0.3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 x14ac:dyDescent="0.3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 x14ac:dyDescent="0.3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 x14ac:dyDescent="0.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 x14ac:dyDescent="0.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 x14ac:dyDescent="0.3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 x14ac:dyDescent="0.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 x14ac:dyDescent="0.3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 x14ac:dyDescent="0.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 x14ac:dyDescent="0.3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 x14ac:dyDescent="0.3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 x14ac:dyDescent="0.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 x14ac:dyDescent="0.3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 x14ac:dyDescent="0.3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 x14ac:dyDescent="0.3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 x14ac:dyDescent="0.3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 x14ac:dyDescent="0.3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 x14ac:dyDescent="0.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 x14ac:dyDescent="0.3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 x14ac:dyDescent="0.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 x14ac:dyDescent="0.3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 x14ac:dyDescent="0.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 x14ac:dyDescent="0.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 x14ac:dyDescent="0.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 x14ac:dyDescent="0.3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 x14ac:dyDescent="0.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 x14ac:dyDescent="0.3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 x14ac:dyDescent="0.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 x14ac:dyDescent="0.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 x14ac:dyDescent="0.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 x14ac:dyDescent="0.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 x14ac:dyDescent="0.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" customHeight="1" x14ac:dyDescent="0.3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 x14ac:dyDescent="0.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 x14ac:dyDescent="0.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 x14ac:dyDescent="0.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 x14ac:dyDescent="0.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 x14ac:dyDescent="0.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 x14ac:dyDescent="0.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 x14ac:dyDescent="0.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 x14ac:dyDescent="0.3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 x14ac:dyDescent="0.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 x14ac:dyDescent="0.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 x14ac:dyDescent="0.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 x14ac:dyDescent="0.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 x14ac:dyDescent="0.3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 x14ac:dyDescent="0.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 x14ac:dyDescent="0.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" customHeight="1" x14ac:dyDescent="0.3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 x14ac:dyDescent="0.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 x14ac:dyDescent="0.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 x14ac:dyDescent="0.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 x14ac:dyDescent="0.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 x14ac:dyDescent="0.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 x14ac:dyDescent="0.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 x14ac:dyDescent="0.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 x14ac:dyDescent="0.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 x14ac:dyDescent="0.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 x14ac:dyDescent="0.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 x14ac:dyDescent="0.4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 x14ac:dyDescent="0.4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 x14ac:dyDescent="0.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 x14ac:dyDescent="0.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 x14ac:dyDescent="0.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 x14ac:dyDescent="0.3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 x14ac:dyDescent="0.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 x14ac:dyDescent="0.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 x14ac:dyDescent="0.4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 x14ac:dyDescent="0.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 x14ac:dyDescent="0.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 x14ac:dyDescent="0.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 x14ac:dyDescent="0.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 x14ac:dyDescent="0.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 x14ac:dyDescent="0.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 x14ac:dyDescent="0.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 x14ac:dyDescent="0.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 x14ac:dyDescent="0.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 x14ac:dyDescent="0.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 x14ac:dyDescent="0.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 x14ac:dyDescent="0.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 x14ac:dyDescent="0.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 x14ac:dyDescent="0.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 x14ac:dyDescent="0.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 x14ac:dyDescent="0.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 x14ac:dyDescent="0.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" customHeight="1" x14ac:dyDescent="0.3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 x14ac:dyDescent="0.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 x14ac:dyDescent="0.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 x14ac:dyDescent="0.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 x14ac:dyDescent="0.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 x14ac:dyDescent="0.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 x14ac:dyDescent="0.4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 x14ac:dyDescent="0.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 x14ac:dyDescent="0.3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 x14ac:dyDescent="0.3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 x14ac:dyDescent="0.3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 x14ac:dyDescent="0.3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 x14ac:dyDescent="0.3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 x14ac:dyDescent="0.3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 x14ac:dyDescent="0.3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 x14ac:dyDescent="0.3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 x14ac:dyDescent="0.3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 x14ac:dyDescent="0.3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 x14ac:dyDescent="0.3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" customHeight="1" x14ac:dyDescent="0.3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 x14ac:dyDescent="0.4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 x14ac:dyDescent="0.4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 x14ac:dyDescent="0.4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 x14ac:dyDescent="0.4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 x14ac:dyDescent="0.4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 x14ac:dyDescent="0.4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" customHeight="1" x14ac:dyDescent="0.3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 x14ac:dyDescent="0.3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 x14ac:dyDescent="0.3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 x14ac:dyDescent="0.3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 x14ac:dyDescent="0.3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 x14ac:dyDescent="0.3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 x14ac:dyDescent="0.3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 x14ac:dyDescent="0.3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 x14ac:dyDescent="0.3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 x14ac:dyDescent="0.3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" customHeight="1" x14ac:dyDescent="0.3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 x14ac:dyDescent="0.3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 x14ac:dyDescent="0.3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 x14ac:dyDescent="0.3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 x14ac:dyDescent="0.3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 x14ac:dyDescent="0.4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 x14ac:dyDescent="0.3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 x14ac:dyDescent="0.3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 x14ac:dyDescent="0.3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 x14ac:dyDescent="0.3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102" x14ac:dyDescent="0.3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51" x14ac:dyDescent="0.3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5" x14ac:dyDescent="0.3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 x14ac:dyDescent="0.3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 x14ac:dyDescent="0.3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 x14ac:dyDescent="0.3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 x14ac:dyDescent="0.3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 x14ac:dyDescent="0.3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 x14ac:dyDescent="0.3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 x14ac:dyDescent="0.3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4" x14ac:dyDescent="0.3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51" x14ac:dyDescent="0.3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 x14ac:dyDescent="0.4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4" x14ac:dyDescent="0.3">
      <c r="A580" s="591" t="s">
        <v>786</v>
      </c>
      <c r="B580" s="69" t="s">
        <v>2716</v>
      </c>
      <c r="C580" s="591"/>
      <c r="D580" s="74" t="s">
        <v>2961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8" x14ac:dyDescent="0.3">
      <c r="A581" s="296" t="s">
        <v>786</v>
      </c>
      <c r="B581" s="69" t="s">
        <v>2716</v>
      </c>
      <c r="D581" s="74" t="s">
        <v>2962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 x14ac:dyDescent="0.4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 x14ac:dyDescent="0.4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 x14ac:dyDescent="0.4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 x14ac:dyDescent="0.4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 x14ac:dyDescent="0.4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 x14ac:dyDescent="0.4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 x14ac:dyDescent="0.4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 x14ac:dyDescent="0.4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 x14ac:dyDescent="0.4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4" x14ac:dyDescent="0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 x14ac:dyDescent="0.4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 x14ac:dyDescent="0.4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 x14ac:dyDescent="0.4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 x14ac:dyDescent="0.4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 x14ac:dyDescent="0.4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 x14ac:dyDescent="0.4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 x14ac:dyDescent="0.4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 x14ac:dyDescent="0.4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 x14ac:dyDescent="0.4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 x14ac:dyDescent="0.4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4" x14ac:dyDescent="0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 x14ac:dyDescent="0.4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 x14ac:dyDescent="0.4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 x14ac:dyDescent="0.4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 x14ac:dyDescent="0.4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 x14ac:dyDescent="0.4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 x14ac:dyDescent="0.4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 x14ac:dyDescent="0.4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 x14ac:dyDescent="0.4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5" customHeight="1" x14ac:dyDescent="0.3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 x14ac:dyDescent="0.3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 x14ac:dyDescent="0.3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 x14ac:dyDescent="0.3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 x14ac:dyDescent="0.3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 x14ac:dyDescent="0.4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51" x14ac:dyDescent="0.4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4" x14ac:dyDescent="0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 x14ac:dyDescent="0.3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 x14ac:dyDescent="0.3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 x14ac:dyDescent="0.4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 x14ac:dyDescent="0.4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 x14ac:dyDescent="0.3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 x14ac:dyDescent="0.3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 x14ac:dyDescent="0.3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 x14ac:dyDescent="0.3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 x14ac:dyDescent="0.4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 x14ac:dyDescent="0.3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 x14ac:dyDescent="0.3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" customHeight="1" x14ac:dyDescent="0.3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 x14ac:dyDescent="0.3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x14ac:dyDescent="0.3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 x14ac:dyDescent="0.3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 x14ac:dyDescent="0.3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 x14ac:dyDescent="0.4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 x14ac:dyDescent="0.3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 x14ac:dyDescent="0.3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 x14ac:dyDescent="0.3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 x14ac:dyDescent="0.3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 x14ac:dyDescent="0.3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" customHeight="1" x14ac:dyDescent="0.3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" x14ac:dyDescent="0.3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 x14ac:dyDescent="0.3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0.5" x14ac:dyDescent="0.3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 x14ac:dyDescent="0.3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 x14ac:dyDescent="0.3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 x14ac:dyDescent="0.3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" customHeight="1" x14ac:dyDescent="0.3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0.5" x14ac:dyDescent="0.3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 x14ac:dyDescent="0.3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 x14ac:dyDescent="0.3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 x14ac:dyDescent="0.3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 x14ac:dyDescent="0.3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 x14ac:dyDescent="0.3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 x14ac:dyDescent="0.3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 x14ac:dyDescent="0.3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 x14ac:dyDescent="0.3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 x14ac:dyDescent="0.3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 x14ac:dyDescent="0.3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 x14ac:dyDescent="0.3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 x14ac:dyDescent="0.3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 x14ac:dyDescent="0.3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 x14ac:dyDescent="0.3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 x14ac:dyDescent="0.3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2.5" x14ac:dyDescent="0.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2122</v>
      </c>
      <c r="B1" s="5" t="s">
        <v>2123</v>
      </c>
      <c r="C1" s="5" t="s">
        <v>2124</v>
      </c>
    </row>
    <row r="2" spans="1:3" x14ac:dyDescent="0.35">
      <c r="A2" s="249">
        <v>1</v>
      </c>
      <c r="B2" s="46" t="s">
        <v>2070</v>
      </c>
      <c r="C2" s="4" t="s">
        <v>2125</v>
      </c>
    </row>
    <row r="3" spans="1:3" x14ac:dyDescent="0.35">
      <c r="A3" s="249">
        <v>2</v>
      </c>
      <c r="B3" s="4" t="s">
        <v>2069</v>
      </c>
      <c r="C3" s="4" t="s">
        <v>347</v>
      </c>
    </row>
    <row r="4" spans="1:3" ht="45" customHeight="1" x14ac:dyDescent="0.35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75"/>
    <col min="4" max="4" width="27.5" style="375" bestFit="1" customWidth="1"/>
    <col min="5" max="16384" width="8.69921875" style="375"/>
  </cols>
  <sheetData>
    <row r="1" spans="3:6" x14ac:dyDescent="0.3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 x14ac:dyDescent="0.3">
      <c r="C2" s="375" t="s">
        <v>2701</v>
      </c>
      <c r="D2" s="386" t="s">
        <v>1442</v>
      </c>
      <c r="E2" s="375">
        <v>8</v>
      </c>
      <c r="F2" s="375">
        <v>10</v>
      </c>
    </row>
    <row r="3" spans="3:6" x14ac:dyDescent="0.3">
      <c r="D3" s="386" t="s">
        <v>2462</v>
      </c>
      <c r="E3" s="375">
        <v>1</v>
      </c>
      <c r="F3" s="375">
        <v>5</v>
      </c>
    </row>
    <row r="4" spans="3:6" x14ac:dyDescent="0.3">
      <c r="D4" s="386" t="s">
        <v>2527</v>
      </c>
      <c r="E4" s="375">
        <v>6</v>
      </c>
      <c r="F4" s="375">
        <v>7</v>
      </c>
    </row>
    <row r="5" spans="3:6" x14ac:dyDescent="0.3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AF22" sqref="AF22"/>
    </sheetView>
  </sheetViews>
  <sheetFormatPr defaultColWidth="8.69921875" defaultRowHeight="14.5" x14ac:dyDescent="0.35"/>
  <cols>
    <col min="1" max="1" width="11.8984375" style="272" customWidth="1"/>
    <col min="2" max="2" width="6.19921875" style="298" customWidth="1"/>
    <col min="3" max="3" width="6.8984375" style="298" customWidth="1"/>
    <col min="4" max="4" width="7.19921875" style="298" customWidth="1"/>
    <col min="5" max="22" width="5.19921875" style="276" customWidth="1"/>
    <col min="23" max="23" width="5.19921875" style="276" hidden="1" customWidth="1"/>
    <col min="24" max="24" width="5" style="276" bestFit="1" customWidth="1"/>
    <col min="25" max="25" width="8.69921875" style="276" customWidth="1"/>
    <col min="26" max="26" width="8.69921875" style="276" bestFit="1" customWidth="1"/>
    <col min="27" max="30" width="8.69921875" style="276" customWidth="1"/>
    <col min="31" max="16384" width="8.69921875" style="276"/>
  </cols>
  <sheetData>
    <row r="1" spans="1:26" ht="16.5" customHeight="1" x14ac:dyDescent="0.35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 x14ac:dyDescent="0.35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 x14ac:dyDescent="0.35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 x14ac:dyDescent="0.35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 x14ac:dyDescent="0.35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 x14ac:dyDescent="0.35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 x14ac:dyDescent="0.35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 x14ac:dyDescent="0.35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 x14ac:dyDescent="0.35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 x14ac:dyDescent="0.35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 x14ac:dyDescent="0.35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 x14ac:dyDescent="0.35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 x14ac:dyDescent="0.35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 x14ac:dyDescent="0.35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 x14ac:dyDescent="0.35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 x14ac:dyDescent="0.35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 x14ac:dyDescent="0.35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 x14ac:dyDescent="0.35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 x14ac:dyDescent="0.35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 x14ac:dyDescent="0.35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 x14ac:dyDescent="0.35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 x14ac:dyDescent="0.35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 x14ac:dyDescent="0.35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 x14ac:dyDescent="0.35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 x14ac:dyDescent="0.35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 x14ac:dyDescent="0.35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 x14ac:dyDescent="0.35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 x14ac:dyDescent="0.35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75" bestFit="1" customWidth="1"/>
    <col min="3" max="3" width="11.59765625" style="341" bestFit="1" customWidth="1"/>
    <col min="4" max="4" width="50.69921875" style="275" customWidth="1"/>
    <col min="5" max="6" width="10.19921875" style="275" bestFit="1" customWidth="1"/>
  </cols>
  <sheetData>
    <row r="1" spans="1:7" x14ac:dyDescent="0.3">
      <c r="A1" t="s">
        <v>2402</v>
      </c>
    </row>
    <row r="3" spans="1:7" x14ac:dyDescent="0.3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 x14ac:dyDescent="0.3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 x14ac:dyDescent="0.3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 x14ac:dyDescent="0.3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 x14ac:dyDescent="0.3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 x14ac:dyDescent="0.3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 x14ac:dyDescent="0.3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 x14ac:dyDescent="0.3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 x14ac:dyDescent="0.3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 x14ac:dyDescent="0.3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 x14ac:dyDescent="0.3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 x14ac:dyDescent="0.3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 x14ac:dyDescent="0.3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 x14ac:dyDescent="0.3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 x14ac:dyDescent="0.3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 x14ac:dyDescent="0.3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 x14ac:dyDescent="0.3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 x14ac:dyDescent="0.3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 x14ac:dyDescent="0.3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 x14ac:dyDescent="0.3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 x14ac:dyDescent="0.3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 x14ac:dyDescent="0.3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 x14ac:dyDescent="0.3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 x14ac:dyDescent="0.3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 x14ac:dyDescent="0.3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 x14ac:dyDescent="0.3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 x14ac:dyDescent="0.3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 x14ac:dyDescent="0.3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 x14ac:dyDescent="0.3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 x14ac:dyDescent="0.3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 x14ac:dyDescent="0.3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 x14ac:dyDescent="0.3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 x14ac:dyDescent="0.3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 x14ac:dyDescent="0.3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 x14ac:dyDescent="0.3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 x14ac:dyDescent="0.3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 x14ac:dyDescent="0.3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 x14ac:dyDescent="0.3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 x14ac:dyDescent="0.3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 x14ac:dyDescent="0.3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 x14ac:dyDescent="0.3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 x14ac:dyDescent="0.3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 x14ac:dyDescent="0.3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 x14ac:dyDescent="0.3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 x14ac:dyDescent="0.3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 x14ac:dyDescent="0.3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 x14ac:dyDescent="0.3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 x14ac:dyDescent="0.3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 x14ac:dyDescent="0.3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 x14ac:dyDescent="0.3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 x14ac:dyDescent="0.3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 x14ac:dyDescent="0.3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 x14ac:dyDescent="0.3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 x14ac:dyDescent="0.3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 x14ac:dyDescent="0.3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 x14ac:dyDescent="0.3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 x14ac:dyDescent="0.3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 x14ac:dyDescent="0.3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 x14ac:dyDescent="0.3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 x14ac:dyDescent="0.3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 x14ac:dyDescent="0.3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 x14ac:dyDescent="0.3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 x14ac:dyDescent="0.3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 x14ac:dyDescent="0.3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 x14ac:dyDescent="0.3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 x14ac:dyDescent="0.3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 x14ac:dyDescent="0.3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 x14ac:dyDescent="0.3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 x14ac:dyDescent="0.3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 x14ac:dyDescent="0.3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 x14ac:dyDescent="0.3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 x14ac:dyDescent="0.3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 x14ac:dyDescent="0.3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 x14ac:dyDescent="0.3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 x14ac:dyDescent="0.3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 x14ac:dyDescent="0.3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 x14ac:dyDescent="0.3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 x14ac:dyDescent="0.3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 x14ac:dyDescent="0.3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 x14ac:dyDescent="0.3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 x14ac:dyDescent="0.3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 x14ac:dyDescent="0.3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 x14ac:dyDescent="0.3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 x14ac:dyDescent="0.3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 x14ac:dyDescent="0.3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 x14ac:dyDescent="0.3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 x14ac:dyDescent="0.3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 x14ac:dyDescent="0.3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 x14ac:dyDescent="0.3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 x14ac:dyDescent="0.3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 x14ac:dyDescent="0.3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 x14ac:dyDescent="0.3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 x14ac:dyDescent="0.3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 x14ac:dyDescent="0.3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 x14ac:dyDescent="0.3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 x14ac:dyDescent="0.3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 x14ac:dyDescent="0.3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 x14ac:dyDescent="0.3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 x14ac:dyDescent="0.3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 x14ac:dyDescent="0.3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 x14ac:dyDescent="0.3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 x14ac:dyDescent="0.3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 x14ac:dyDescent="0.3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 x14ac:dyDescent="0.3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 x14ac:dyDescent="0.3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 x14ac:dyDescent="0.3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 x14ac:dyDescent="0.3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 x14ac:dyDescent="0.3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 x14ac:dyDescent="0.3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 x14ac:dyDescent="0.3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 x14ac:dyDescent="0.3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 x14ac:dyDescent="0.3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 x14ac:dyDescent="0.3">
      <c r="A115" s="275" t="s">
        <v>511</v>
      </c>
    </row>
    <row r="116" spans="1:4" x14ac:dyDescent="0.3">
      <c r="A116" s="275" t="s">
        <v>513</v>
      </c>
    </row>
    <row r="117" spans="1:4" x14ac:dyDescent="0.3">
      <c r="A117" s="275" t="s">
        <v>489</v>
      </c>
    </row>
    <row r="118" spans="1:4" x14ac:dyDescent="0.3">
      <c r="A118" s="275" t="s">
        <v>520</v>
      </c>
    </row>
    <row r="119" spans="1:4" x14ac:dyDescent="0.3">
      <c r="A119" s="275" t="s">
        <v>515</v>
      </c>
    </row>
    <row r="120" spans="1:4" x14ac:dyDescent="0.3">
      <c r="A120" s="275" t="s">
        <v>522</v>
      </c>
    </row>
    <row r="121" spans="1:4" x14ac:dyDescent="0.3">
      <c r="A121" s="275" t="s">
        <v>528</v>
      </c>
    </row>
    <row r="122" spans="1:4" x14ac:dyDescent="0.3">
      <c r="A122" s="275" t="s">
        <v>530</v>
      </c>
    </row>
    <row r="123" spans="1:4" x14ac:dyDescent="0.3">
      <c r="A123" s="275" t="s">
        <v>524</v>
      </c>
    </row>
    <row r="124" spans="1:4" x14ac:dyDescent="0.3">
      <c r="A124" s="275" t="s">
        <v>570</v>
      </c>
    </row>
    <row r="125" spans="1:4" x14ac:dyDescent="0.3">
      <c r="A125" s="275" t="s">
        <v>572</v>
      </c>
    </row>
    <row r="126" spans="1:4" x14ac:dyDescent="0.3">
      <c r="A126" s="275" t="s">
        <v>560</v>
      </c>
    </row>
    <row r="127" spans="1:4" x14ac:dyDescent="0.3">
      <c r="A127" s="275" t="s">
        <v>564</v>
      </c>
    </row>
    <row r="128" spans="1:4" x14ac:dyDescent="0.3">
      <c r="A128" s="275" t="s">
        <v>1105</v>
      </c>
    </row>
    <row r="129" spans="1:1" x14ac:dyDescent="0.3">
      <c r="A129" s="275" t="s">
        <v>594</v>
      </c>
    </row>
    <row r="130" spans="1:1" x14ac:dyDescent="0.3">
      <c r="A130" s="275" t="s">
        <v>602</v>
      </c>
    </row>
    <row r="131" spans="1:1" x14ac:dyDescent="0.3">
      <c r="A131" s="275" t="s">
        <v>604</v>
      </c>
    </row>
    <row r="132" spans="1:1" x14ac:dyDescent="0.3">
      <c r="A132" s="275" t="s">
        <v>611</v>
      </c>
    </row>
    <row r="133" spans="1:1" x14ac:dyDescent="0.3">
      <c r="A133" s="275" t="s">
        <v>619</v>
      </c>
    </row>
    <row r="134" spans="1:1" x14ac:dyDescent="0.3">
      <c r="A134" s="275" t="s">
        <v>617</v>
      </c>
    </row>
    <row r="135" spans="1:1" x14ac:dyDescent="0.3">
      <c r="A135" s="275" t="s">
        <v>622</v>
      </c>
    </row>
    <row r="136" spans="1:1" x14ac:dyDescent="0.3">
      <c r="A136" s="275" t="s">
        <v>774</v>
      </c>
    </row>
    <row r="137" spans="1:1" x14ac:dyDescent="0.3">
      <c r="A137" s="275" t="s">
        <v>357</v>
      </c>
    </row>
    <row r="138" spans="1:1" x14ac:dyDescent="0.3">
      <c r="A138" s="275" t="s">
        <v>714</v>
      </c>
    </row>
    <row r="139" spans="1:1" x14ac:dyDescent="0.3">
      <c r="A139" s="275" t="s">
        <v>690</v>
      </c>
    </row>
    <row r="140" spans="1:1" x14ac:dyDescent="0.3">
      <c r="A140" s="275" t="s">
        <v>629</v>
      </c>
    </row>
    <row r="141" spans="1:1" x14ac:dyDescent="0.3">
      <c r="A141" s="275" t="s">
        <v>657</v>
      </c>
    </row>
    <row r="142" spans="1:1" x14ac:dyDescent="0.3">
      <c r="A142" s="275" t="s">
        <v>661</v>
      </c>
    </row>
    <row r="143" spans="1:1" x14ac:dyDescent="0.3">
      <c r="A143" s="275" t="s">
        <v>636</v>
      </c>
    </row>
    <row r="144" spans="1:1" x14ac:dyDescent="0.3">
      <c r="A144" s="275" t="s">
        <v>665</v>
      </c>
    </row>
    <row r="145" spans="1:1" x14ac:dyDescent="0.3">
      <c r="A145" s="275" t="s">
        <v>667</v>
      </c>
    </row>
    <row r="146" spans="1:1" x14ac:dyDescent="0.3">
      <c r="A146" s="275" t="s">
        <v>939</v>
      </c>
    </row>
    <row r="147" spans="1:1" x14ac:dyDescent="0.3">
      <c r="A147" s="275" t="s">
        <v>685</v>
      </c>
    </row>
    <row r="148" spans="1:1" x14ac:dyDescent="0.3">
      <c r="A148" s="275" t="s">
        <v>1118</v>
      </c>
    </row>
    <row r="149" spans="1:1" x14ac:dyDescent="0.3">
      <c r="A149" s="275" t="s">
        <v>1130</v>
      </c>
    </row>
    <row r="150" spans="1:1" x14ac:dyDescent="0.3">
      <c r="A150" s="275" t="s">
        <v>1132</v>
      </c>
    </row>
    <row r="151" spans="1:1" x14ac:dyDescent="0.3">
      <c r="A151" s="275" t="s">
        <v>1178</v>
      </c>
    </row>
    <row r="152" spans="1:1" x14ac:dyDescent="0.3">
      <c r="A152" s="275" t="s">
        <v>646</v>
      </c>
    </row>
    <row r="153" spans="1:1" x14ac:dyDescent="0.3">
      <c r="A153" s="275" t="s">
        <v>640</v>
      </c>
    </row>
    <row r="154" spans="1:1" x14ac:dyDescent="0.3">
      <c r="A154" s="275" t="s">
        <v>638</v>
      </c>
    </row>
    <row r="155" spans="1:1" x14ac:dyDescent="0.3">
      <c r="A155" s="275" t="s">
        <v>703</v>
      </c>
    </row>
    <row r="156" spans="1:1" x14ac:dyDescent="0.3">
      <c r="A156" s="275" t="s">
        <v>1905</v>
      </c>
    </row>
    <row r="157" spans="1:1" x14ac:dyDescent="0.3">
      <c r="A157" s="275" t="s">
        <v>783</v>
      </c>
    </row>
    <row r="158" spans="1:1" x14ac:dyDescent="0.3">
      <c r="A158" s="275" t="s">
        <v>445</v>
      </c>
    </row>
    <row r="159" spans="1:1" x14ac:dyDescent="0.3">
      <c r="A159" s="275" t="s">
        <v>739</v>
      </c>
    </row>
    <row r="160" spans="1:1" x14ac:dyDescent="0.3">
      <c r="A160" s="275" t="s">
        <v>743</v>
      </c>
    </row>
    <row r="161" spans="1:1" x14ac:dyDescent="0.3">
      <c r="A161" s="275" t="s">
        <v>1454</v>
      </c>
    </row>
    <row r="162" spans="1:1" x14ac:dyDescent="0.3">
      <c r="A162" s="275" t="s">
        <v>824</v>
      </c>
    </row>
    <row r="163" spans="1:1" x14ac:dyDescent="0.3">
      <c r="A163" s="275" t="s">
        <v>826</v>
      </c>
    </row>
    <row r="164" spans="1:1" x14ac:dyDescent="0.3">
      <c r="A164" s="275" t="s">
        <v>809</v>
      </c>
    </row>
    <row r="165" spans="1:1" x14ac:dyDescent="0.3">
      <c r="A165" s="275" t="s">
        <v>811</v>
      </c>
    </row>
    <row r="166" spans="1:1" x14ac:dyDescent="0.3">
      <c r="A166" s="275" t="s">
        <v>818</v>
      </c>
    </row>
    <row r="167" spans="1:1" x14ac:dyDescent="0.3">
      <c r="A167" s="275" t="s">
        <v>813</v>
      </c>
    </row>
    <row r="168" spans="1:1" x14ac:dyDescent="0.3">
      <c r="A168" s="275" t="s">
        <v>822</v>
      </c>
    </row>
    <row r="169" spans="1:1" x14ac:dyDescent="0.3">
      <c r="A169" s="275" t="s">
        <v>857</v>
      </c>
    </row>
    <row r="170" spans="1:1" x14ac:dyDescent="0.3">
      <c r="A170" s="275" t="s">
        <v>651</v>
      </c>
    </row>
    <row r="171" spans="1:1" x14ac:dyDescent="0.3">
      <c r="A171" s="275" t="s">
        <v>654</v>
      </c>
    </row>
    <row r="172" spans="1:1" x14ac:dyDescent="0.3">
      <c r="A172" s="275" t="s">
        <v>791</v>
      </c>
    </row>
    <row r="173" spans="1:1" x14ac:dyDescent="0.3">
      <c r="A173" s="275" t="s">
        <v>848</v>
      </c>
    </row>
    <row r="174" spans="1:1" x14ac:dyDescent="0.3">
      <c r="A174" s="275" t="s">
        <v>862</v>
      </c>
    </row>
    <row r="175" spans="1:1" x14ac:dyDescent="0.3">
      <c r="A175" s="275" t="s">
        <v>865</v>
      </c>
    </row>
    <row r="176" spans="1:1" x14ac:dyDescent="0.3">
      <c r="A176" s="275" t="s">
        <v>867</v>
      </c>
    </row>
    <row r="177" spans="1:1" x14ac:dyDescent="0.3">
      <c r="A177" s="275" t="s">
        <v>869</v>
      </c>
    </row>
    <row r="178" spans="1:1" x14ac:dyDescent="0.3">
      <c r="A178" s="275" t="s">
        <v>873</v>
      </c>
    </row>
    <row r="179" spans="1:1" x14ac:dyDescent="0.3">
      <c r="A179" s="275" t="s">
        <v>877</v>
      </c>
    </row>
    <row r="180" spans="1:1" x14ac:dyDescent="0.3">
      <c r="A180" s="275" t="s">
        <v>881</v>
      </c>
    </row>
    <row r="181" spans="1:1" x14ac:dyDescent="0.3">
      <c r="A181" s="275" t="s">
        <v>885</v>
      </c>
    </row>
    <row r="182" spans="1:1" x14ac:dyDescent="0.3">
      <c r="A182" s="275" t="s">
        <v>889</v>
      </c>
    </row>
    <row r="183" spans="1:1" x14ac:dyDescent="0.3">
      <c r="A183" s="275" t="s">
        <v>875</v>
      </c>
    </row>
    <row r="184" spans="1:1" x14ac:dyDescent="0.3">
      <c r="A184" s="275" t="s">
        <v>879</v>
      </c>
    </row>
    <row r="185" spans="1:1" x14ac:dyDescent="0.3">
      <c r="A185" s="275" t="s">
        <v>883</v>
      </c>
    </row>
    <row r="186" spans="1:1" x14ac:dyDescent="0.3">
      <c r="A186" s="275" t="s">
        <v>887</v>
      </c>
    </row>
    <row r="187" spans="1:1" x14ac:dyDescent="0.3">
      <c r="A187" s="275" t="s">
        <v>891</v>
      </c>
    </row>
    <row r="188" spans="1:1" x14ac:dyDescent="0.3">
      <c r="A188" s="275" t="s">
        <v>893</v>
      </c>
    </row>
    <row r="189" spans="1:1" x14ac:dyDescent="0.3">
      <c r="A189" s="275" t="s">
        <v>958</v>
      </c>
    </row>
    <row r="190" spans="1:1" x14ac:dyDescent="0.3">
      <c r="A190" s="275" t="s">
        <v>962</v>
      </c>
    </row>
    <row r="191" spans="1:1" x14ac:dyDescent="0.3">
      <c r="A191" s="275" t="s">
        <v>974</v>
      </c>
    </row>
    <row r="192" spans="1:1" x14ac:dyDescent="0.3">
      <c r="A192" s="275" t="s">
        <v>975</v>
      </c>
    </row>
    <row r="193" spans="1:1" x14ac:dyDescent="0.3">
      <c r="A193" s="275" t="s">
        <v>921</v>
      </c>
    </row>
    <row r="194" spans="1:1" x14ac:dyDescent="0.3">
      <c r="A194" s="275" t="s">
        <v>927</v>
      </c>
    </row>
    <row r="195" spans="1:1" x14ac:dyDescent="0.3">
      <c r="A195" s="275" t="s">
        <v>934</v>
      </c>
    </row>
    <row r="196" spans="1:1" x14ac:dyDescent="0.3">
      <c r="A196" s="275" t="s">
        <v>935</v>
      </c>
    </row>
    <row r="197" spans="1:1" x14ac:dyDescent="0.3">
      <c r="A197" s="275" t="s">
        <v>925</v>
      </c>
    </row>
    <row r="198" spans="1:1" x14ac:dyDescent="0.3">
      <c r="A198" s="275" t="s">
        <v>947</v>
      </c>
    </row>
    <row r="199" spans="1:1" x14ac:dyDescent="0.3">
      <c r="A199" s="275" t="s">
        <v>943</v>
      </c>
    </row>
    <row r="200" spans="1:1" x14ac:dyDescent="0.3">
      <c r="A200" s="275" t="s">
        <v>945</v>
      </c>
    </row>
    <row r="201" spans="1:1" x14ac:dyDescent="0.3">
      <c r="A201" s="275" t="s">
        <v>949</v>
      </c>
    </row>
    <row r="202" spans="1:1" x14ac:dyDescent="0.3">
      <c r="A202" s="275" t="s">
        <v>915</v>
      </c>
    </row>
    <row r="203" spans="1:1" x14ac:dyDescent="0.3">
      <c r="A203" s="275" t="s">
        <v>955</v>
      </c>
    </row>
    <row r="204" spans="1:1" x14ac:dyDescent="0.3">
      <c r="A204" s="275" t="s">
        <v>964</v>
      </c>
    </row>
    <row r="205" spans="1:1" x14ac:dyDescent="0.3">
      <c r="A205" s="275" t="s">
        <v>968</v>
      </c>
    </row>
    <row r="206" spans="1:1" x14ac:dyDescent="0.3">
      <c r="A206" s="275" t="s">
        <v>970</v>
      </c>
    </row>
    <row r="207" spans="1:1" x14ac:dyDescent="0.3">
      <c r="A207" s="275" t="s">
        <v>1378</v>
      </c>
    </row>
    <row r="208" spans="1:1" x14ac:dyDescent="0.3">
      <c r="A208" s="275" t="s">
        <v>786</v>
      </c>
    </row>
    <row r="209" spans="1:1" x14ac:dyDescent="0.3">
      <c r="A209" s="275" t="s">
        <v>1260</v>
      </c>
    </row>
    <row r="210" spans="1:1" x14ac:dyDescent="0.3">
      <c r="A210" s="275" t="s">
        <v>2403</v>
      </c>
    </row>
    <row r="211" spans="1:1" x14ac:dyDescent="0.3">
      <c r="A211" s="275" t="s">
        <v>1103</v>
      </c>
    </row>
    <row r="212" spans="1:1" x14ac:dyDescent="0.3">
      <c r="A212" s="275" t="s">
        <v>2120</v>
      </c>
    </row>
    <row r="213" spans="1:1" x14ac:dyDescent="0.3">
      <c r="A213" s="275" t="s">
        <v>1047</v>
      </c>
    </row>
    <row r="214" spans="1:1" x14ac:dyDescent="0.3">
      <c r="A214" s="275" t="s">
        <v>1054</v>
      </c>
    </row>
    <row r="215" spans="1:1" x14ac:dyDescent="0.3">
      <c r="A215" s="275" t="s">
        <v>160</v>
      </c>
    </row>
    <row r="216" spans="1:1" x14ac:dyDescent="0.3">
      <c r="A216" s="275" t="s">
        <v>1090</v>
      </c>
    </row>
    <row r="217" spans="1:1" x14ac:dyDescent="0.3">
      <c r="A217" s="275" t="s">
        <v>842</v>
      </c>
    </row>
    <row r="218" spans="1:1" x14ac:dyDescent="0.3">
      <c r="A218" s="275" t="s">
        <v>347</v>
      </c>
    </row>
    <row r="219" spans="1:1" x14ac:dyDescent="0.3">
      <c r="A219" s="275" t="s">
        <v>836</v>
      </c>
    </row>
    <row r="220" spans="1:1" x14ac:dyDescent="0.3">
      <c r="A220" s="275" t="s">
        <v>1086</v>
      </c>
    </row>
    <row r="221" spans="1:1" x14ac:dyDescent="0.3">
      <c r="A221" s="275" t="s">
        <v>144</v>
      </c>
    </row>
    <row r="222" spans="1:1" x14ac:dyDescent="0.3">
      <c r="A222" s="275" t="s">
        <v>2121</v>
      </c>
    </row>
    <row r="223" spans="1:1" x14ac:dyDescent="0.3">
      <c r="A223" s="275" t="s">
        <v>1385</v>
      </c>
    </row>
    <row r="224" spans="1:1" x14ac:dyDescent="0.3">
      <c r="A224" s="275" t="s">
        <v>1113</v>
      </c>
    </row>
    <row r="225" spans="1:1" x14ac:dyDescent="0.3">
      <c r="A225" s="275" t="s">
        <v>484</v>
      </c>
    </row>
    <row r="226" spans="1:1" x14ac:dyDescent="0.3">
      <c r="A226" s="275" t="s">
        <v>507</v>
      </c>
    </row>
    <row r="227" spans="1:1" x14ac:dyDescent="0.3">
      <c r="A227" s="275" t="s">
        <v>607</v>
      </c>
    </row>
    <row r="228" spans="1:1" x14ac:dyDescent="0.3">
      <c r="A228" s="275" t="s">
        <v>692</v>
      </c>
    </row>
    <row r="229" spans="1:1" x14ac:dyDescent="0.3">
      <c r="A229" s="275" t="s">
        <v>424</v>
      </c>
    </row>
    <row r="230" spans="1:1" x14ac:dyDescent="0.3">
      <c r="A230" s="275" t="s">
        <v>436</v>
      </c>
    </row>
    <row r="231" spans="1:1" x14ac:dyDescent="0.3">
      <c r="A231" s="275" t="s">
        <v>895</v>
      </c>
    </row>
    <row r="232" spans="1:1" x14ac:dyDescent="0.3">
      <c r="A232" s="275" t="s">
        <v>898</v>
      </c>
    </row>
    <row r="233" spans="1:1" x14ac:dyDescent="0.3">
      <c r="A233" s="275" t="s">
        <v>1447</v>
      </c>
    </row>
    <row r="234" spans="1:1" x14ac:dyDescent="0.3">
      <c r="A234" s="275" t="s">
        <v>1452</v>
      </c>
    </row>
    <row r="235" spans="1:1" x14ac:dyDescent="0.3">
      <c r="A235" s="275" t="s">
        <v>578</v>
      </c>
    </row>
    <row r="236" spans="1:1" x14ac:dyDescent="0.3">
      <c r="A236" s="275" t="s">
        <v>741</v>
      </c>
    </row>
    <row r="237" spans="1:1" x14ac:dyDescent="0.3">
      <c r="A237" s="275" t="s">
        <v>1084</v>
      </c>
    </row>
    <row r="238" spans="1:1" x14ac:dyDescent="0.3">
      <c r="A238" s="275" t="s">
        <v>851</v>
      </c>
    </row>
    <row r="239" spans="1:1" x14ac:dyDescent="0.3">
      <c r="A239" t="s">
        <v>1353</v>
      </c>
    </row>
    <row r="240" spans="1:1" x14ac:dyDescent="0.3">
      <c r="A240" t="s">
        <v>1357</v>
      </c>
    </row>
    <row r="241" spans="1:1" x14ac:dyDescent="0.3">
      <c r="A241" t="s">
        <v>1361</v>
      </c>
    </row>
    <row r="242" spans="1:1" x14ac:dyDescent="0.3">
      <c r="A242" t="s">
        <v>1359</v>
      </c>
    </row>
    <row r="243" spans="1:1" x14ac:dyDescent="0.3">
      <c r="A243" t="s">
        <v>1363</v>
      </c>
    </row>
    <row r="244" spans="1:1" x14ac:dyDescent="0.3">
      <c r="A244" t="s">
        <v>1365</v>
      </c>
    </row>
    <row r="245" spans="1:1" x14ac:dyDescent="0.3">
      <c r="A245" t="s">
        <v>1345</v>
      </c>
    </row>
    <row r="246" spans="1:1" x14ac:dyDescent="0.3">
      <c r="A246" t="s">
        <v>1348</v>
      </c>
    </row>
    <row r="247" spans="1:1" x14ac:dyDescent="0.3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9" bestFit="1" customWidth="1"/>
    <col min="2" max="2" width="12.3984375" style="159" customWidth="1"/>
    <col min="3" max="3" width="15.69921875" style="159" bestFit="1" customWidth="1"/>
    <col min="4" max="4" width="3.69921875" style="159" bestFit="1" customWidth="1"/>
    <col min="5" max="5" width="30.3984375" style="159" bestFit="1" customWidth="1"/>
    <col min="6" max="6" width="9.59765625" style="159" bestFit="1" customWidth="1"/>
    <col min="7" max="10" width="9" style="159" customWidth="1"/>
    <col min="11" max="16384" width="9" style="159"/>
  </cols>
  <sheetData>
    <row r="1" spans="1:6" s="122" customFormat="1" ht="16.5" customHeight="1" x14ac:dyDescent="0.3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 x14ac:dyDescent="0.3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2187</v>
      </c>
      <c r="B1" s="41" t="s">
        <v>2123</v>
      </c>
      <c r="C1" s="41" t="s">
        <v>2188</v>
      </c>
    </row>
    <row r="2" spans="1:3" ht="126" customHeight="1" x14ac:dyDescent="0.35">
      <c r="A2" s="9">
        <v>1</v>
      </c>
      <c r="B2" s="8" t="s">
        <v>2189</v>
      </c>
      <c r="C2" s="40" t="s">
        <v>2190</v>
      </c>
    </row>
    <row r="3" spans="1:3" x14ac:dyDescent="0.35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75" customWidth="1"/>
  </cols>
  <sheetData>
    <row r="1" spans="1:1" ht="110.25" customHeight="1" x14ac:dyDescent="0.35">
      <c r="A1" s="3" t="s">
        <v>2193</v>
      </c>
    </row>
    <row r="3" spans="1:1" x14ac:dyDescent="0.3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75" bestFit="1" customWidth="1"/>
    <col min="2" max="3" width="32.69921875" style="275" customWidth="1"/>
    <col min="4" max="4" width="12.69921875" style="275" customWidth="1"/>
    <col min="5" max="5" width="18.09765625" style="275" customWidth="1"/>
    <col min="6" max="6" width="12.19921875" style="275" customWidth="1"/>
    <col min="7" max="7" width="15.8984375" style="275" bestFit="1" customWidth="1"/>
    <col min="8" max="8" width="22.69921875" style="275" customWidth="1"/>
  </cols>
  <sheetData>
    <row r="1" spans="1:8" ht="37.5" customHeight="1" thickBot="1" x14ac:dyDescent="0.35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 x14ac:dyDescent="0.3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 x14ac:dyDescent="0.3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 x14ac:dyDescent="0.3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 x14ac:dyDescent="0.3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 x14ac:dyDescent="0.3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 x14ac:dyDescent="0.3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 x14ac:dyDescent="0.3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 x14ac:dyDescent="0.3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 x14ac:dyDescent="0.3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 x14ac:dyDescent="0.3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 x14ac:dyDescent="0.3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 x14ac:dyDescent="0.3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 x14ac:dyDescent="0.3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 x14ac:dyDescent="0.3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 x14ac:dyDescent="0.3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 x14ac:dyDescent="0.3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 x14ac:dyDescent="0.3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 x14ac:dyDescent="0.3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 x14ac:dyDescent="0.3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 x14ac:dyDescent="0.3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 x14ac:dyDescent="0.3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 x14ac:dyDescent="0.3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 x14ac:dyDescent="0.3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 x14ac:dyDescent="0.3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 x14ac:dyDescent="0.3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 x14ac:dyDescent="0.3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 x14ac:dyDescent="0.3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 x14ac:dyDescent="0.3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 x14ac:dyDescent="0.3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 x14ac:dyDescent="0.3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 x14ac:dyDescent="0.3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 x14ac:dyDescent="0.3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 x14ac:dyDescent="0.3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 x14ac:dyDescent="0.3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 x14ac:dyDescent="0.3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 x14ac:dyDescent="0.3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 x14ac:dyDescent="0.3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 x14ac:dyDescent="0.3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 x14ac:dyDescent="0.3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 x14ac:dyDescent="0.3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 x14ac:dyDescent="0.3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 x14ac:dyDescent="0.3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 x14ac:dyDescent="0.3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 x14ac:dyDescent="0.3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 x14ac:dyDescent="0.3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 x14ac:dyDescent="0.3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 x14ac:dyDescent="0.3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 x14ac:dyDescent="0.3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 x14ac:dyDescent="0.3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 x14ac:dyDescent="0.3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 x14ac:dyDescent="0.3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 x14ac:dyDescent="0.3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 x14ac:dyDescent="0.3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 x14ac:dyDescent="0.3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 x14ac:dyDescent="0.35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76" bestFit="1" customWidth="1"/>
    <col min="2" max="2" width="9.8984375" style="276" bestFit="1" customWidth="1"/>
    <col min="3" max="3" width="5.69921875" style="276" bestFit="1" customWidth="1"/>
    <col min="4" max="4" width="10" style="276" bestFit="1" customWidth="1"/>
    <col min="5" max="5" width="5.69921875" style="276" bestFit="1" customWidth="1"/>
    <col min="6" max="6" width="10.09765625" style="276" bestFit="1" customWidth="1"/>
    <col min="7" max="7" width="5.69921875" style="276" bestFit="1" customWidth="1"/>
    <col min="8" max="8" width="9.69921875" style="276" bestFit="1" customWidth="1"/>
    <col min="9" max="9" width="5.69921875" style="276" bestFit="1" customWidth="1"/>
    <col min="10" max="10" width="10" style="276" bestFit="1" customWidth="1"/>
    <col min="11" max="11" width="5.69921875" style="276" bestFit="1" customWidth="1"/>
    <col min="12" max="12" width="10.19921875" style="276" bestFit="1" customWidth="1"/>
    <col min="13" max="13" width="5.69921875" style="276" bestFit="1" customWidth="1"/>
    <col min="14" max="14" width="10" style="276" bestFit="1" customWidth="1"/>
    <col min="15" max="15" width="5.69921875" style="276" bestFit="1" customWidth="1"/>
    <col min="16" max="16" width="10.19921875" style="276" bestFit="1" customWidth="1"/>
    <col min="17" max="17" width="5.69921875" style="276" bestFit="1" customWidth="1"/>
    <col min="18" max="18" width="10" style="276" bestFit="1" customWidth="1"/>
    <col min="19" max="19" width="5.69921875" style="276" bestFit="1" customWidth="1"/>
    <col min="20" max="20" width="10.09765625" style="276" bestFit="1" customWidth="1"/>
    <col min="21" max="21" width="5.69921875" style="276" bestFit="1" customWidth="1"/>
    <col min="22" max="22" width="9.59765625" style="276" bestFit="1" customWidth="1"/>
    <col min="23" max="23" width="5.69921875" style="276" bestFit="1" customWidth="1"/>
    <col min="24" max="24" width="8.59765625" style="276" bestFit="1" customWidth="1"/>
    <col min="25" max="25" width="5.69921875" style="276" bestFit="1" customWidth="1"/>
    <col min="26" max="26" width="9" style="276" bestFit="1" customWidth="1"/>
    <col min="27" max="27" width="5.69921875" style="276" bestFit="1" customWidth="1"/>
    <col min="28" max="28" width="8.8984375" style="276" bestFit="1" customWidth="1"/>
    <col min="29" max="29" width="5.69921875" style="276" bestFit="1" customWidth="1"/>
    <col min="30" max="30" width="9.09765625" style="276" bestFit="1" customWidth="1"/>
    <col min="31" max="31" width="5.69921875" style="276" bestFit="1" customWidth="1"/>
    <col min="32" max="32" width="9.09765625" style="276" bestFit="1" customWidth="1"/>
    <col min="33" max="33" width="5.69921875" style="276" bestFit="1" customWidth="1"/>
    <col min="34" max="34" width="9.59765625" style="276" bestFit="1" customWidth="1"/>
    <col min="35" max="35" width="5.69921875" style="276" bestFit="1" customWidth="1"/>
    <col min="36" max="36" width="10.3984375" style="276" bestFit="1" customWidth="1"/>
    <col min="37" max="37" width="5.69921875" style="276" bestFit="1" customWidth="1"/>
    <col min="38" max="38" width="9.69921875" style="276" bestFit="1" customWidth="1"/>
    <col min="39" max="39" width="5.69921875" style="276" bestFit="1" customWidth="1"/>
    <col min="40" max="40" width="9.69921875" style="276" bestFit="1" customWidth="1"/>
    <col min="41" max="41" width="5.69921875" style="276" bestFit="1" customWidth="1"/>
    <col min="42" max="42" width="9.59765625" style="276" bestFit="1" customWidth="1"/>
    <col min="43" max="43" width="5.69921875" style="276" bestFit="1" customWidth="1"/>
    <col min="44" max="44" width="10" style="276" bestFit="1" customWidth="1"/>
    <col min="45" max="45" width="5.69921875" style="276" bestFit="1" customWidth="1"/>
    <col min="46" max="46" width="10.19921875" style="276" bestFit="1" customWidth="1"/>
    <col min="47" max="47" width="5.69921875" style="276" bestFit="1" customWidth="1"/>
    <col min="48" max="48" width="10.19921875" style="276" bestFit="1" customWidth="1"/>
    <col min="49" max="49" width="5.69921875" style="276" bestFit="1" customWidth="1"/>
    <col min="50" max="50" width="10" style="276" bestFit="1" customWidth="1"/>
    <col min="51" max="51" width="5.69921875" style="276" bestFit="1" customWidth="1"/>
    <col min="52" max="52" width="9.69921875" style="276" bestFit="1" customWidth="1"/>
    <col min="53" max="53" width="5.69921875" style="276" bestFit="1" customWidth="1"/>
    <col min="54" max="54" width="10" style="276" bestFit="1" customWidth="1"/>
    <col min="55" max="55" width="5.69921875" style="276" bestFit="1" customWidth="1"/>
    <col min="56" max="56" width="10.19921875" style="276" bestFit="1" customWidth="1"/>
    <col min="57" max="57" width="5.69921875" style="276" bestFit="1" customWidth="1"/>
    <col min="58" max="58" width="10.09765625" style="276" bestFit="1" customWidth="1"/>
    <col min="59" max="59" width="5.69921875" style="276" bestFit="1" customWidth="1"/>
    <col min="60" max="60" width="9.69921875" style="276" bestFit="1" customWidth="1"/>
    <col min="61" max="61" width="5.69921875" style="276" bestFit="1" customWidth="1"/>
    <col min="62" max="62" width="9.19921875" style="276" bestFit="1" customWidth="1"/>
    <col min="63" max="63" width="5.69921875" style="276" bestFit="1" customWidth="1"/>
    <col min="64" max="64" width="10.8984375" style="276" bestFit="1" customWidth="1"/>
    <col min="65" max="65" width="5.69921875" style="276" bestFit="1" customWidth="1"/>
    <col min="66" max="66" width="9.59765625" style="276" bestFit="1" customWidth="1"/>
    <col min="67" max="67" width="5.69921875" style="276" bestFit="1" customWidth="1"/>
    <col min="68" max="68" width="9.69921875" style="276" bestFit="1" customWidth="1"/>
    <col min="69" max="69" width="5.69921875" style="276" bestFit="1" customWidth="1"/>
    <col min="70" max="70" width="10.19921875" style="276" bestFit="1" customWidth="1"/>
    <col min="71" max="71" width="5.69921875" style="276" bestFit="1" customWidth="1"/>
    <col min="72" max="72" width="10.5" style="276" bestFit="1" customWidth="1"/>
    <col min="73" max="73" width="5.69921875" style="276" bestFit="1" customWidth="1"/>
    <col min="74" max="74" width="10.5" style="276" bestFit="1" customWidth="1"/>
    <col min="75" max="75" width="5.69921875" style="276" bestFit="1" customWidth="1"/>
    <col min="76" max="76" width="10.3984375" style="276" bestFit="1" customWidth="1"/>
    <col min="77" max="77" width="5.69921875" style="276" bestFit="1" customWidth="1"/>
    <col min="78" max="78" width="11" style="276" bestFit="1" customWidth="1"/>
    <col min="79" max="79" width="5.69921875" style="276" bestFit="1" customWidth="1"/>
    <col min="80" max="80" width="10.69921875" style="276" bestFit="1" customWidth="1"/>
    <col min="81" max="81" width="5.69921875" style="276" bestFit="1" customWidth="1"/>
    <col min="82" max="82" width="10.69921875" style="276" bestFit="1" customWidth="1"/>
    <col min="83" max="83" width="5.69921875" style="276" bestFit="1" customWidth="1"/>
    <col min="84" max="84" width="11" style="276" bestFit="1" customWidth="1"/>
    <col min="85" max="85" width="5.69921875" style="276" bestFit="1" customWidth="1"/>
    <col min="86" max="86" width="9.19921875" style="276" bestFit="1" customWidth="1"/>
    <col min="87" max="87" width="5.69921875" style="276" bestFit="1" customWidth="1"/>
    <col min="88" max="88" width="10.3984375" style="276" bestFit="1" customWidth="1"/>
    <col min="89" max="89" width="5.69921875" style="276" bestFit="1" customWidth="1"/>
    <col min="90" max="90" width="9.09765625" style="276" bestFit="1" customWidth="1"/>
    <col min="91" max="91" width="5.69921875" style="276" bestFit="1" customWidth="1"/>
    <col min="92" max="92" width="11" style="276" bestFit="1" customWidth="1"/>
    <col min="93" max="93" width="5.69921875" style="276" bestFit="1" customWidth="1"/>
    <col min="94" max="94" width="9.19921875" style="276" bestFit="1" customWidth="1"/>
    <col min="95" max="95" width="5.69921875" style="276" bestFit="1" customWidth="1"/>
    <col min="96" max="96" width="9.09765625" style="276" bestFit="1" customWidth="1"/>
    <col min="97" max="97" width="5.69921875" style="276" bestFit="1" customWidth="1"/>
    <col min="98" max="98" width="9.59765625" style="276" bestFit="1" customWidth="1"/>
    <col min="99" max="99" width="5.69921875" style="276" bestFit="1" customWidth="1"/>
    <col min="100" max="100" width="10" style="276" bestFit="1" customWidth="1"/>
    <col min="101" max="101" width="5.69921875" style="276" bestFit="1" customWidth="1"/>
    <col min="102" max="102" width="9.5" style="276" bestFit="1" customWidth="1"/>
    <col min="103" max="103" width="5.69921875" style="276" bestFit="1" customWidth="1"/>
    <col min="104" max="104" width="10" style="276" bestFit="1" customWidth="1"/>
    <col min="105" max="105" width="5.69921875" style="276" bestFit="1" customWidth="1"/>
    <col min="106" max="106" width="9.69921875" style="276" bestFit="1" customWidth="1"/>
    <col min="107" max="107" width="5.69921875" style="276" bestFit="1" customWidth="1"/>
    <col min="108" max="108" width="10.19921875" style="276" bestFit="1" customWidth="1"/>
    <col min="109" max="109" width="5.69921875" style="276" bestFit="1" customWidth="1"/>
    <col min="110" max="110" width="10" style="276" bestFit="1" customWidth="1"/>
    <col min="111" max="111" width="5.69921875" style="276" bestFit="1" customWidth="1"/>
    <col min="112" max="112" width="10.3984375" style="276" bestFit="1" customWidth="1"/>
    <col min="113" max="113" width="5.69921875" style="276" bestFit="1" customWidth="1"/>
    <col min="114" max="114" width="7.3984375" style="276" bestFit="1" customWidth="1"/>
    <col min="115" max="115" width="5.69921875" style="276" bestFit="1" customWidth="1"/>
    <col min="116" max="117" width="13.19921875" style="276" bestFit="1" customWidth="1"/>
    <col min="118" max="16384" width="8.69921875" style="276"/>
  </cols>
  <sheetData>
    <row r="1" spans="1:61" x14ac:dyDescent="0.35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 x14ac:dyDescent="0.35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 x14ac:dyDescent="0.35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 x14ac:dyDescent="0.35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 x14ac:dyDescent="0.35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 x14ac:dyDescent="0.35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 x14ac:dyDescent="0.35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 x14ac:dyDescent="0.35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 x14ac:dyDescent="0.35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 x14ac:dyDescent="0.35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 x14ac:dyDescent="0.35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 x14ac:dyDescent="0.35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 x14ac:dyDescent="0.35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 x14ac:dyDescent="0.35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 x14ac:dyDescent="0.35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 x14ac:dyDescent="0.35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 x14ac:dyDescent="0.35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 x14ac:dyDescent="0.35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 x14ac:dyDescent="0.35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 x14ac:dyDescent="0.35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 x14ac:dyDescent="0.35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 x14ac:dyDescent="0.35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 x14ac:dyDescent="0.35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 x14ac:dyDescent="0.35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 x14ac:dyDescent="0.35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984375" style="276" bestFit="1" customWidth="1"/>
    <col min="6" max="6" width="9.69921875" style="276" bestFit="1" customWidth="1"/>
    <col min="7" max="7" width="10" style="276" bestFit="1" customWidth="1"/>
    <col min="8" max="8" width="9.69921875" style="276" bestFit="1" customWidth="1"/>
    <col min="9" max="10" width="10" style="276" bestFit="1" customWidth="1"/>
    <col min="11" max="11" width="10.09765625" style="276" bestFit="1" customWidth="1"/>
    <col min="12" max="12" width="9.09765625" style="276" bestFit="1" customWidth="1"/>
    <col min="13" max="13" width="10.19921875" style="276" bestFit="1" customWidth="1"/>
    <col min="14" max="14" width="11" style="276" bestFit="1" customWidth="1"/>
    <col min="15" max="15" width="10.69921875" style="276" bestFit="1" customWidth="1"/>
    <col min="16" max="16" width="10" style="276" bestFit="1" customWidth="1"/>
    <col min="17" max="17" width="9.5" style="276" bestFit="1" customWidth="1"/>
    <col min="18" max="18" width="5.69921875" style="276" bestFit="1" customWidth="1"/>
    <col min="19" max="20" width="8.69921875" style="276" customWidth="1"/>
    <col min="21" max="16384" width="8.69921875" style="276"/>
  </cols>
  <sheetData>
    <row r="3" spans="1:18" x14ac:dyDescent="0.35">
      <c r="A3" s="611" t="s">
        <v>2322</v>
      </c>
      <c r="B3" s="611" t="s">
        <v>73</v>
      </c>
    </row>
    <row r="4" spans="1:18" x14ac:dyDescent="0.35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 x14ac:dyDescent="0.35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 x14ac:dyDescent="0.35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 x14ac:dyDescent="0.35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 x14ac:dyDescent="0.35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 x14ac:dyDescent="0.35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 x14ac:dyDescent="0.35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 x14ac:dyDescent="0.35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 x14ac:dyDescent="0.35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 x14ac:dyDescent="0.35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 x14ac:dyDescent="0.35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 x14ac:dyDescent="0.35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 x14ac:dyDescent="0.35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 x14ac:dyDescent="0.35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 x14ac:dyDescent="0.35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 x14ac:dyDescent="0.35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 x14ac:dyDescent="0.35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 x14ac:dyDescent="0.35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 x14ac:dyDescent="0.35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 x14ac:dyDescent="0.35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 x14ac:dyDescent="0.35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 x14ac:dyDescent="0.35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 x14ac:dyDescent="0.35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 x14ac:dyDescent="0.35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 x14ac:dyDescent="0.35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 x14ac:dyDescent="0.35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 x14ac:dyDescent="0.35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 x14ac:dyDescent="0.35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 x14ac:dyDescent="0.35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 x14ac:dyDescent="0.35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 x14ac:dyDescent="0.35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 x14ac:dyDescent="0.35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 x14ac:dyDescent="0.35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 x14ac:dyDescent="0.35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 x14ac:dyDescent="0.35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 x14ac:dyDescent="0.35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 x14ac:dyDescent="0.35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 x14ac:dyDescent="0.35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 x14ac:dyDescent="0.35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 x14ac:dyDescent="0.35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 x14ac:dyDescent="0.35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 x14ac:dyDescent="0.35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 x14ac:dyDescent="0.35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 x14ac:dyDescent="0.35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 x14ac:dyDescent="0.35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 x14ac:dyDescent="0.35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 x14ac:dyDescent="0.35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 x14ac:dyDescent="0.35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 x14ac:dyDescent="0.35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 x14ac:dyDescent="0.35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 x14ac:dyDescent="0.35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 x14ac:dyDescent="0.35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 x14ac:dyDescent="0.35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76" bestFit="1" customWidth="1"/>
    <col min="3" max="11" width="19.09765625" style="276" bestFit="1" customWidth="1"/>
    <col min="12" max="12" width="19.69921875" style="276" bestFit="1" customWidth="1"/>
    <col min="13" max="49" width="19.09765625" style="276" bestFit="1" customWidth="1"/>
    <col min="50" max="50" width="22.19921875" style="276" bestFit="1" customWidth="1"/>
    <col min="51" max="77" width="19.09765625" style="276" bestFit="1" customWidth="1"/>
    <col min="78" max="79" width="26.8984375" style="276" bestFit="1" customWidth="1"/>
    <col min="80" max="16384" width="8.69921875" style="276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53" customFormat="1" x14ac:dyDescent="0.35">
      <c r="A2" s="354"/>
      <c r="B2" s="50"/>
      <c r="C2" s="50"/>
      <c r="F2" s="355"/>
    </row>
    <row r="3" spans="1:22" s="56" customFormat="1" x14ac:dyDescent="0.35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54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76"/>
    </row>
    <row r="34" spans="1:79" x14ac:dyDescent="0.35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 x14ac:dyDescent="0.35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 x14ac:dyDescent="0.35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 x14ac:dyDescent="0.35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 x14ac:dyDescent="0.35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 x14ac:dyDescent="0.35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 x14ac:dyDescent="0.35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 x14ac:dyDescent="0.35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 x14ac:dyDescent="0.35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 x14ac:dyDescent="0.35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 x14ac:dyDescent="0.35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 x14ac:dyDescent="0.35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 x14ac:dyDescent="0.35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 x14ac:dyDescent="0.35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 x14ac:dyDescent="0.35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 x14ac:dyDescent="0.35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 x14ac:dyDescent="0.35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 x14ac:dyDescent="0.35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 x14ac:dyDescent="0.35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 x14ac:dyDescent="0.35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 x14ac:dyDescent="0.35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 x14ac:dyDescent="0.35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 x14ac:dyDescent="0.35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 x14ac:dyDescent="0.35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 x14ac:dyDescent="0.35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 x14ac:dyDescent="0.35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 x14ac:dyDescent="0.35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 x14ac:dyDescent="0.35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 x14ac:dyDescent="0.35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 x14ac:dyDescent="0.35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 x14ac:dyDescent="0.35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 x14ac:dyDescent="0.35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 x14ac:dyDescent="0.35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 x14ac:dyDescent="0.35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 x14ac:dyDescent="0.35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 x14ac:dyDescent="0.35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 x14ac:dyDescent="0.35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 x14ac:dyDescent="0.35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 x14ac:dyDescent="0.35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0" bestFit="1" customWidth="1"/>
    <col min="2" max="2" width="8.69921875" style="164" customWidth="1"/>
    <col min="3" max="3" width="35.3984375" style="164" bestFit="1" customWidth="1"/>
    <col min="4" max="4" width="8.69921875" style="164" customWidth="1"/>
    <col min="5" max="5" width="9.3984375" style="164" bestFit="1" customWidth="1"/>
    <col min="6" max="6" width="11.3984375" style="164" bestFit="1" customWidth="1"/>
    <col min="7" max="8" width="8.69921875" style="164" customWidth="1"/>
    <col min="9" max="9" width="31.09765625" style="164" bestFit="1" customWidth="1"/>
    <col min="10" max="13" width="8.69921875" style="164" customWidth="1"/>
    <col min="14" max="16384" width="8.69921875" style="164"/>
  </cols>
  <sheetData>
    <row r="1" spans="1:9" ht="16.5" customHeight="1" thickBot="1" x14ac:dyDescent="0.35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 x14ac:dyDescent="0.3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 x14ac:dyDescent="0.3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 x14ac:dyDescent="0.3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 x14ac:dyDescent="0.3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 x14ac:dyDescent="0.3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 x14ac:dyDescent="0.35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 x14ac:dyDescent="0.3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 x14ac:dyDescent="0.3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 x14ac:dyDescent="0.3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 x14ac:dyDescent="0.3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 x14ac:dyDescent="0.3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 x14ac:dyDescent="0.35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 x14ac:dyDescent="0.3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 x14ac:dyDescent="0.3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 x14ac:dyDescent="0.3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 x14ac:dyDescent="0.3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 x14ac:dyDescent="0.3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 x14ac:dyDescent="0.3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 x14ac:dyDescent="0.3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 x14ac:dyDescent="0.35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 x14ac:dyDescent="0.3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 x14ac:dyDescent="0.3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 x14ac:dyDescent="0.3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 x14ac:dyDescent="0.3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 x14ac:dyDescent="0.35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 x14ac:dyDescent="0.3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 x14ac:dyDescent="0.3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 x14ac:dyDescent="0.3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 x14ac:dyDescent="0.3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 x14ac:dyDescent="0.3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 x14ac:dyDescent="0.3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 x14ac:dyDescent="0.3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 x14ac:dyDescent="0.35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 x14ac:dyDescent="0.35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 x14ac:dyDescent="0.35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 x14ac:dyDescent="0.35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 x14ac:dyDescent="0.35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 x14ac:dyDescent="0.35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 x14ac:dyDescent="0.35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 x14ac:dyDescent="0.35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 x14ac:dyDescent="0.35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 x14ac:dyDescent="0.35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 x14ac:dyDescent="0.35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987</v>
      </c>
      <c r="B20" s="85" t="s">
        <v>45</v>
      </c>
      <c r="C20" s="86" t="s">
        <v>25</v>
      </c>
      <c r="M20" s="94">
        <v>2</v>
      </c>
    </row>
    <row r="21" spans="1:13" x14ac:dyDescent="0.35">
      <c r="A21" s="85" t="s">
        <v>987</v>
      </c>
      <c r="B21" s="85" t="s">
        <v>45</v>
      </c>
      <c r="C21" s="86" t="s">
        <v>21</v>
      </c>
      <c r="M21" s="94">
        <v>2</v>
      </c>
    </row>
    <row r="22" spans="1:13" x14ac:dyDescent="0.35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 x14ac:dyDescent="0.35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 x14ac:dyDescent="0.35">
      <c r="A24" s="85" t="s">
        <v>2281</v>
      </c>
      <c r="B24" s="85" t="s">
        <v>45</v>
      </c>
      <c r="C24" s="86" t="s">
        <v>28</v>
      </c>
      <c r="M24" s="94">
        <v>2</v>
      </c>
    </row>
    <row r="25" spans="1:13" x14ac:dyDescent="0.35">
      <c r="A25" s="85" t="s">
        <v>2281</v>
      </c>
      <c r="B25" s="85" t="s">
        <v>45</v>
      </c>
      <c r="C25" s="86" t="s">
        <v>2278</v>
      </c>
      <c r="M25" s="91">
        <v>1</v>
      </c>
    </row>
    <row r="26" spans="1:13" x14ac:dyDescent="0.35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 x14ac:dyDescent="0.35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2393</v>
      </c>
    </row>
    <row r="38" spans="1:13" x14ac:dyDescent="0.35">
      <c r="B38" s="85">
        <v>2</v>
      </c>
      <c r="C38" s="85" t="s">
        <v>2394</v>
      </c>
    </row>
    <row r="39" spans="1:13" x14ac:dyDescent="0.35">
      <c r="B39" s="85">
        <v>3</v>
      </c>
      <c r="C39" s="85" t="s">
        <v>2395</v>
      </c>
    </row>
    <row r="40" spans="1:13" x14ac:dyDescent="0.35">
      <c r="B40" s="85">
        <v>4</v>
      </c>
      <c r="C40" s="112" t="s">
        <v>2396</v>
      </c>
    </row>
    <row r="41" spans="1:13" x14ac:dyDescent="0.35">
      <c r="B41" s="87"/>
      <c r="C41" s="85" t="s">
        <v>2397</v>
      </c>
    </row>
    <row r="42" spans="1:13" ht="15.75" customHeight="1" x14ac:dyDescent="0.35">
      <c r="B42" s="85" t="s">
        <v>2398</v>
      </c>
      <c r="C42" s="104" t="s">
        <v>2399</v>
      </c>
    </row>
    <row r="43" spans="1:13" ht="15.75" customHeight="1" x14ac:dyDescent="0.35">
      <c r="B43" s="85" t="s">
        <v>993</v>
      </c>
      <c r="C43" s="104" t="s">
        <v>2400</v>
      </c>
    </row>
    <row r="45" spans="1:13" ht="15.75" customHeight="1" x14ac:dyDescent="0.35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2022-01-17T10:31:55Z</dcterms:modified>
</cp:coreProperties>
</file>