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bookViews>
    <workbookView xWindow="0" yWindow="0" windowWidth="23040" windowHeight="9132" tabRatio="665" activeTab="11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3" hidden="1">待辦事項!$A$1:$H$93</definedName>
    <definedName name="_xlnm._FilterDatabase" localSheetId="11" hidden="1">討論項目!$A$1:$P$632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62913"/>
  <pivotCaches>
    <pivotCache cacheId="0" r:id="rId42"/>
    <pivotCache cacheId="1" r:id="rId43"/>
    <pivotCache cacheId="2" r:id="rId44"/>
    <pivotCache cacheId="3" r:id="rId45"/>
    <pivotCache cacheId="4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3" i="7" l="1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2" i="7"/>
  <c r="I603" i="7"/>
  <c r="I604" i="7"/>
  <c r="I609" i="7"/>
  <c r="I610" i="7"/>
  <c r="I613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560" i="7"/>
  <c r="AX546" i="5"/>
  <c r="AX544" i="5"/>
  <c r="AX543" i="5"/>
  <c r="AX541" i="5"/>
  <c r="AX540" i="5"/>
  <c r="AX539" i="5"/>
  <c r="AX411" i="5"/>
  <c r="AX410" i="5"/>
  <c r="AX409" i="5"/>
  <c r="AX406" i="5"/>
  <c r="AX405" i="5"/>
  <c r="AX404" i="5"/>
  <c r="AX403" i="5"/>
  <c r="AX402" i="5"/>
  <c r="AX401" i="5"/>
  <c r="AX400" i="5"/>
  <c r="AX399" i="5"/>
  <c r="AX398" i="5"/>
  <c r="AX397" i="5"/>
  <c r="AX396" i="5"/>
  <c r="AX395" i="5"/>
  <c r="AX394" i="5"/>
  <c r="AX393" i="5"/>
  <c r="AX377" i="5"/>
  <c r="AX376" i="5"/>
  <c r="AX375" i="5"/>
  <c r="AX374" i="5"/>
  <c r="AX373" i="5"/>
  <c r="AX372" i="5"/>
  <c r="AX371" i="5"/>
  <c r="AX370" i="5"/>
  <c r="AX369" i="5"/>
  <c r="AX368" i="5"/>
  <c r="AX367" i="5"/>
  <c r="AX366" i="5"/>
  <c r="AX365" i="5"/>
  <c r="AX364" i="5"/>
  <c r="AX363" i="5"/>
  <c r="AX362" i="5"/>
  <c r="AX361" i="5"/>
  <c r="AX360" i="5"/>
  <c r="AX359" i="5"/>
  <c r="AX358" i="5"/>
  <c r="AX357" i="5"/>
  <c r="AX356" i="5"/>
  <c r="AX355" i="5"/>
  <c r="AX354" i="5"/>
  <c r="AX353" i="5"/>
  <c r="AX350" i="5"/>
  <c r="AX349" i="5"/>
  <c r="AX342" i="5"/>
  <c r="AX341" i="5"/>
  <c r="AX340" i="5"/>
  <c r="AX339" i="5"/>
  <c r="AX316" i="5"/>
  <c r="AX315" i="5"/>
  <c r="AX299" i="5"/>
  <c r="AX297" i="5"/>
  <c r="AX296" i="5"/>
  <c r="AX295" i="5"/>
  <c r="AX294" i="5"/>
  <c r="AX293" i="5"/>
  <c r="AX292" i="5"/>
  <c r="AX290" i="5"/>
  <c r="AX288" i="5"/>
  <c r="AX287" i="5"/>
  <c r="AX286" i="5"/>
  <c r="AX285" i="5"/>
  <c r="AX284" i="5"/>
  <c r="AX283" i="5"/>
  <c r="AX282" i="5"/>
  <c r="AX281" i="5"/>
  <c r="AX280" i="5"/>
  <c r="AX279" i="5"/>
  <c r="AX277" i="5"/>
  <c r="AX276" i="5"/>
  <c r="AX275" i="5"/>
  <c r="AX274" i="5"/>
  <c r="AX266" i="5"/>
  <c r="AX265" i="5"/>
  <c r="AX264" i="5"/>
  <c r="AX263" i="5"/>
  <c r="AX262" i="5"/>
  <c r="AX261" i="5"/>
  <c r="AX260" i="5"/>
  <c r="AX259" i="5"/>
  <c r="AX253" i="5"/>
  <c r="AX251" i="5"/>
  <c r="AX249" i="5"/>
  <c r="AX248" i="5"/>
  <c r="AX247" i="5"/>
  <c r="AX246" i="5"/>
  <c r="AX245" i="5"/>
  <c r="AX244" i="5"/>
  <c r="AX243" i="5"/>
  <c r="AX242" i="5"/>
  <c r="AX241" i="5"/>
  <c r="AX240" i="5"/>
  <c r="AX239" i="5"/>
  <c r="AX222" i="5"/>
  <c r="AX217" i="5"/>
  <c r="AX216" i="5"/>
  <c r="AX215" i="5"/>
  <c r="AX214" i="5"/>
  <c r="AX205" i="5"/>
  <c r="AX204" i="5"/>
  <c r="AX203" i="5"/>
  <c r="AX202" i="5"/>
  <c r="AX201" i="5"/>
  <c r="AX198" i="5"/>
  <c r="AX190" i="5"/>
  <c r="AX189" i="5"/>
  <c r="AX188" i="5"/>
  <c r="AX187" i="5"/>
  <c r="AX186" i="5"/>
  <c r="AX185" i="5"/>
  <c r="AX184" i="5"/>
  <c r="AX183" i="5"/>
  <c r="AX182" i="5"/>
  <c r="AX181" i="5"/>
  <c r="AX180" i="5"/>
  <c r="AX179" i="5"/>
  <c r="AX178" i="5"/>
  <c r="AX177" i="5"/>
  <c r="AX176" i="5"/>
  <c r="AX175" i="5"/>
  <c r="AX174" i="5"/>
  <c r="AX173" i="5"/>
  <c r="AX172" i="5"/>
  <c r="AX171" i="5"/>
  <c r="AX170" i="5"/>
  <c r="AX169" i="5"/>
  <c r="AX168" i="5"/>
  <c r="AX167" i="5"/>
  <c r="AX166" i="5"/>
  <c r="AX165" i="5"/>
  <c r="AX164" i="5"/>
  <c r="AX163" i="5"/>
  <c r="AX162" i="5"/>
  <c r="AX161" i="5"/>
  <c r="AX160" i="5"/>
  <c r="AX159" i="5"/>
  <c r="AX158" i="5"/>
  <c r="AX157" i="5"/>
  <c r="AX156" i="5"/>
  <c r="AX129" i="5"/>
  <c r="AX128" i="5"/>
  <c r="AX127" i="5"/>
  <c r="AX126" i="5"/>
  <c r="AX125" i="5"/>
  <c r="AX124" i="5"/>
  <c r="AX123" i="5"/>
  <c r="AX122" i="5"/>
  <c r="AX121" i="5"/>
  <c r="AX120" i="5"/>
  <c r="AX118" i="5"/>
  <c r="AX117" i="5"/>
  <c r="AX116" i="5"/>
  <c r="AX115" i="5"/>
  <c r="AX114" i="5"/>
  <c r="AX113" i="5"/>
  <c r="AX109" i="5"/>
  <c r="AX108" i="5"/>
  <c r="AX107" i="5"/>
  <c r="AX106" i="5"/>
  <c r="AX105" i="5"/>
  <c r="AX102" i="5"/>
  <c r="AX101" i="5"/>
  <c r="AX100" i="5"/>
  <c r="AX99" i="5"/>
  <c r="AX98" i="5"/>
  <c r="AX97" i="5"/>
  <c r="AX96" i="5"/>
  <c r="AX95" i="5"/>
  <c r="AX94" i="5"/>
  <c r="AX93" i="5"/>
  <c r="AX92" i="5"/>
  <c r="AX91" i="5"/>
  <c r="AX90" i="5"/>
  <c r="AX89" i="5"/>
  <c r="AX88" i="5"/>
  <c r="AX87" i="5"/>
  <c r="AX86" i="5"/>
  <c r="AX85" i="5"/>
  <c r="AX83" i="5"/>
  <c r="AX82" i="5"/>
  <c r="AX81" i="5"/>
  <c r="AX80" i="5"/>
  <c r="AX79" i="5"/>
  <c r="AX78" i="5"/>
  <c r="AX75" i="5"/>
  <c r="AX74" i="5"/>
  <c r="AX73" i="5"/>
  <c r="AX72" i="5"/>
  <c r="AX71" i="5"/>
  <c r="AX70" i="5"/>
  <c r="AX69" i="5"/>
  <c r="AX68" i="5"/>
  <c r="AX67" i="5"/>
  <c r="AX66" i="5"/>
  <c r="AX65" i="5"/>
  <c r="AX64" i="5"/>
  <c r="AX63" i="5"/>
  <c r="AX62" i="5"/>
  <c r="AX61" i="5"/>
  <c r="AX60" i="5"/>
  <c r="AX59" i="5"/>
  <c r="AX58" i="5"/>
  <c r="AX57" i="5"/>
  <c r="AX56" i="5"/>
  <c r="AX55" i="5"/>
  <c r="AX54" i="5"/>
  <c r="AX51" i="5"/>
  <c r="AX50" i="5"/>
  <c r="AX49" i="5"/>
  <c r="AX48" i="5"/>
  <c r="AX47" i="5"/>
  <c r="AX46" i="5"/>
  <c r="AX45" i="5"/>
  <c r="AX44" i="5"/>
  <c r="AX43" i="5"/>
  <c r="AX42" i="5"/>
  <c r="AX41" i="5"/>
  <c r="AX34" i="5"/>
  <c r="AX33" i="5"/>
  <c r="AX32" i="5"/>
  <c r="AX31" i="5"/>
  <c r="AX30" i="5"/>
  <c r="AX29" i="5"/>
  <c r="AX28" i="5"/>
  <c r="AX27" i="5"/>
  <c r="AX26" i="5"/>
  <c r="AX25" i="5"/>
  <c r="AX24" i="5"/>
  <c r="AX23" i="5"/>
  <c r="AX22" i="5"/>
  <c r="AX21" i="5"/>
  <c r="AX20" i="5"/>
  <c r="AX19" i="5"/>
  <c r="AX18" i="5"/>
  <c r="AX17" i="5"/>
  <c r="AX16" i="5"/>
  <c r="AX15" i="5"/>
  <c r="AX14" i="5"/>
  <c r="AX13" i="5"/>
  <c r="AX12" i="5"/>
  <c r="AX11" i="5"/>
  <c r="AX10" i="5"/>
  <c r="AX9" i="5"/>
  <c r="AX8" i="5"/>
  <c r="AX7" i="5"/>
  <c r="AX6" i="5"/>
  <c r="AX5" i="5"/>
  <c r="AX4" i="5"/>
  <c r="AX3" i="5"/>
  <c r="AX35" i="5"/>
  <c r="AX36" i="5"/>
  <c r="AX37" i="5"/>
  <c r="AX38" i="5"/>
  <c r="AX39" i="5"/>
  <c r="AX40" i="5"/>
  <c r="AX52" i="5"/>
  <c r="AX53" i="5"/>
  <c r="AX76" i="5"/>
  <c r="AX77" i="5"/>
  <c r="AX84" i="5"/>
  <c r="AX103" i="5"/>
  <c r="AX104" i="5"/>
  <c r="AX110" i="5"/>
  <c r="AX111" i="5"/>
  <c r="AX112" i="5"/>
  <c r="AX11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91" i="5"/>
  <c r="AX192" i="5"/>
  <c r="AX193" i="5"/>
  <c r="AX194" i="5"/>
  <c r="AX195" i="5"/>
  <c r="AX196" i="5"/>
  <c r="AX197" i="5"/>
  <c r="AX199" i="5"/>
  <c r="AX200" i="5"/>
  <c r="AX206" i="5"/>
  <c r="AX207" i="5"/>
  <c r="AX208" i="5"/>
  <c r="AX209" i="5"/>
  <c r="AX210" i="5"/>
  <c r="AX211" i="5"/>
  <c r="AX212" i="5"/>
  <c r="AX213" i="5"/>
  <c r="AX218" i="5"/>
  <c r="AX219" i="5"/>
  <c r="AX220" i="5"/>
  <c r="AX221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50" i="5"/>
  <c r="AX252" i="5"/>
  <c r="AX254" i="5"/>
  <c r="AX255" i="5"/>
  <c r="AX256" i="5"/>
  <c r="AX257" i="5"/>
  <c r="AX258" i="5"/>
  <c r="AX267" i="5"/>
  <c r="AX268" i="5"/>
  <c r="AX269" i="5"/>
  <c r="AX270" i="5"/>
  <c r="AX271" i="5"/>
  <c r="AX272" i="5"/>
  <c r="AX273" i="5"/>
  <c r="AX278" i="5"/>
  <c r="AX289" i="5"/>
  <c r="AX291" i="5"/>
  <c r="AX298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7" i="5"/>
  <c r="AX318" i="5"/>
  <c r="AX319" i="5"/>
  <c r="AX320" i="5"/>
  <c r="AX321" i="5"/>
  <c r="AX322" i="5"/>
  <c r="AX323" i="5"/>
  <c r="AX324" i="5"/>
  <c r="AX325" i="5"/>
  <c r="AX326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43" i="5"/>
  <c r="AX344" i="5"/>
  <c r="AX345" i="5"/>
  <c r="AX346" i="5"/>
  <c r="AX347" i="5"/>
  <c r="AX348" i="5"/>
  <c r="AX351" i="5"/>
  <c r="AX352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407" i="5"/>
  <c r="AX408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42" i="5"/>
  <c r="AX545" i="5"/>
  <c r="AX547" i="5"/>
  <c r="AX548" i="5"/>
  <c r="AX549" i="5"/>
  <c r="AX550" i="5"/>
  <c r="AX2" i="5"/>
  <c r="M236" i="5" l="1"/>
  <c r="AT236" i="5" s="1"/>
  <c r="X236" i="5"/>
  <c r="AG236" i="5"/>
  <c r="AN236" i="5"/>
  <c r="AQ236" i="5"/>
  <c r="AT191" i="5"/>
  <c r="AN191" i="5"/>
  <c r="AQ191" i="5"/>
  <c r="AS191" i="5"/>
  <c r="AV191" i="5"/>
  <c r="AW191" i="5"/>
  <c r="AT403" i="5"/>
  <c r="X403" i="5"/>
  <c r="AG403" i="5"/>
  <c r="AM403" i="5"/>
  <c r="AN403" i="5"/>
  <c r="AQ403" i="5"/>
  <c r="AU403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1" i="5"/>
  <c r="X321" i="5"/>
  <c r="AG321" i="5"/>
  <c r="AN321" i="5"/>
  <c r="AQ321" i="5"/>
  <c r="AT407" i="5"/>
  <c r="AS408" i="5"/>
  <c r="AG407" i="5"/>
  <c r="AG408" i="5"/>
  <c r="AN407" i="5"/>
  <c r="AN408" i="5"/>
  <c r="AQ407" i="5"/>
  <c r="AQ408" i="5"/>
  <c r="AR407" i="5"/>
  <c r="AS407" i="5"/>
  <c r="AT408" i="5"/>
  <c r="AV407" i="5"/>
  <c r="AW407" i="5"/>
  <c r="AV298" i="5"/>
  <c r="AU298" i="5"/>
  <c r="AT298" i="5"/>
  <c r="AS298" i="5"/>
  <c r="AR298" i="5"/>
  <c r="AQ298" i="5"/>
  <c r="AN298" i="5"/>
  <c r="AG298" i="5"/>
  <c r="X298" i="5"/>
  <c r="AW298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50" i="5"/>
  <c r="X550" i="5"/>
  <c r="AG550" i="5"/>
  <c r="AN550" i="5"/>
  <c r="AQ550" i="5"/>
  <c r="AT549" i="5"/>
  <c r="X549" i="5"/>
  <c r="AG549" i="5"/>
  <c r="AN549" i="5"/>
  <c r="AQ549" i="5"/>
  <c r="AS548" i="5"/>
  <c r="X548" i="5"/>
  <c r="AG548" i="5"/>
  <c r="AN548" i="5"/>
  <c r="AQ548" i="5"/>
  <c r="AR547" i="5"/>
  <c r="X547" i="5"/>
  <c r="AG547" i="5"/>
  <c r="AN547" i="5"/>
  <c r="AQ547" i="5"/>
  <c r="AU236" i="5" l="1"/>
  <c r="AS236" i="5"/>
  <c r="AW236" i="5"/>
  <c r="AV236" i="5"/>
  <c r="AR236" i="5"/>
  <c r="AR191" i="5"/>
  <c r="AU191" i="5"/>
  <c r="AS403" i="5"/>
  <c r="AW403" i="5"/>
  <c r="AV403" i="5"/>
  <c r="AR403" i="5"/>
  <c r="C23" i="35"/>
  <c r="C47" i="35"/>
  <c r="C38" i="35"/>
  <c r="C9" i="35"/>
  <c r="C17" i="35"/>
  <c r="C50" i="35"/>
  <c r="C31" i="35"/>
  <c r="AS321" i="5"/>
  <c r="AR321" i="5"/>
  <c r="AW321" i="5"/>
  <c r="AV321" i="5"/>
  <c r="AU321" i="5"/>
  <c r="AW408" i="5"/>
  <c r="AR408" i="5"/>
  <c r="AV408" i="5"/>
  <c r="AU408" i="5"/>
  <c r="AU407" i="5"/>
  <c r="AS550" i="5"/>
  <c r="AR550" i="5"/>
  <c r="AW550" i="5"/>
  <c r="AV550" i="5"/>
  <c r="AU550" i="5"/>
  <c r="AS549" i="5"/>
  <c r="AR549" i="5"/>
  <c r="AW549" i="5"/>
  <c r="AV549" i="5"/>
  <c r="AU549" i="5"/>
  <c r="AR548" i="5"/>
  <c r="AW548" i="5"/>
  <c r="AV548" i="5"/>
  <c r="AU548" i="5"/>
  <c r="AT548" i="5"/>
  <c r="AW547" i="5"/>
  <c r="AV547" i="5"/>
  <c r="AU547" i="5"/>
  <c r="AT547" i="5"/>
  <c r="AS547" i="5"/>
  <c r="AW327" i="5"/>
  <c r="AV327" i="5"/>
  <c r="AU327" i="5"/>
  <c r="AT327" i="5"/>
  <c r="AS327" i="5"/>
  <c r="AR327" i="5"/>
  <c r="AQ327" i="5"/>
  <c r="AN327" i="5"/>
  <c r="AG327" i="5"/>
  <c r="X327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82" i="5"/>
  <c r="AW156" i="5"/>
  <c r="AW179" i="5"/>
  <c r="AW171" i="5"/>
  <c r="AW367" i="5"/>
  <c r="AW172" i="5"/>
  <c r="AW369" i="5"/>
  <c r="AW158" i="5"/>
  <c r="AW181" i="5"/>
  <c r="AW164" i="5"/>
  <c r="AW185" i="5"/>
  <c r="AW170" i="5"/>
  <c r="AW365" i="5"/>
  <c r="AW157" i="5"/>
  <c r="AW180" i="5"/>
  <c r="AW169" i="5"/>
  <c r="AW354" i="5"/>
  <c r="AW162" i="5"/>
  <c r="AW183" i="5"/>
  <c r="AW163" i="5"/>
  <c r="AW184" i="5"/>
  <c r="AW166" i="5"/>
  <c r="AW187" i="5"/>
  <c r="AW168" i="5"/>
  <c r="AW353" i="5"/>
  <c r="AW173" i="5"/>
  <c r="AW370" i="5"/>
  <c r="AW189" i="5"/>
  <c r="AW190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5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2" i="5"/>
  <c r="AW323" i="5"/>
  <c r="AW324" i="5"/>
  <c r="AW325" i="5"/>
  <c r="AW326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175" i="5"/>
  <c r="AW400" i="5"/>
  <c r="AW355" i="5"/>
  <c r="AW356" i="5"/>
  <c r="AW357" i="5"/>
  <c r="AW358" i="5"/>
  <c r="AW359" i="5"/>
  <c r="AW360" i="5"/>
  <c r="AW361" i="5"/>
  <c r="AW362" i="5"/>
  <c r="AW363" i="5"/>
  <c r="AW364" i="5"/>
  <c r="AW176" i="5"/>
  <c r="AW366" i="5"/>
  <c r="AW409" i="5"/>
  <c r="AW368" i="5"/>
  <c r="AW174" i="5"/>
  <c r="AW399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167" i="5"/>
  <c r="AW188" i="5"/>
  <c r="AW401" i="5"/>
  <c r="AW402" i="5"/>
  <c r="AW404" i="5"/>
  <c r="AW405" i="5"/>
  <c r="AW406" i="5"/>
  <c r="AW165" i="5"/>
  <c r="AW186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4" i="5"/>
  <c r="AW537" i="5"/>
  <c r="AW538" i="5"/>
  <c r="AW539" i="5"/>
  <c r="AW540" i="5"/>
  <c r="AW541" i="5"/>
  <c r="AW542" i="5"/>
  <c r="AW543" i="5"/>
  <c r="AW544" i="5"/>
  <c r="AW545" i="5"/>
  <c r="C25" i="22"/>
  <c r="B25" i="22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77" i="5"/>
  <c r="AQ410" i="5"/>
  <c r="AQ178" i="5"/>
  <c r="AQ159" i="5"/>
  <c r="AQ160" i="5"/>
  <c r="AQ161" i="5"/>
  <c r="AQ182" i="5"/>
  <c r="AQ156" i="5"/>
  <c r="AQ179" i="5"/>
  <c r="AQ171" i="5"/>
  <c r="AQ367" i="5"/>
  <c r="AQ172" i="5"/>
  <c r="AQ369" i="5"/>
  <c r="AQ158" i="5"/>
  <c r="AQ181" i="5"/>
  <c r="AQ164" i="5"/>
  <c r="AQ185" i="5"/>
  <c r="AQ170" i="5"/>
  <c r="AQ365" i="5"/>
  <c r="AQ157" i="5"/>
  <c r="AQ180" i="5"/>
  <c r="AQ169" i="5"/>
  <c r="AQ354" i="5"/>
  <c r="AQ162" i="5"/>
  <c r="AQ183" i="5"/>
  <c r="AQ163" i="5"/>
  <c r="AQ184" i="5"/>
  <c r="AQ166" i="5"/>
  <c r="AQ187" i="5"/>
  <c r="AQ168" i="5"/>
  <c r="AQ353" i="5"/>
  <c r="AQ173" i="5"/>
  <c r="AQ370" i="5"/>
  <c r="AQ189" i="5"/>
  <c r="AQ190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2" i="5"/>
  <c r="AQ323" i="5"/>
  <c r="AQ324" i="5"/>
  <c r="AQ325" i="5"/>
  <c r="AQ326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175" i="5"/>
  <c r="AQ400" i="5"/>
  <c r="AQ355" i="5"/>
  <c r="AQ356" i="5"/>
  <c r="AQ357" i="5"/>
  <c r="AQ358" i="5"/>
  <c r="AQ359" i="5"/>
  <c r="AQ360" i="5"/>
  <c r="AQ361" i="5"/>
  <c r="AQ362" i="5"/>
  <c r="AQ363" i="5"/>
  <c r="AQ364" i="5"/>
  <c r="AQ176" i="5"/>
  <c r="AQ366" i="5"/>
  <c r="AQ409" i="5"/>
  <c r="AQ368" i="5"/>
  <c r="AQ174" i="5"/>
  <c r="AQ399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167" i="5"/>
  <c r="AQ188" i="5"/>
  <c r="AQ401" i="5"/>
  <c r="AQ402" i="5"/>
  <c r="AQ404" i="5"/>
  <c r="AQ405" i="5"/>
  <c r="AQ406" i="5"/>
  <c r="AQ165" i="5"/>
  <c r="AQ186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546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82" i="5"/>
  <c r="AS156" i="5"/>
  <c r="AS179" i="5"/>
  <c r="AS171" i="5"/>
  <c r="AS367" i="5"/>
  <c r="AS172" i="5"/>
  <c r="AS369" i="5"/>
  <c r="AS158" i="5"/>
  <c r="AS181" i="5"/>
  <c r="AS164" i="5"/>
  <c r="AS185" i="5"/>
  <c r="AS170" i="5"/>
  <c r="AS365" i="5"/>
  <c r="AS157" i="5"/>
  <c r="AS180" i="5"/>
  <c r="AS169" i="5"/>
  <c r="AS354" i="5"/>
  <c r="AS162" i="5"/>
  <c r="AS183" i="5"/>
  <c r="AS163" i="5"/>
  <c r="AS184" i="5"/>
  <c r="AS166" i="5"/>
  <c r="AS187" i="5"/>
  <c r="AS168" i="5"/>
  <c r="AS353" i="5"/>
  <c r="AS173" i="5"/>
  <c r="AS370" i="5"/>
  <c r="AS189" i="5"/>
  <c r="AS190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8" i="5"/>
  <c r="AS290" i="5"/>
  <c r="AS291" i="5"/>
  <c r="AS292" i="5"/>
  <c r="AS293" i="5"/>
  <c r="AS295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2" i="5"/>
  <c r="AS323" i="5"/>
  <c r="AS324" i="5"/>
  <c r="AS325" i="5"/>
  <c r="AS326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175" i="5"/>
  <c r="AS400" i="5"/>
  <c r="AS355" i="5"/>
  <c r="AS356" i="5"/>
  <c r="AS357" i="5"/>
  <c r="AS358" i="5"/>
  <c r="AS359" i="5"/>
  <c r="AS360" i="5"/>
  <c r="AS361" i="5"/>
  <c r="AS362" i="5"/>
  <c r="AS363" i="5"/>
  <c r="AS364" i="5"/>
  <c r="AS176" i="5"/>
  <c r="AS366" i="5"/>
  <c r="AS409" i="5"/>
  <c r="AS368" i="5"/>
  <c r="AS174" i="5"/>
  <c r="AS399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167" i="5"/>
  <c r="AS188" i="5"/>
  <c r="AS401" i="5"/>
  <c r="AS402" i="5"/>
  <c r="AS404" i="5"/>
  <c r="AS405" i="5"/>
  <c r="AS406" i="5"/>
  <c r="AS165" i="5"/>
  <c r="AS186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4" i="5"/>
  <c r="AS537" i="5"/>
  <c r="AS538" i="5"/>
  <c r="AS539" i="5"/>
  <c r="AS540" i="5"/>
  <c r="AS541" i="5"/>
  <c r="AS542" i="5"/>
  <c r="AS543" i="5"/>
  <c r="AS544" i="5"/>
  <c r="AS545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82" i="5"/>
  <c r="AV156" i="5"/>
  <c r="AV179" i="5"/>
  <c r="AV171" i="5"/>
  <c r="AV367" i="5"/>
  <c r="AV172" i="5"/>
  <c r="AV369" i="5"/>
  <c r="AV158" i="5"/>
  <c r="AV181" i="5"/>
  <c r="AV164" i="5"/>
  <c r="AV185" i="5"/>
  <c r="AV170" i="5"/>
  <c r="AV365" i="5"/>
  <c r="AV157" i="5"/>
  <c r="AV180" i="5"/>
  <c r="AV169" i="5"/>
  <c r="AV354" i="5"/>
  <c r="AV162" i="5"/>
  <c r="AV183" i="5"/>
  <c r="AV163" i="5"/>
  <c r="AV184" i="5"/>
  <c r="AV166" i="5"/>
  <c r="AV187" i="5"/>
  <c r="AV168" i="5"/>
  <c r="AV353" i="5"/>
  <c r="AV173" i="5"/>
  <c r="AV370" i="5"/>
  <c r="AV189" i="5"/>
  <c r="AV190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3" i="5"/>
  <c r="AV295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2" i="5"/>
  <c r="AV323" i="5"/>
  <c r="AV324" i="5"/>
  <c r="AV325" i="5"/>
  <c r="AV326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175" i="5"/>
  <c r="AV400" i="5"/>
  <c r="AV355" i="5"/>
  <c r="AV356" i="5"/>
  <c r="AV357" i="5"/>
  <c r="AV358" i="5"/>
  <c r="AV359" i="5"/>
  <c r="AV360" i="5"/>
  <c r="AV361" i="5"/>
  <c r="AV362" i="5"/>
  <c r="AV363" i="5"/>
  <c r="AV364" i="5"/>
  <c r="AV176" i="5"/>
  <c r="AV366" i="5"/>
  <c r="AV409" i="5"/>
  <c r="AV368" i="5"/>
  <c r="AV174" i="5"/>
  <c r="AV399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167" i="5"/>
  <c r="AV188" i="5"/>
  <c r="AV401" i="5"/>
  <c r="AV402" i="5"/>
  <c r="AV404" i="5"/>
  <c r="AV405" i="5"/>
  <c r="AV406" i="5"/>
  <c r="AV165" i="5"/>
  <c r="AV186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4" i="5"/>
  <c r="AV537" i="5"/>
  <c r="AV538" i="5"/>
  <c r="AV539" i="5"/>
  <c r="AV540" i="5"/>
  <c r="AV541" i="5"/>
  <c r="AV542" i="5"/>
  <c r="AV543" i="5"/>
  <c r="AV544" i="5"/>
  <c r="AV545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82" i="5"/>
  <c r="AU156" i="5"/>
  <c r="AU179" i="5"/>
  <c r="AU171" i="5"/>
  <c r="AU367" i="5"/>
  <c r="AU172" i="5"/>
  <c r="AU369" i="5"/>
  <c r="AU158" i="5"/>
  <c r="AU181" i="5"/>
  <c r="AU164" i="5"/>
  <c r="AU185" i="5"/>
  <c r="AU170" i="5"/>
  <c r="AU365" i="5"/>
  <c r="AU157" i="5"/>
  <c r="AU180" i="5"/>
  <c r="AU169" i="5"/>
  <c r="AU354" i="5"/>
  <c r="AU162" i="5"/>
  <c r="AU183" i="5"/>
  <c r="AU163" i="5"/>
  <c r="AU184" i="5"/>
  <c r="AU166" i="5"/>
  <c r="AU187" i="5"/>
  <c r="AU168" i="5"/>
  <c r="AU353" i="5"/>
  <c r="AU173" i="5"/>
  <c r="AU370" i="5"/>
  <c r="AU189" i="5"/>
  <c r="AU190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3" i="5"/>
  <c r="AU295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2" i="5"/>
  <c r="AU323" i="5"/>
  <c r="AU324" i="5"/>
  <c r="AU325" i="5"/>
  <c r="AU326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175" i="5"/>
  <c r="AU400" i="5"/>
  <c r="AU355" i="5"/>
  <c r="AU356" i="5"/>
  <c r="AU357" i="5"/>
  <c r="AU358" i="5"/>
  <c r="AU359" i="5"/>
  <c r="AU360" i="5"/>
  <c r="AU361" i="5"/>
  <c r="AU362" i="5"/>
  <c r="AU363" i="5"/>
  <c r="AU364" i="5"/>
  <c r="AU176" i="5"/>
  <c r="AU366" i="5"/>
  <c r="AU409" i="5"/>
  <c r="AU368" i="5"/>
  <c r="AU174" i="5"/>
  <c r="AU399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167" i="5"/>
  <c r="AU188" i="5"/>
  <c r="AU401" i="5"/>
  <c r="AU402" i="5"/>
  <c r="AU404" i="5"/>
  <c r="AU405" i="5"/>
  <c r="AU406" i="5"/>
  <c r="AU165" i="5"/>
  <c r="AU186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4" i="5"/>
  <c r="AU537" i="5"/>
  <c r="AU538" i="5"/>
  <c r="AU539" i="5"/>
  <c r="AU540" i="5"/>
  <c r="AU541" i="5"/>
  <c r="AU542" i="5"/>
  <c r="AU543" i="5"/>
  <c r="AU544" i="5"/>
  <c r="AU545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82" i="5"/>
  <c r="AT156" i="5"/>
  <c r="AT179" i="5"/>
  <c r="AT171" i="5"/>
  <c r="AT367" i="5"/>
  <c r="AT172" i="5"/>
  <c r="AT369" i="5"/>
  <c r="AT158" i="5"/>
  <c r="AT181" i="5"/>
  <c r="AT164" i="5"/>
  <c r="AT185" i="5"/>
  <c r="AT170" i="5"/>
  <c r="AT365" i="5"/>
  <c r="AT157" i="5"/>
  <c r="AT180" i="5"/>
  <c r="AT169" i="5"/>
  <c r="AT354" i="5"/>
  <c r="AT162" i="5"/>
  <c r="AT183" i="5"/>
  <c r="AT163" i="5"/>
  <c r="AT184" i="5"/>
  <c r="AT166" i="5"/>
  <c r="AT187" i="5"/>
  <c r="AT168" i="5"/>
  <c r="AT353" i="5"/>
  <c r="AT173" i="5"/>
  <c r="AT370" i="5"/>
  <c r="AT189" i="5"/>
  <c r="AT190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3" i="5"/>
  <c r="AT295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2" i="5"/>
  <c r="AT323" i="5"/>
  <c r="AT324" i="5"/>
  <c r="AT325" i="5"/>
  <c r="AT326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175" i="5"/>
  <c r="AT400" i="5"/>
  <c r="AT355" i="5"/>
  <c r="AT356" i="5"/>
  <c r="AT357" i="5"/>
  <c r="AT358" i="5"/>
  <c r="AT359" i="5"/>
  <c r="AT360" i="5"/>
  <c r="AT361" i="5"/>
  <c r="AT362" i="5"/>
  <c r="AT363" i="5"/>
  <c r="AT364" i="5"/>
  <c r="AT176" i="5"/>
  <c r="AT366" i="5"/>
  <c r="AT409" i="5"/>
  <c r="AT368" i="5"/>
  <c r="AT174" i="5"/>
  <c r="AT399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167" i="5"/>
  <c r="AT188" i="5"/>
  <c r="AT401" i="5"/>
  <c r="AT402" i="5"/>
  <c r="AT404" i="5"/>
  <c r="AT405" i="5"/>
  <c r="AT406" i="5"/>
  <c r="AT165" i="5"/>
  <c r="AT186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4" i="5"/>
  <c r="AT537" i="5"/>
  <c r="AT538" i="5"/>
  <c r="AT539" i="5"/>
  <c r="AT540" i="5"/>
  <c r="AT541" i="5"/>
  <c r="AT542" i="5"/>
  <c r="AT543" i="5"/>
  <c r="AT544" i="5"/>
  <c r="AT545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82" i="5"/>
  <c r="AR156" i="5"/>
  <c r="AR179" i="5"/>
  <c r="AR171" i="5"/>
  <c r="AR367" i="5"/>
  <c r="AR172" i="5"/>
  <c r="AR369" i="5"/>
  <c r="AR158" i="5"/>
  <c r="AR181" i="5"/>
  <c r="AR164" i="5"/>
  <c r="AR185" i="5"/>
  <c r="AR170" i="5"/>
  <c r="AR365" i="5"/>
  <c r="AR157" i="5"/>
  <c r="AR180" i="5"/>
  <c r="AR169" i="5"/>
  <c r="AR354" i="5"/>
  <c r="AR162" i="5"/>
  <c r="AR183" i="5"/>
  <c r="AR163" i="5"/>
  <c r="AR184" i="5"/>
  <c r="AR166" i="5"/>
  <c r="AR187" i="5"/>
  <c r="AR168" i="5"/>
  <c r="AR353" i="5"/>
  <c r="AR173" i="5"/>
  <c r="AR370" i="5"/>
  <c r="AR189" i="5"/>
  <c r="AR190" i="5"/>
  <c r="AR192" i="5"/>
  <c r="AR193" i="5"/>
  <c r="AR194" i="5"/>
  <c r="AR195" i="5"/>
  <c r="AR196" i="5"/>
  <c r="AR197" i="5"/>
  <c r="AR198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8" i="5"/>
  <c r="AR230" i="5"/>
  <c r="AR232" i="5"/>
  <c r="AR233" i="5"/>
  <c r="AR234" i="5"/>
  <c r="AR237" i="5"/>
  <c r="AR238" i="5"/>
  <c r="AR239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288" i="5"/>
  <c r="AR290" i="5"/>
  <c r="AR291" i="5"/>
  <c r="AR292" i="5"/>
  <c r="AR293" i="5"/>
  <c r="AR295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23" i="5"/>
  <c r="AR324" i="5"/>
  <c r="AR325" i="5"/>
  <c r="AR326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175" i="5"/>
  <c r="AR400" i="5"/>
  <c r="AR355" i="5"/>
  <c r="AR356" i="5"/>
  <c r="AR357" i="5"/>
  <c r="AR358" i="5"/>
  <c r="AR359" i="5"/>
  <c r="AR360" i="5"/>
  <c r="AR361" i="5"/>
  <c r="AR362" i="5"/>
  <c r="AR363" i="5"/>
  <c r="AR364" i="5"/>
  <c r="AR176" i="5"/>
  <c r="AR366" i="5"/>
  <c r="AR409" i="5"/>
  <c r="AR368" i="5"/>
  <c r="AR174" i="5"/>
  <c r="AR399" i="5"/>
  <c r="AR371" i="5"/>
  <c r="AR372" i="5"/>
  <c r="AR373" i="5"/>
  <c r="AR374" i="5"/>
  <c r="AR375" i="5"/>
  <c r="AR376" i="5"/>
  <c r="AR377" i="5"/>
  <c r="AR393" i="5"/>
  <c r="AR394" i="5"/>
  <c r="AR395" i="5"/>
  <c r="AR396" i="5"/>
  <c r="AR397" i="5"/>
  <c r="AR398" i="5"/>
  <c r="AR167" i="5"/>
  <c r="AR188" i="5"/>
  <c r="AR401" i="5"/>
  <c r="AR402" i="5"/>
  <c r="AR404" i="5"/>
  <c r="AR405" i="5"/>
  <c r="AR165" i="5"/>
  <c r="AR186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4" i="5"/>
  <c r="AR538" i="5"/>
  <c r="AQ552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2" i="5"/>
  <c r="AG322" i="5"/>
  <c r="X322" i="5"/>
  <c r="AR322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3" i="5"/>
  <c r="AG333" i="5"/>
  <c r="X333" i="5"/>
  <c r="B17" i="2"/>
  <c r="B22" i="33"/>
  <c r="L7" i="33"/>
  <c r="B24" i="33"/>
  <c r="R15" i="33"/>
  <c r="P15" i="33"/>
  <c r="S5" i="33"/>
  <c r="S4" i="33"/>
  <c r="S3" i="33"/>
  <c r="Q3" i="33"/>
  <c r="AN232" i="5"/>
  <c r="AG232" i="5"/>
  <c r="X232" i="5"/>
  <c r="AN213" i="5"/>
  <c r="AG213" i="5"/>
  <c r="X213" i="5"/>
  <c r="AN217" i="5"/>
  <c r="AG217" i="5"/>
  <c r="X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6" i="5"/>
  <c r="AG546" i="5"/>
  <c r="X546" i="5"/>
  <c r="AW546" i="5"/>
  <c r="AN545" i="5"/>
  <c r="AG545" i="5"/>
  <c r="X545" i="5"/>
  <c r="AR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N537" i="5"/>
  <c r="O537" i="5"/>
  <c r="X537" i="5" s="1"/>
  <c r="N537" i="5"/>
  <c r="AR537" i="5"/>
  <c r="AN536" i="5"/>
  <c r="O536" i="5"/>
  <c r="X536" i="5" s="1"/>
  <c r="N536" i="5"/>
  <c r="M536" i="5"/>
  <c r="AW536" i="5" s="1"/>
  <c r="AN535" i="5"/>
  <c r="O535" i="5"/>
  <c r="X535" i="5" s="1"/>
  <c r="N535" i="5"/>
  <c r="M535" i="5"/>
  <c r="AW535" i="5" s="1"/>
  <c r="AN534" i="5"/>
  <c r="O534" i="5"/>
  <c r="X534" i="5" s="1"/>
  <c r="N534" i="5"/>
  <c r="AN533" i="5"/>
  <c r="O533" i="5"/>
  <c r="X533" i="5" s="1"/>
  <c r="N533" i="5"/>
  <c r="M533" i="5"/>
  <c r="AW533" i="5" s="1"/>
  <c r="AN532" i="5"/>
  <c r="O532" i="5"/>
  <c r="X532" i="5" s="1"/>
  <c r="N532" i="5"/>
  <c r="AN531" i="5"/>
  <c r="O531" i="5"/>
  <c r="X531" i="5" s="1"/>
  <c r="N531" i="5"/>
  <c r="AN530" i="5"/>
  <c r="O530" i="5"/>
  <c r="X530" i="5" s="1"/>
  <c r="N530" i="5"/>
  <c r="AN529" i="5"/>
  <c r="O529" i="5"/>
  <c r="X529" i="5" s="1"/>
  <c r="N529" i="5"/>
  <c r="AN528" i="5"/>
  <c r="AG528" i="5"/>
  <c r="X528" i="5"/>
  <c r="N528" i="5"/>
  <c r="AN527" i="5"/>
  <c r="AG527" i="5"/>
  <c r="X527" i="5"/>
  <c r="N527" i="5"/>
  <c r="AN526" i="5"/>
  <c r="AG526" i="5"/>
  <c r="X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R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06" i="5"/>
  <c r="AG406" i="5"/>
  <c r="X406" i="5"/>
  <c r="AR406" i="5"/>
  <c r="AN405" i="5"/>
  <c r="AG405" i="5"/>
  <c r="X405" i="5"/>
  <c r="AN404" i="5"/>
  <c r="AG404" i="5"/>
  <c r="X404" i="5"/>
  <c r="AN402" i="5"/>
  <c r="AG402" i="5"/>
  <c r="X402" i="5"/>
  <c r="AN401" i="5"/>
  <c r="AG401" i="5"/>
  <c r="X401" i="5"/>
  <c r="AN188" i="5"/>
  <c r="AG188" i="5"/>
  <c r="X188" i="5"/>
  <c r="AN167" i="5"/>
  <c r="AG167" i="5"/>
  <c r="X167" i="5"/>
  <c r="AN411" i="5"/>
  <c r="AG411" i="5"/>
  <c r="X411" i="5"/>
  <c r="AN398" i="5"/>
  <c r="AG398" i="5"/>
  <c r="X398" i="5"/>
  <c r="AN397" i="5"/>
  <c r="AG397" i="5"/>
  <c r="X397" i="5"/>
  <c r="AN186" i="5"/>
  <c r="AG186" i="5"/>
  <c r="X186" i="5"/>
  <c r="AN165" i="5"/>
  <c r="AG165" i="5"/>
  <c r="X165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R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99" i="5"/>
  <c r="AG399" i="5"/>
  <c r="X399" i="5"/>
  <c r="AN174" i="5"/>
  <c r="AG174" i="5"/>
  <c r="X174" i="5"/>
  <c r="AN368" i="5"/>
  <c r="AG368" i="5"/>
  <c r="X368" i="5"/>
  <c r="AN409" i="5"/>
  <c r="AG409" i="5"/>
  <c r="X409" i="5"/>
  <c r="AN366" i="5"/>
  <c r="AG366" i="5"/>
  <c r="X366" i="5"/>
  <c r="AN176" i="5"/>
  <c r="AG176" i="5"/>
  <c r="X176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400" i="5"/>
  <c r="AG400" i="5"/>
  <c r="X400" i="5"/>
  <c r="AN175" i="5"/>
  <c r="AG175" i="5"/>
  <c r="X175" i="5"/>
  <c r="AN352" i="5"/>
  <c r="AN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0" i="5"/>
  <c r="AG320" i="5"/>
  <c r="X320" i="5"/>
  <c r="AR320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M299" i="5"/>
  <c r="AW299" i="5" s="1"/>
  <c r="AN297" i="5"/>
  <c r="AG297" i="5"/>
  <c r="X297" i="5"/>
  <c r="M297" i="5"/>
  <c r="AW297" i="5" s="1"/>
  <c r="AN296" i="5"/>
  <c r="AG296" i="5"/>
  <c r="X296" i="5"/>
  <c r="M296" i="5"/>
  <c r="AW296" i="5" s="1"/>
  <c r="AN295" i="5"/>
  <c r="AG295" i="5"/>
  <c r="X295" i="5"/>
  <c r="AN294" i="5"/>
  <c r="AG294" i="5"/>
  <c r="X294" i="5"/>
  <c r="M294" i="5"/>
  <c r="AW294" i="5" s="1"/>
  <c r="AN293" i="5"/>
  <c r="AG293" i="5"/>
  <c r="X293" i="5"/>
  <c r="AN292" i="5"/>
  <c r="AG292" i="5"/>
  <c r="X292" i="5"/>
  <c r="AN291" i="5"/>
  <c r="AG291" i="5"/>
  <c r="X291" i="5"/>
  <c r="AN290" i="5"/>
  <c r="AG290" i="5"/>
  <c r="X290" i="5"/>
  <c r="AN289" i="5"/>
  <c r="AG289" i="5"/>
  <c r="AB289" i="5"/>
  <c r="AA289" i="5"/>
  <c r="X289" i="5"/>
  <c r="AN288" i="5"/>
  <c r="AG288" i="5"/>
  <c r="X288" i="5"/>
  <c r="AN287" i="5"/>
  <c r="AG287" i="5"/>
  <c r="AB287" i="5"/>
  <c r="AA287" i="5"/>
  <c r="X287" i="5"/>
  <c r="AN286" i="5"/>
  <c r="AG286" i="5"/>
  <c r="AN285" i="5"/>
  <c r="AG285" i="5"/>
  <c r="X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M240" i="5"/>
  <c r="AW240" i="5" s="1"/>
  <c r="AN239" i="5"/>
  <c r="AG239" i="5"/>
  <c r="X239" i="5"/>
  <c r="AN238" i="5"/>
  <c r="AG238" i="5"/>
  <c r="X238" i="5"/>
  <c r="AN237" i="5"/>
  <c r="AG237" i="5"/>
  <c r="X237" i="5"/>
  <c r="AN235" i="5"/>
  <c r="AG235" i="5"/>
  <c r="X235" i="5"/>
  <c r="M235" i="5"/>
  <c r="AW235" i="5" s="1"/>
  <c r="AN234" i="5"/>
  <c r="AG234" i="5"/>
  <c r="X234" i="5"/>
  <c r="AN233" i="5"/>
  <c r="AG233" i="5"/>
  <c r="X233" i="5"/>
  <c r="AN231" i="5"/>
  <c r="AG231" i="5"/>
  <c r="X231" i="5"/>
  <c r="M231" i="5"/>
  <c r="AW231" i="5" s="1"/>
  <c r="AN230" i="5"/>
  <c r="AG230" i="5"/>
  <c r="X230" i="5"/>
  <c r="AN229" i="5"/>
  <c r="AG229" i="5"/>
  <c r="X229" i="5"/>
  <c r="M229" i="5"/>
  <c r="AW229" i="5" s="1"/>
  <c r="AN228" i="5"/>
  <c r="AG228" i="5"/>
  <c r="X228" i="5"/>
  <c r="AN227" i="5"/>
  <c r="AG227" i="5"/>
  <c r="X227" i="5"/>
  <c r="M227" i="5"/>
  <c r="AW227" i="5" s="1"/>
  <c r="AN226" i="5"/>
  <c r="AG226" i="5"/>
  <c r="X226" i="5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6" i="5"/>
  <c r="AG216" i="5"/>
  <c r="X216" i="5"/>
  <c r="AN215" i="5"/>
  <c r="AG215" i="5"/>
  <c r="X215" i="5"/>
  <c r="AN214" i="5"/>
  <c r="AG214" i="5"/>
  <c r="X214" i="5"/>
  <c r="M214" i="5"/>
  <c r="AW214" i="5" s="1"/>
  <c r="AN212" i="5"/>
  <c r="AG212" i="5"/>
  <c r="X212" i="5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R199" i="5"/>
  <c r="AN198" i="5"/>
  <c r="AG198" i="5"/>
  <c r="X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0" i="5"/>
  <c r="AG190" i="5"/>
  <c r="X190" i="5"/>
  <c r="AN189" i="5"/>
  <c r="AG189" i="5"/>
  <c r="X189" i="5"/>
  <c r="AN370" i="5"/>
  <c r="AG370" i="5"/>
  <c r="X370" i="5"/>
  <c r="AN173" i="5"/>
  <c r="AG173" i="5"/>
  <c r="X173" i="5"/>
  <c r="AN353" i="5"/>
  <c r="AG353" i="5"/>
  <c r="X353" i="5"/>
  <c r="AN168" i="5"/>
  <c r="AG168" i="5"/>
  <c r="X168" i="5"/>
  <c r="AN187" i="5"/>
  <c r="AG187" i="5"/>
  <c r="X187" i="5"/>
  <c r="AN166" i="5"/>
  <c r="AG166" i="5"/>
  <c r="X166" i="5"/>
  <c r="AN184" i="5"/>
  <c r="AG184" i="5"/>
  <c r="X184" i="5"/>
  <c r="AN163" i="5"/>
  <c r="AG163" i="5"/>
  <c r="X163" i="5"/>
  <c r="AN183" i="5"/>
  <c r="AG183" i="5"/>
  <c r="X183" i="5"/>
  <c r="AN162" i="5"/>
  <c r="AG162" i="5"/>
  <c r="X162" i="5"/>
  <c r="AN354" i="5"/>
  <c r="AG354" i="5"/>
  <c r="X354" i="5"/>
  <c r="AN169" i="5"/>
  <c r="AG169" i="5"/>
  <c r="X169" i="5"/>
  <c r="AN180" i="5"/>
  <c r="AG180" i="5"/>
  <c r="X180" i="5"/>
  <c r="AN157" i="5"/>
  <c r="AG157" i="5"/>
  <c r="X157" i="5"/>
  <c r="AN365" i="5"/>
  <c r="AG365" i="5"/>
  <c r="X365" i="5"/>
  <c r="AN170" i="5"/>
  <c r="AG170" i="5"/>
  <c r="X170" i="5"/>
  <c r="AN185" i="5"/>
  <c r="AG185" i="5"/>
  <c r="X185" i="5"/>
  <c r="AN164" i="5"/>
  <c r="AG164" i="5"/>
  <c r="X164" i="5"/>
  <c r="AN181" i="5"/>
  <c r="AG181" i="5"/>
  <c r="X181" i="5"/>
  <c r="AN158" i="5"/>
  <c r="AG158" i="5"/>
  <c r="X158" i="5"/>
  <c r="AN369" i="5"/>
  <c r="AG369" i="5"/>
  <c r="X369" i="5"/>
  <c r="AN172" i="5"/>
  <c r="AG172" i="5"/>
  <c r="X172" i="5"/>
  <c r="AN367" i="5"/>
  <c r="AG367" i="5"/>
  <c r="X367" i="5"/>
  <c r="AN171" i="5"/>
  <c r="AG171" i="5"/>
  <c r="X171" i="5"/>
  <c r="AN179" i="5"/>
  <c r="AG179" i="5"/>
  <c r="X179" i="5"/>
  <c r="AN156" i="5"/>
  <c r="AG156" i="5"/>
  <c r="X156" i="5"/>
  <c r="AN182" i="5"/>
  <c r="AG182" i="5"/>
  <c r="X182" i="5"/>
  <c r="AN161" i="5"/>
  <c r="AG161" i="5"/>
  <c r="X161" i="5"/>
  <c r="AN160" i="5"/>
  <c r="AG160" i="5"/>
  <c r="X160" i="5"/>
  <c r="AN159" i="5"/>
  <c r="AG159" i="5"/>
  <c r="X159" i="5"/>
  <c r="AN178" i="5"/>
  <c r="AG178" i="5"/>
  <c r="X178" i="5"/>
  <c r="M178" i="5"/>
  <c r="AW178" i="5" s="1"/>
  <c r="AN410" i="5"/>
  <c r="AG410" i="5"/>
  <c r="X410" i="5"/>
  <c r="M410" i="5"/>
  <c r="AW410" i="5" s="1"/>
  <c r="AN177" i="5"/>
  <c r="AG177" i="5"/>
  <c r="X177" i="5"/>
  <c r="M177" i="5"/>
  <c r="AW177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C3" i="33"/>
  <c r="B3" i="33"/>
  <c r="G3" i="33"/>
  <c r="F70" i="3" l="1"/>
  <c r="I15" i="33"/>
  <c r="AO23" i="6"/>
  <c r="B15" i="33"/>
  <c r="L15" i="33" s="1"/>
  <c r="AS112" i="5"/>
  <c r="AS20" i="5"/>
  <c r="AS30" i="5"/>
  <c r="AS42" i="5"/>
  <c r="AS71" i="5"/>
  <c r="AS107" i="5"/>
  <c r="AS10" i="5"/>
  <c r="AS12" i="5"/>
  <c r="AS24" i="5"/>
  <c r="AS133" i="5"/>
  <c r="AS240" i="5"/>
  <c r="AS70" i="5"/>
  <c r="AS231" i="5"/>
  <c r="AS297" i="5"/>
  <c r="AS535" i="5"/>
  <c r="AS296" i="5"/>
  <c r="AS32" i="5"/>
  <c r="AS75" i="5"/>
  <c r="AS140" i="5"/>
  <c r="AS143" i="5"/>
  <c r="AS154" i="5"/>
  <c r="AS410" i="5"/>
  <c r="AS214" i="5"/>
  <c r="AS294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3" i="5"/>
  <c r="AS299" i="5"/>
  <c r="AS109" i="5"/>
  <c r="AS72" i="5"/>
  <c r="AS177" i="5"/>
  <c r="AS178" i="5"/>
  <c r="AS229" i="5"/>
  <c r="AS4" i="5"/>
  <c r="AS6" i="5"/>
  <c r="AS43" i="5"/>
  <c r="AS45" i="5"/>
  <c r="AS58" i="5"/>
  <c r="AS60" i="5"/>
  <c r="AS83" i="5"/>
  <c r="AS227" i="5"/>
  <c r="AS235" i="5"/>
  <c r="AS11" i="5"/>
  <c r="AS13" i="5"/>
  <c r="AS25" i="5"/>
  <c r="AS56" i="5"/>
  <c r="AS81" i="5"/>
  <c r="AS546" i="5"/>
  <c r="AS536" i="5"/>
  <c r="AR147" i="5"/>
  <c r="AS147" i="5"/>
  <c r="AR141" i="5"/>
  <c r="AS141" i="5"/>
  <c r="AR50" i="5"/>
  <c r="AS50" i="5"/>
  <c r="AR149" i="5"/>
  <c r="AS149" i="5"/>
  <c r="AR287" i="5"/>
  <c r="AS287" i="5"/>
  <c r="AR289" i="5"/>
  <c r="AS289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4" i="5"/>
  <c r="AU294" i="5"/>
  <c r="AT294" i="5"/>
  <c r="AV294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410" i="5"/>
  <c r="AV410" i="5"/>
  <c r="AU410" i="5"/>
  <c r="AT410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40" i="5"/>
  <c r="AV240" i="5"/>
  <c r="AU240" i="5"/>
  <c r="AT240" i="5"/>
  <c r="AT26" i="5"/>
  <c r="AV26" i="5"/>
  <c r="AU26" i="5"/>
  <c r="AV110" i="5"/>
  <c r="AU110" i="5"/>
  <c r="AT110" i="5"/>
  <c r="AR231" i="5"/>
  <c r="AV231" i="5"/>
  <c r="AU231" i="5"/>
  <c r="AT231" i="5"/>
  <c r="AR297" i="5"/>
  <c r="AV297" i="5"/>
  <c r="AU297" i="5"/>
  <c r="AT297" i="5"/>
  <c r="AR535" i="5"/>
  <c r="AV535" i="5"/>
  <c r="AU535" i="5"/>
  <c r="AT535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77" i="5"/>
  <c r="AV177" i="5"/>
  <c r="AT177" i="5"/>
  <c r="AU177" i="5"/>
  <c r="AR178" i="5"/>
  <c r="AV178" i="5"/>
  <c r="AU178" i="5"/>
  <c r="AT178" i="5"/>
  <c r="AR229" i="5"/>
  <c r="AV229" i="5"/>
  <c r="AT229" i="5"/>
  <c r="AU229" i="5"/>
  <c r="AR533" i="5"/>
  <c r="AV533" i="5"/>
  <c r="AU533" i="5"/>
  <c r="AT533" i="5"/>
  <c r="AR107" i="5"/>
  <c r="AV107" i="5"/>
  <c r="AU107" i="5"/>
  <c r="AT107" i="5"/>
  <c r="AR154" i="5"/>
  <c r="AV154" i="5"/>
  <c r="AU154" i="5"/>
  <c r="AT154" i="5"/>
  <c r="AR214" i="5"/>
  <c r="AV214" i="5"/>
  <c r="AU214" i="5"/>
  <c r="AT214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7" i="5"/>
  <c r="AV227" i="5"/>
  <c r="AU227" i="5"/>
  <c r="AT227" i="5"/>
  <c r="AR235" i="5"/>
  <c r="AV235" i="5"/>
  <c r="AU235" i="5"/>
  <c r="AT235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6" i="5"/>
  <c r="AV546" i="5"/>
  <c r="AU546" i="5"/>
  <c r="AT546" i="5"/>
  <c r="AR25" i="5"/>
  <c r="AV25" i="5"/>
  <c r="AU25" i="5"/>
  <c r="AT25" i="5"/>
  <c r="AR296" i="5"/>
  <c r="AV296" i="5"/>
  <c r="AU296" i="5"/>
  <c r="AT296" i="5"/>
  <c r="AR299" i="5"/>
  <c r="AV299" i="5"/>
  <c r="AU299" i="5"/>
  <c r="AT299" i="5"/>
  <c r="AR536" i="5"/>
  <c r="AV536" i="5"/>
  <c r="AU536" i="5"/>
  <c r="AT536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B23" i="33"/>
  <c r="D7" i="33"/>
  <c r="J7" i="33"/>
  <c r="AG529" i="5"/>
  <c r="AG53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3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2" i="5"/>
  <c r="G28" i="3"/>
  <c r="G56" i="3"/>
  <c r="AG531" i="5"/>
  <c r="G7" i="3"/>
  <c r="G32" i="3"/>
  <c r="I31" i="3"/>
  <c r="AG536" i="5"/>
  <c r="N17" i="6"/>
  <c r="J45" i="3"/>
  <c r="J50" i="3"/>
  <c r="I54" i="3"/>
  <c r="J29" i="3"/>
  <c r="I33" i="3"/>
  <c r="I35" i="3"/>
  <c r="G59" i="3"/>
  <c r="J56" i="3"/>
  <c r="G67" i="3"/>
  <c r="H67" i="3" s="1"/>
  <c r="AG535" i="5"/>
  <c r="AG53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52" i="5" l="1"/>
  <c r="Y44" i="35" s="1"/>
  <c r="AV552" i="5"/>
  <c r="AB20" i="35" s="1"/>
  <c r="AT552" i="5"/>
  <c r="Z41" i="35" s="1"/>
  <c r="AR552" i="5"/>
  <c r="AU552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52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>
  <authors>
    <author>Susan Ho</author>
  </authors>
  <commentList>
    <comment ref="Y1" authorId="0" shapeId="0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紅：若User要求再說明
</t>
        </r>
      </text>
    </comment>
  </commentList>
</comments>
</file>

<file path=xl/sharedStrings.xml><?xml version="1.0" encoding="utf-8"?>
<sst xmlns="http://schemas.openxmlformats.org/spreadsheetml/2006/main" count="15453" uniqueCount="3284">
  <si>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</si>
  <si>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</si>
  <si>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</si>
  <si>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</si>
  <si>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</si>
  <si>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</si>
  <si>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</si>
  <si>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</si>
  <si>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</si>
  <si>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</si>
  <si>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</si>
  <si>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</si>
  <si>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</si>
  <si>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</si>
  <si>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</si>
  <si>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</si>
  <si>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</si>
  <si>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</si>
  <si>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</si>
  <si>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</si>
  <si>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</si>
  <si>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</si>
  <si>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</si>
  <si>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</si>
  <si>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</si>
  <si>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</si>
  <si>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</si>
  <si>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</si>
  <si>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</si>
  <si>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</si>
  <si>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</si>
  <si>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</si>
  <si>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</si>
  <si>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</si>
  <si>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</si>
  <si>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</si>
  <si>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</si>
  <si>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</si>
  <si>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</si>
  <si>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</si>
  <si>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</si>
  <si>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</si>
  <si>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</si>
  <si>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</si>
  <si>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</si>
  <si>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</si>
  <si>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</si>
  <si>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</si>
  <si>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</si>
  <si>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</si>
  <si>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</si>
  <si>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</si>
  <si>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</si>
  <si>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</si>
  <si>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</si>
  <si>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</si>
  <si>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</si>
  <si>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</si>
  <si>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</si>
  <si>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</si>
  <si>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</si>
  <si>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</si>
  <si>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</si>
  <si>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</si>
  <si>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</si>
  <si>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</si>
  <si>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</si>
  <si>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</si>
  <si>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</si>
  <si>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</si>
  <si>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</si>
  <si>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</si>
  <si>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</si>
  <si>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</si>
  <si>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</si>
  <si>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</si>
  <si>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</si>
  <si>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</si>
  <si>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</si>
  <si>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</si>
  <si>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</si>
  <si>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</si>
  <si>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</si>
  <si>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</si>
  <si>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</si>
  <si>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</si>
  <si>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</si>
  <si>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</si>
  <si>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</si>
  <si>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</si>
  <si>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</si>
  <si>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</si>
  <si>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</si>
  <si>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</si>
  <si>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</si>
  <si>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</si>
  <si>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</si>
  <si>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</si>
  <si>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</si>
  <si>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</si>
  <si>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</si>
  <si>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</si>
  <si>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</si>
  <si>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</si>
  <si>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</si>
  <si>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</si>
  <si>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</si>
  <si>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</si>
  <si>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</si>
  <si>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</si>
  <si>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</si>
  <si>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</si>
  <si>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</si>
  <si>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</si>
  <si>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</si>
  <si>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</si>
  <si>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</si>
  <si>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</si>
  <si>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</si>
  <si>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</si>
  <si>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</si>
  <si>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</si>
  <si>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</si>
  <si>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</si>
  <si>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</si>
  <si>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</si>
  <si>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</si>
  <si>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</si>
  <si>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</si>
  <si>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</si>
  <si>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</si>
  <si>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</si>
  <si>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</si>
  <si>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</si>
  <si>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</si>
  <si>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</si>
  <si>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</si>
  <si>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</si>
  <si>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</si>
  <si>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</si>
  <si>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</si>
  <si>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</si>
  <si>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</si>
  <si>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</si>
  <si>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</si>
  <si>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</si>
  <si>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</si>
  <si>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</si>
  <si>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</si>
  <si>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</si>
  <si>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</si>
  <si>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</si>
  <si>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</si>
  <si>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</si>
  <si>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</si>
  <si>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</si>
  <si>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</si>
  <si>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</si>
  <si>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</si>
  <si>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</si>
  <si>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</si>
  <si>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</si>
  <si>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</si>
  <si>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</si>
  <si>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</si>
  <si>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</si>
  <si>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</si>
  <si>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</si>
  <si>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</si>
  <si>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</si>
  <si>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</si>
  <si>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</si>
  <si>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</si>
  <si>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</si>
  <si>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</si>
  <si>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</si>
  <si>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</si>
  <si>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</si>
  <si>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</si>
  <si>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</si>
  <si>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</si>
  <si>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</si>
  <si>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</si>
  <si>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</si>
  <si>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</si>
  <si>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</si>
  <si>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</si>
  <si>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</si>
  <si>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</si>
  <si>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</si>
  <si>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</si>
  <si>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</si>
  <si>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</si>
  <si>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</si>
  <si>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</si>
  <si>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</si>
  <si>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</si>
  <si>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</si>
  <si>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</si>
  <si>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</si>
  <si>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</si>
  <si>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</si>
  <si>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</si>
  <si>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</si>
  <si>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</si>
  <si>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</si>
  <si>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</si>
  <si>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</si>
  <si>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</si>
  <si>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</si>
  <si>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</si>
  <si>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</si>
  <si>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</si>
  <si>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</si>
  <si>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</si>
  <si>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</si>
  <si>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</si>
  <si>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</si>
  <si>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</si>
  <si>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</si>
  <si>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</si>
  <si>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</si>
  <si>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</si>
  <si>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</si>
  <si>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</si>
  <si>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</si>
  <si>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</si>
  <si>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</si>
  <si>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</si>
  <si>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</si>
  <si>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</si>
  <si>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</si>
  <si>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</si>
  <si>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</si>
  <si>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</si>
  <si>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</si>
  <si>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</si>
  <si>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</si>
  <si>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</si>
  <si>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</si>
  <si>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</si>
  <si>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</si>
  <si>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</si>
  <si>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</si>
  <si>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</si>
  <si>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</si>
  <si>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</si>
  <si>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</si>
  <si>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</si>
  <si>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</si>
  <si>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</si>
  <si>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</si>
  <si>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</si>
  <si>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</si>
  <si>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</si>
  <si>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</si>
  <si>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</si>
  <si>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</si>
  <si>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</si>
  <si>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</si>
  <si>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</si>
  <si>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</si>
  <si>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</si>
  <si>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</si>
  <si>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</si>
  <si>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</si>
  <si>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</si>
  <si>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</si>
  <si>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</si>
  <si>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</si>
  <si>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</si>
  <si>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</si>
  <si>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</si>
  <si>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</si>
  <si>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</si>
  <si>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</si>
  <si>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</si>
  <si>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</si>
  <si>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</si>
  <si>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</si>
  <si>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</si>
  <si>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</si>
  <si>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</si>
  <si>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</si>
  <si>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</si>
  <si>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</si>
  <si>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</si>
  <si>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</si>
  <si>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</si>
  <si>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</si>
  <si>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</si>
  <si>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</si>
  <si>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</si>
  <si>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</si>
  <si>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</si>
  <si>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</si>
  <si>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</si>
  <si>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</si>
  <si>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</si>
  <si>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</si>
  <si>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</si>
  <si>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</si>
  <si>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</si>
  <si>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</si>
  <si>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</si>
  <si>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</si>
  <si>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</si>
  <si>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</si>
  <si>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</si>
  <si>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</si>
  <si>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</si>
  <si>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</si>
  <si>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</si>
  <si>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</si>
  <si>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</si>
  <si>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</si>
  <si>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</si>
  <si>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</si>
  <si>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</si>
  <si>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</si>
  <si>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</si>
  <si>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</si>
  <si>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</si>
  <si>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</si>
  <si>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</si>
  <si>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</si>
  <si>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</si>
  <si>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</si>
  <si>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</si>
  <si>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</si>
  <si>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</si>
  <si>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</si>
  <si>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</si>
  <si>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</si>
  <si>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</si>
  <si>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</si>
  <si>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</si>
  <si>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</si>
  <si>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</si>
  <si>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</si>
  <si>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</si>
  <si>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</si>
  <si>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</si>
  <si>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</si>
  <si>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</si>
  <si>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</si>
  <si>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</si>
  <si>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</si>
  <si>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</si>
  <si>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</si>
  <si>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</si>
  <si>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</si>
  <si>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</si>
  <si>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</si>
  <si>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</si>
  <si>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</si>
  <si>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</si>
  <si>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</si>
  <si>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</si>
  <si>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</si>
  <si>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</si>
  <si>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</si>
  <si>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</si>
  <si>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</si>
  <si>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</si>
  <si>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</si>
  <si>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</si>
  <si>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</si>
  <si>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</si>
  <si>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</si>
  <si>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</si>
  <si>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</si>
  <si>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</si>
  <si>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</si>
  <si>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</si>
  <si>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</si>
  <si>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</si>
  <si>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</si>
  <si>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</si>
  <si>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</si>
  <si>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</si>
  <si>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</si>
  <si>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</si>
  <si>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</si>
  <si>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</si>
  <si>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</si>
  <si>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</si>
  <si>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</si>
  <si>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</si>
  <si>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</si>
  <si>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</si>
  <si>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</si>
  <si>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</si>
  <si>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</si>
  <si>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</si>
  <si>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</si>
  <si>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</si>
  <si>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</si>
  <si>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</si>
  <si>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</si>
  <si>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</si>
  <si>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</si>
  <si>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</si>
  <si>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</si>
  <si>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</si>
  <si>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</si>
  <si>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</si>
  <si>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</si>
  <si>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</si>
  <si>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</si>
  <si>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</si>
  <si>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</si>
  <si>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</si>
  <si>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</si>
  <si>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</si>
  <si>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</si>
  <si>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</si>
  <si>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</si>
  <si>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</si>
  <si>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</si>
  <si>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</si>
  <si>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</si>
  <si>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</si>
  <si>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</si>
  <si>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</si>
  <si>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</si>
  <si>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</si>
  <si>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</si>
  <si>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</si>
  <si>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</si>
  <si>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</si>
  <si>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</si>
  <si>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</si>
  <si>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</si>
  <si>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</si>
  <si>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</si>
  <si>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</si>
  <si>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</si>
  <si>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</si>
  <si>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</si>
  <si>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</si>
  <si>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</si>
  <si>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</si>
  <si>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</si>
  <si>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</si>
  <si>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</si>
  <si>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</si>
  <si>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</si>
  <si>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</si>
  <si>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</si>
  <si>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</si>
  <si>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</si>
  <si>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</si>
  <si>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</si>
  <si>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</si>
  <si>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</si>
  <si>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</si>
  <si>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</si>
  <si>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</si>
  <si>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</si>
  <si>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</si>
  <si>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</si>
  <si>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</si>
  <si>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</si>
  <si>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</si>
  <si>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</si>
  <si>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</si>
  <si>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</si>
  <si>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</si>
  <si>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</si>
  <si>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</si>
  <si>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</si>
  <si>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</si>
  <si>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</si>
  <si>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</si>
  <si>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</si>
  <si>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</si>
  <si>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</si>
  <si>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</si>
  <si>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</si>
  <si>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</si>
  <si>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</si>
  <si>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</si>
  <si>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</si>
  <si>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</si>
  <si>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</si>
  <si>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</si>
  <si>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</si>
  <si>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</si>
  <si>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</si>
  <si>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</si>
  <si>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</si>
  <si>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</si>
  <si>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</si>
  <si>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</si>
  <si>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</si>
  <si>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</si>
  <si>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</si>
  <si>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</si>
  <si>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</si>
  <si>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</si>
  <si>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</si>
  <si>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</si>
  <si>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</si>
  <si>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</si>
  <si>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</si>
  <si>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</si>
  <si>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</si>
  <si>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</si>
  <si>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</si>
  <si>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</si>
  <si>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</si>
  <si>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</si>
  <si>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</si>
  <si>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</si>
  <si>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</si>
  <si>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</si>
  <si>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</si>
  <si>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</si>
  <si>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</si>
  <si>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</si>
  <si>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</si>
  <si>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</si>
  <si>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</si>
  <si>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</si>
  <si>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</si>
  <si>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</si>
  <si>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</si>
  <si>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</si>
  <si>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</si>
  <si>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</si>
  <si>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</si>
  <si>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</si>
  <si>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</si>
  <si>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</si>
  <si>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</si>
  <si>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</si>
  <si>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</si>
  <si>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</si>
  <si>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</si>
  <si>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</si>
  <si>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</si>
  <si>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</si>
  <si>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</si>
  <si>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</si>
  <si>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</si>
  <si>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</si>
  <si>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</si>
  <si>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</si>
  <si>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</si>
  <si>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</si>
  <si>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</si>
  <si>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</si>
  <si>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</si>
  <si>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</si>
  <si>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</si>
  <si>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</si>
  <si>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</si>
  <si>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</si>
  <si>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</si>
  <si>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</si>
  <si>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</si>
  <si>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</si>
  <si>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</si>
  <si>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</si>
  <si>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</si>
  <si>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</si>
  <si>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</si>
  <si>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</si>
  <si>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</si>
  <si>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</si>
  <si>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</si>
  <si>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</si>
  <si>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</si>
  <si>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</si>
  <si>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</si>
  <si>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</si>
  <si>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</si>
  <si>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</si>
  <si>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</si>
  <si>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</si>
  <si>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</si>
  <si>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</si>
  <si>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</si>
  <si>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</si>
  <si>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</si>
  <si>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</si>
  <si>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</si>
  <si>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</si>
  <si>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</si>
  <si>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</si>
  <si>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</si>
  <si>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</si>
  <si>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</si>
  <si>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</si>
  <si>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</si>
  <si>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</si>
  <si>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</si>
  <si>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</si>
  <si>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</si>
  <si>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</si>
  <si>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</si>
  <si>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</si>
  <si>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</si>
  <si>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</si>
  <si>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</si>
  <si>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</si>
  <si>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</si>
  <si>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</si>
  <si>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</si>
  <si>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</si>
  <si>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</si>
  <si>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</si>
  <si>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</si>
  <si>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</si>
  <si>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</si>
  <si>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</si>
  <si>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</si>
  <si>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</si>
  <si>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</si>
  <si>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</si>
  <si>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</si>
  <si>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</si>
  <si>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</si>
  <si>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</si>
  <si>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</si>
  <si>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</si>
  <si>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</si>
  <si>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</si>
  <si>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</si>
  <si>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</si>
  <si>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</si>
  <si>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</si>
  <si>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</si>
  <si>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</si>
  <si>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</si>
  <si>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</si>
  <si>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</si>
  <si>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</si>
  <si>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</si>
  <si>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</si>
  <si>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</si>
  <si>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</si>
  <si>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</si>
  <si>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</si>
  <si>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</si>
  <si>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</si>
  <si>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</si>
  <si>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</si>
  <si>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</si>
  <si>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</si>
  <si>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</si>
  <si>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</si>
  <si>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</si>
  <si>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</si>
  <si>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</si>
  <si>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</si>
  <si>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</si>
  <si>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</si>
  <si>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</si>
  <si>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</si>
  <si>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</si>
  <si>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</si>
  <si>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</si>
  <si>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</si>
  <si>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</si>
  <si>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</si>
  <si>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</si>
  <si>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</si>
  <si>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</si>
  <si>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</si>
  <si>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</si>
  <si>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</si>
  <si>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</si>
  <si>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</si>
  <si>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</si>
  <si>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</si>
  <si>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</si>
  <si>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</si>
  <si>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</si>
  <si>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</si>
  <si>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</si>
  <si>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</si>
  <si>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</si>
  <si>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</si>
  <si>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</si>
  <si>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</si>
  <si>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</si>
  <si>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</si>
  <si>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</si>
  <si>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</si>
  <si>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</si>
  <si>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</si>
  <si>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</si>
  <si>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</si>
  <si>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</si>
  <si>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</si>
  <si>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</si>
  <si>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</si>
  <si>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</si>
  <si>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</si>
  <si>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</si>
  <si>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</si>
  <si>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</si>
  <si>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</si>
  <si>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</si>
  <si>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</si>
  <si>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</si>
  <si>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</si>
  <si>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</si>
  <si>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</si>
  <si>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</si>
  <si>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</si>
  <si>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</si>
  <si>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</si>
  <si>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</si>
  <si>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</si>
  <si>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</si>
  <si>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</si>
  <si>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</si>
  <si>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</si>
  <si>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</si>
  <si>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</si>
  <si>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</si>
  <si>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</si>
  <si>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</si>
  <si>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</si>
  <si>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</si>
  <si>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</si>
  <si>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</si>
  <si>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</si>
  <si>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</si>
  <si>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</si>
  <si>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</si>
  <si>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</si>
  <si>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</si>
  <si>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</si>
  <si>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</si>
  <si>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</si>
  <si>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</si>
  <si>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</si>
  <si>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</si>
  <si>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</si>
  <si>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</si>
  <si>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</si>
  <si>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</si>
  <si>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</si>
  <si>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</si>
  <si>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</si>
  <si>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</si>
  <si>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</si>
  <si>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</si>
  <si>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</si>
  <si>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</si>
  <si>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</si>
  <si>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</si>
  <si>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</si>
  <si>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</si>
  <si>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</si>
  <si>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</si>
  <si>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</si>
  <si>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</si>
  <si>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</si>
  <si>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</si>
  <si>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</si>
  <si>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</si>
  <si>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</si>
  <si>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</si>
  <si>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</si>
  <si>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</si>
  <si>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</si>
  <si>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</si>
  <si>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</si>
  <si>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</si>
  <si>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</si>
  <si>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</si>
  <si>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</si>
  <si>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</si>
  <si>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</si>
  <si>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</si>
  <si>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</si>
  <si>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</si>
  <si>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</si>
  <si>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</si>
  <si>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</si>
  <si>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</si>
  <si>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</si>
  <si>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</si>
  <si>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</si>
  <si>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</si>
  <si>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</si>
  <si>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</si>
  <si>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</si>
  <si>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</si>
  <si>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</si>
  <si>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</si>
  <si>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</si>
  <si>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</si>
  <si>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</si>
  <si>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</si>
  <si>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</si>
  <si>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</si>
  <si>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</si>
  <si>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</si>
  <si>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</si>
  <si>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</si>
  <si>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</si>
  <si>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</si>
  <si>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</si>
  <si>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</si>
  <si>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</si>
  <si>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</si>
  <si>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</si>
  <si>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</si>
  <si>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</si>
  <si>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</si>
  <si>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</si>
  <si>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</si>
  <si>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</si>
  <si>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</si>
  <si>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</si>
  <si>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</si>
  <si>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</si>
  <si>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</si>
  <si>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</si>
  <si>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</si>
  <si>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</si>
  <si>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</si>
  <si>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</si>
  <si>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</si>
  <si>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</si>
  <si>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</si>
  <si>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</si>
  <si>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</si>
  <si>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</si>
  <si>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</si>
  <si>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</si>
  <si>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</si>
  <si>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</si>
  <si>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</si>
  <si>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</si>
  <si>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</si>
  <si>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</si>
  <si>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</si>
  <si>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</si>
  <si>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</si>
  <si>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</si>
  <si>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</si>
  <si>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</si>
  <si>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</si>
  <si>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</si>
  <si>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</si>
  <si>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</si>
  <si>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</si>
  <si>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</si>
  <si>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</si>
  <si>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</si>
  <si>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</si>
  <si>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</si>
  <si>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</si>
  <si>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</si>
  <si>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</si>
  <si>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</si>
  <si>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</si>
  <si>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</si>
  <si>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</si>
  <si>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</si>
  <si>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</si>
  <si>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</si>
  <si>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</si>
  <si>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</si>
  <si>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</si>
  <si>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</si>
  <si>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</si>
  <si>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</si>
  <si>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</si>
  <si>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</si>
  <si>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</si>
  <si>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</si>
  <si>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</si>
  <si>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</si>
  <si>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</si>
  <si>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</si>
  <si>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</si>
  <si>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</si>
  <si>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</si>
  <si>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</si>
  <si>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</si>
  <si>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</si>
  <si>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</si>
  <si>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</si>
  <si>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</si>
  <si>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</si>
  <si>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</si>
  <si>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</si>
  <si>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</si>
  <si>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</si>
  <si>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</si>
  <si>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</si>
  <si>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</si>
  <si>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</si>
  <si>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</si>
  <si>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</si>
  <si>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</si>
  <si>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</si>
  <si>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</si>
  <si>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</si>
  <si>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</si>
  <si>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</si>
  <si>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</si>
  <si>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</si>
  <si>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</si>
  <si>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</si>
  <si>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</si>
  <si>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</si>
  <si>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</si>
  <si>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</si>
  <si>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</si>
  <si>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</si>
  <si>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</si>
  <si>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</si>
  <si>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</si>
  <si>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</si>
  <si>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</si>
  <si>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</si>
  <si>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</si>
  <si>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</si>
  <si>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</si>
  <si>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</si>
  <si>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</si>
  <si>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</si>
  <si>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</si>
  <si>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</si>
  <si>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</si>
  <si>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</si>
  <si>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</si>
  <si>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</si>
  <si>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</si>
  <si>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</si>
  <si>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</si>
  <si>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</si>
  <si>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</si>
  <si>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</si>
  <si>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</si>
  <si>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</si>
  <si>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</si>
  <si>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</si>
  <si>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</si>
  <si>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</si>
  <si>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</si>
  <si>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</si>
  <si>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</si>
  <si>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</si>
  <si>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</si>
  <si>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</si>
  <si>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</si>
  <si>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</si>
  <si>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</si>
  <si>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</si>
  <si>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</si>
  <si>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</si>
  <si>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</si>
  <si>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</si>
  <si>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</si>
  <si>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</si>
  <si>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</si>
  <si>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</si>
  <si>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</si>
  <si>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</si>
  <si>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</si>
  <si>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</si>
  <si>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</si>
  <si>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</si>
  <si>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</si>
  <si>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</si>
  <si>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</si>
  <si>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</si>
  <si>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</si>
  <si>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</si>
  <si>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</si>
  <si>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</si>
  <si>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</si>
  <si>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</si>
  <si>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</si>
  <si>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</si>
  <si>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</si>
  <si>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</si>
  <si>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</si>
  <si>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</si>
  <si>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</si>
  <si>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</si>
  <si>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</si>
  <si>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</si>
  <si>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</si>
  <si>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</si>
  <si>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</si>
  <si>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</si>
  <si>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</si>
  <si>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</si>
  <si>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</si>
  <si>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</si>
  <si>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</si>
  <si>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</si>
  <si>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</si>
  <si>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</si>
  <si>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</si>
  <si>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</si>
  <si>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</si>
  <si>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</si>
  <si>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</si>
  <si>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</si>
  <si>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</si>
  <si>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</si>
  <si>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</si>
  <si>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</si>
  <si>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</si>
  <si>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</si>
  <si>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</si>
  <si>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</si>
  <si>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</si>
  <si>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</si>
  <si>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</si>
  <si>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</si>
  <si>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</si>
  <si>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</si>
  <si>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</si>
  <si>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</si>
  <si>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</si>
  <si>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</si>
  <si>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</si>
  <si>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</si>
  <si>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</si>
  <si>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</si>
  <si>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</si>
  <si>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</si>
  <si>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</si>
  <si>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</si>
  <si>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</si>
  <si>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</si>
  <si>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</si>
  <si>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</si>
  <si>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</si>
  <si>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</si>
  <si>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</si>
  <si>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</si>
  <si>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</si>
  <si>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</si>
  <si>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</si>
  <si>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</si>
  <si>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</si>
  <si>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</si>
  <si>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</si>
  <si>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</si>
  <si>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</si>
  <si>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</si>
  <si>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</si>
  <si>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</si>
  <si>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</si>
  <si>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</si>
  <si>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</si>
  <si>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</si>
  <si>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</si>
  <si>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</si>
  <si>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</si>
  <si>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</si>
  <si>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</si>
  <si>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</si>
  <si>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</si>
  <si>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</si>
  <si>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</si>
  <si>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</si>
  <si>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</si>
  <si>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</si>
  <si>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</si>
  <si>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</si>
  <si>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</si>
  <si>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</si>
  <si>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</si>
  <si>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</si>
  <si>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</si>
  <si>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</si>
  <si>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</si>
  <si>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</si>
  <si>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</si>
  <si>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</si>
  <si>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</si>
  <si>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</si>
  <si>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</si>
  <si>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</si>
  <si>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</si>
  <si>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</si>
  <si>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</si>
  <si>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</si>
  <si>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</si>
  <si>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</si>
  <si>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</si>
  <si>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</si>
  <si>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</si>
  <si>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</si>
  <si>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</si>
  <si>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</si>
  <si>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</si>
  <si>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</si>
  <si>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</si>
  <si>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</si>
  <si>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</si>
  <si>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</si>
  <si>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</si>
  <si>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</si>
  <si>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</si>
  <si>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</si>
  <si>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</si>
  <si>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</si>
  <si>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</si>
  <si>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</si>
  <si>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</si>
  <si>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</si>
  <si>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</si>
  <si>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</si>
  <si>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</si>
  <si>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</si>
  <si>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</si>
  <si>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</si>
  <si>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</si>
  <si>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</si>
  <si>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</si>
  <si>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</si>
  <si>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</si>
  <si>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</si>
  <si>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</si>
  <si>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</si>
  <si>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</si>
  <si>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</si>
  <si>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</si>
  <si>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</si>
  <si>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</si>
  <si>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</si>
  <si>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</si>
  <si>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</si>
  <si>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</si>
  <si>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</si>
  <si>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</si>
  <si>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</si>
  <si>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</si>
  <si>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</si>
  <si>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</si>
  <si>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</si>
  <si>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</si>
  <si>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</si>
  <si>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</si>
  <si>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</si>
  <si>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</si>
  <si>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</si>
  <si>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</si>
  <si>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</si>
  <si>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</si>
  <si>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</si>
  <si>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</si>
  <si>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</si>
  <si>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</si>
  <si>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</si>
  <si>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</si>
  <si>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</si>
  <si>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</si>
  <si>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</si>
  <si>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</si>
  <si>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</si>
  <si>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</si>
  <si>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</si>
  <si>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</si>
  <si>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</si>
  <si>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</si>
  <si>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</si>
  <si>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</si>
  <si>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</si>
  <si>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</si>
  <si>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</si>
  <si>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</si>
  <si>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</si>
  <si>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</si>
  <si>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</si>
  <si>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</si>
  <si>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</si>
  <si>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</si>
  <si>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</si>
  <si>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</si>
  <si>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</si>
  <si>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</si>
  <si>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</si>
  <si>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</si>
  <si>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</si>
  <si>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</si>
  <si>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</si>
  <si>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</si>
  <si>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</si>
  <si>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</si>
  <si>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</si>
  <si>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</si>
  <si>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</si>
  <si>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</si>
  <si>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</si>
  <si>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</si>
  <si>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</si>
  <si>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</si>
  <si>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</si>
  <si>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</si>
  <si>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</si>
  <si>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</si>
  <si>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</si>
  <si>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</si>
  <si>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</si>
  <si>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</si>
  <si>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</si>
  <si>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</si>
  <si>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</si>
  <si>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</si>
  <si>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</si>
  <si>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</si>
  <si>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</si>
  <si>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</si>
  <si>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</si>
  <si>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</si>
  <si>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</si>
  <si>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</si>
  <si>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</si>
  <si>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</si>
  <si>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</si>
  <si>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</si>
  <si>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</si>
  <si>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</si>
  <si>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</si>
  <si>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</si>
  <si>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</si>
  <si>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</si>
  <si>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</si>
  <si>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</si>
  <si>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</si>
  <si>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</si>
  <si>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</si>
  <si>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</si>
  <si>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</si>
  <si>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</si>
  <si>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</si>
  <si>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</si>
  <si>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</si>
  <si>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</si>
  <si>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</si>
  <si>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</si>
  <si>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</si>
  <si>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</si>
  <si>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</si>
  <si>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</si>
  <si>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</si>
  <si>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</si>
  <si>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</si>
  <si>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</si>
  <si>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</si>
  <si>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</si>
  <si>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</si>
  <si>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</si>
  <si>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</si>
  <si>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</si>
  <si>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</si>
  <si>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</si>
  <si>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</si>
  <si>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</si>
  <si>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</si>
  <si>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</si>
  <si>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</si>
  <si>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</si>
  <si>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</si>
  <si>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</si>
  <si>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</si>
  <si>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</si>
  <si>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</si>
  <si>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</si>
  <si>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</si>
  <si>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</si>
  <si>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</si>
  <si>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</si>
  <si>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</si>
  <si>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</si>
  <si>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</si>
  <si>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</si>
  <si>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</si>
  <si>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</si>
  <si>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</si>
  <si>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</si>
  <si>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</si>
  <si>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</si>
  <si>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</si>
  <si>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</si>
  <si>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</si>
  <si>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</si>
  <si>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</si>
  <si>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</si>
  <si>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</si>
  <si>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</si>
  <si>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</si>
  <si>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</si>
  <si>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</si>
  <si>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</si>
  <si>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</si>
  <si>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</si>
  <si>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</si>
  <si>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</si>
  <si>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</si>
  <si>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</si>
  <si>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</si>
  <si>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</si>
  <si>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</si>
  <si>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</si>
  <si>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</si>
  <si>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</si>
  <si>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</si>
  <si>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</si>
  <si>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</si>
  <si>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</si>
  <si>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</si>
  <si>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</si>
  <si>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</si>
  <si>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</si>
  <si>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</si>
  <si>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</si>
  <si>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</si>
  <si>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</si>
  <si>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</si>
  <si>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</si>
  <si>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</si>
  <si>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</si>
  <si>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</si>
  <si>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</si>
  <si>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</si>
  <si>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</si>
  <si>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</si>
  <si>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</si>
  <si>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</si>
  <si>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</si>
  <si>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</si>
  <si>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</si>
  <si>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</si>
  <si>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</si>
  <si>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</si>
  <si>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</si>
  <si>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</si>
  <si>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</si>
  <si>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</si>
  <si>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</si>
  <si>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</si>
  <si>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</si>
  <si>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</si>
  <si>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</si>
  <si>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</si>
  <si>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</si>
  <si>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</si>
  <si>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</si>
  <si>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</si>
  <si>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</si>
  <si>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</si>
  <si>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</si>
  <si>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</si>
  <si>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</si>
  <si>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</si>
  <si>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</si>
  <si>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</si>
  <si>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</si>
  <si>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</si>
  <si>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</si>
  <si>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</si>
  <si>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</si>
  <si>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</si>
  <si>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</si>
  <si>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</si>
  <si>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</si>
  <si>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</si>
  <si>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</si>
  <si>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</si>
  <si>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</si>
  <si>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</si>
  <si>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</si>
  <si>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</si>
  <si>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</si>
  <si>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</si>
  <si>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</si>
  <si>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</si>
  <si>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</si>
  <si>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</si>
  <si>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</si>
  <si>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</si>
  <si>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</si>
  <si>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</si>
  <si>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</si>
  <si>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</si>
  <si>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</si>
  <si>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</si>
  <si>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</si>
  <si>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</si>
  <si>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</si>
  <si>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</si>
  <si>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</si>
  <si>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</si>
  <si>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</si>
  <si>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</si>
  <si>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</si>
  <si>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</si>
  <si>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</si>
  <si>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</si>
  <si>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</si>
  <si>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</si>
  <si>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</si>
  <si>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</si>
  <si>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</si>
  <si>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</si>
  <si>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</si>
  <si>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</si>
  <si>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</si>
  <si>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</si>
  <si>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</si>
  <si>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</si>
  <si>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</si>
  <si>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</si>
  <si>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</si>
  <si>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</si>
  <si>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</si>
  <si>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</si>
  <si>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</si>
  <si>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</si>
  <si>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</si>
  <si>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</si>
  <si>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</si>
  <si>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</si>
  <si>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</si>
  <si>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</si>
  <si>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</si>
  <si>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</si>
  <si>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</si>
  <si>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</si>
  <si>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</si>
  <si>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</si>
  <si>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</si>
  <si>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</si>
  <si>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</si>
  <si>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</si>
  <si>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</si>
  <si>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</si>
  <si>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</si>
  <si>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</si>
  <si>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</si>
  <si>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</si>
  <si>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</si>
  <si>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</si>
  <si>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</si>
  <si>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</si>
  <si>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</si>
  <si>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</si>
  <si>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</si>
  <si>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</si>
  <si>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</si>
  <si>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</si>
  <si>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</si>
  <si>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</si>
  <si>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</si>
  <si>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</si>
  <si>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</si>
  <si>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</si>
  <si>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</si>
  <si>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</si>
  <si>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</si>
  <si>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</si>
  <si>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</si>
  <si>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</si>
  <si>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</si>
  <si>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</si>
  <si>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</si>
  <si>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</si>
  <si>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</si>
  <si>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</si>
  <si>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</si>
  <si>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</si>
  <si>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</si>
  <si>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</si>
  <si>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</si>
  <si>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</si>
  <si>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</si>
  <si>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</si>
  <si>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</si>
  <si>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</si>
  <si>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</si>
  <si>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</si>
  <si>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</si>
  <si>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</si>
  <si>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</si>
  <si>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</si>
  <si>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</si>
  <si>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</si>
  <si>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</si>
  <si>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</si>
  <si>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</si>
  <si>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</si>
  <si>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</si>
  <si>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</si>
  <si>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</si>
  <si>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</si>
  <si>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</si>
  <si>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</si>
  <si>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</si>
  <si>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</si>
  <si>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</si>
  <si>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</si>
  <si>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</si>
  <si>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</si>
  <si>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</si>
  <si>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</si>
  <si>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</si>
  <si>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</si>
  <si>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</si>
  <si>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</si>
  <si>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</si>
  <si>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</si>
  <si>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</si>
  <si>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</si>
  <si>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</si>
  <si>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</si>
  <si>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</si>
  <si>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</si>
  <si>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</si>
  <si>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</si>
  <si>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</si>
  <si>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</si>
  <si>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</si>
  <si>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</si>
  <si>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</si>
  <si>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</si>
  <si>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</si>
  <si>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</si>
  <si>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</si>
  <si>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</si>
  <si>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</si>
  <si>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</si>
  <si>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</si>
  <si>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</si>
  <si>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</si>
  <si>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</si>
  <si>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</si>
  <si>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</si>
  <si>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</si>
  <si>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</si>
  <si>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</si>
  <si>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</si>
  <si>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</si>
  <si>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</si>
  <si>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</si>
  <si>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</si>
  <si>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</si>
  <si>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</si>
  <si>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</si>
  <si>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</si>
  <si>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</si>
  <si>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</si>
  <si>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</si>
  <si>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</si>
  <si>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</si>
  <si>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</si>
  <si>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</si>
  <si>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</si>
  <si>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</si>
  <si>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</si>
  <si>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</si>
  <si>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</si>
  <si>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</si>
  <si>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</si>
  <si>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</si>
  <si>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</si>
  <si>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</si>
  <si>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</si>
  <si>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</si>
  <si>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</si>
  <si>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</si>
  <si>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</si>
  <si>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</si>
  <si>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</si>
  <si>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</si>
  <si>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</si>
  <si>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</si>
  <si>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</si>
  <si>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</si>
  <si>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</si>
  <si>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</si>
  <si>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</si>
  <si>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</si>
  <si>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</si>
  <si>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</si>
  <si>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</si>
  <si>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</si>
  <si>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</si>
  <si>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</si>
  <si>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</si>
  <si>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</si>
  <si>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</si>
  <si>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</si>
  <si>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</si>
  <si>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</si>
  <si>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</si>
  <si>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</si>
  <si>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</si>
  <si>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</si>
  <si>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</si>
  <si>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</si>
  <si>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</si>
  <si>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</si>
  <si>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</si>
  <si>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</si>
  <si>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</si>
  <si>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</si>
  <si>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</si>
  <si>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</si>
  <si>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</si>
  <si>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</si>
  <si>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</si>
  <si>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</si>
  <si>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</si>
  <si>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</si>
  <si>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</si>
  <si>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</si>
  <si>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</si>
  <si>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</si>
  <si>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</si>
  <si>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</si>
  <si>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</si>
  <si>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</si>
  <si>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</si>
  <si>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</si>
  <si>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</si>
  <si>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</si>
  <si>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</si>
  <si>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</si>
  <si>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</si>
  <si>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</si>
  <si>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</si>
  <si>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</si>
  <si>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</si>
  <si>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</si>
  <si>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</si>
  <si>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</si>
  <si>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</si>
  <si>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</si>
  <si>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</si>
  <si>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</si>
  <si>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</si>
  <si>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</si>
  <si>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</si>
  <si>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</si>
  <si>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</si>
  <si>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</si>
  <si>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</si>
  <si>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</si>
  <si>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</si>
  <si>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</si>
  <si>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</si>
  <si>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</si>
  <si>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</si>
  <si>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</si>
  <si>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</si>
  <si>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</si>
  <si>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</si>
  <si>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</si>
  <si>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</si>
  <si>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</si>
  <si>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</si>
  <si>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</si>
  <si>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</si>
  <si>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</si>
  <si>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</si>
  <si>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</si>
  <si>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</si>
  <si>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</si>
  <si>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</si>
  <si>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</si>
  <si>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</si>
  <si>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</si>
  <si>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</si>
  <si>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</si>
  <si>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</si>
  <si>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</si>
  <si>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</si>
  <si>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</si>
  <si>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</si>
  <si>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</si>
  <si>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</si>
  <si>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</si>
  <si>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</si>
  <si>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</si>
  <si>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</si>
  <si>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</si>
  <si>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</si>
  <si>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</si>
  <si>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</si>
  <si>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</si>
  <si>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</si>
  <si>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</si>
  <si>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</si>
  <si>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</si>
  <si>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</si>
  <si>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</si>
  <si>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</si>
  <si>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</si>
  <si>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</si>
  <si>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</si>
  <si>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</si>
  <si>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</si>
  <si>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</si>
  <si>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</si>
  <si>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</si>
  <si>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</si>
  <si>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</si>
  <si>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</si>
  <si>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</si>
  <si>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</si>
  <si>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</si>
  <si>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</si>
  <si>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</si>
  <si>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</si>
  <si>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</si>
  <si>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</si>
  <si>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</si>
  <si>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</si>
  <si>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</si>
  <si>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</si>
  <si>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</si>
  <si>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</si>
  <si>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</si>
  <si>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</si>
  <si>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</si>
  <si>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</si>
  <si>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</si>
  <si>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</si>
  <si>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</si>
  <si>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</si>
  <si>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</si>
  <si>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</si>
  <si>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</si>
  <si>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</si>
  <si>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</si>
  <si>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</si>
  <si>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</si>
  <si>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</si>
  <si>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</si>
  <si>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</si>
  <si>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</si>
  <si>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</si>
  <si>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</si>
  <si>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</si>
  <si>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</si>
  <si>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</si>
  <si>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</si>
  <si>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</si>
  <si>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</si>
  <si>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</si>
  <si>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</si>
  <si>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</si>
  <si>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</si>
  <si>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</si>
  <si>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</si>
  <si>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</si>
  <si>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</si>
  <si>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</si>
  <si>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</si>
  <si>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</si>
  <si>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</si>
  <si>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</si>
  <si>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</si>
  <si>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</si>
  <si>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</si>
  <si>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</si>
  <si>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</si>
  <si>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</si>
  <si>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</si>
  <si>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</si>
  <si>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</si>
  <si>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</si>
  <si>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</si>
  <si>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</si>
  <si>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</si>
  <si>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</si>
  <si>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</si>
  <si>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</si>
  <si>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</si>
  <si>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</si>
  <si>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</si>
  <si>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</si>
  <si>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</si>
  <si>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</si>
  <si>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</si>
  <si>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</si>
  <si>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</si>
  <si>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</si>
  <si>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</si>
  <si>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</si>
  <si>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</si>
  <si>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</si>
  <si>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</si>
  <si>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</si>
  <si>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</si>
  <si>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</si>
  <si>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</si>
  <si>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</si>
  <si>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</si>
  <si>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</si>
  <si>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</si>
  <si>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</si>
  <si>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</si>
  <si>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</si>
  <si>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</si>
  <si>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</si>
  <si>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</si>
  <si>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</si>
  <si>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</si>
  <si>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</si>
  <si>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</si>
  <si>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</si>
  <si>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</si>
  <si>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</si>
  <si>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</si>
  <si>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</si>
  <si>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</si>
  <si>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</si>
  <si>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</si>
  <si>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</si>
  <si>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</si>
  <si>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</si>
  <si>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</si>
  <si>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</si>
  <si>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</si>
  <si>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</si>
  <si>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</si>
  <si>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</si>
  <si>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</si>
  <si>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</si>
  <si>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</si>
  <si>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</si>
  <si>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</si>
  <si>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</si>
  <si>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</si>
  <si>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</si>
  <si>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</si>
  <si>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</si>
  <si>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</si>
  <si>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</si>
  <si>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</si>
  <si>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</si>
  <si>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</si>
  <si>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</si>
  <si>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</si>
  <si>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</si>
  <si>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</si>
  <si>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</si>
  <si>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</si>
  <si>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</si>
  <si>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</si>
  <si>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</si>
  <si>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</si>
  <si>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</si>
  <si>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</si>
  <si>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</si>
  <si>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</si>
  <si>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</si>
  <si>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</si>
  <si>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</si>
  <si>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</si>
  <si>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</si>
  <si>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</si>
  <si>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</si>
  <si>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</si>
  <si>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</si>
  <si>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</si>
  <si>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</si>
  <si>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</si>
  <si>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</si>
  <si>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</si>
  <si>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</si>
  <si>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</si>
  <si>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</si>
  <si>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</si>
  <si>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</si>
  <si>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</si>
  <si>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</si>
  <si>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</si>
  <si>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</si>
  <si>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</si>
  <si>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</si>
  <si>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</si>
  <si>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</si>
  <si>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</si>
  <si>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</si>
  <si>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</si>
  <si>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</si>
  <si>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</si>
  <si>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</si>
  <si>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</si>
  <si>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</si>
  <si>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</si>
  <si>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</si>
  <si>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</si>
  <si>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</si>
  <si>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</si>
  <si>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</si>
  <si>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</si>
  <si>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</si>
  <si>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</si>
  <si>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</si>
  <si>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</si>
  <si>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</si>
  <si>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</si>
  <si>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</si>
  <si>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</si>
  <si>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</si>
  <si>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</si>
  <si>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</si>
  <si>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</si>
  <si>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</si>
  <si>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</si>
  <si>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</si>
  <si>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</si>
  <si>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</si>
  <si>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</si>
  <si>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</si>
  <si>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</si>
  <si>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</si>
  <si>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</si>
  <si>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</si>
  <si>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</si>
  <si>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</si>
  <si>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</si>
  <si>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</si>
  <si>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</si>
  <si>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</si>
  <si>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</si>
  <si>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</si>
  <si>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</si>
  <si>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</si>
  <si>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</si>
  <si>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</si>
  <si>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</si>
  <si>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</si>
  <si>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</si>
  <si>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</si>
  <si>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</si>
  <si>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</si>
  <si>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</si>
  <si>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</si>
  <si>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</si>
  <si>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</si>
  <si>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</si>
  <si>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</si>
  <si>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</si>
  <si>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</si>
  <si>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</si>
  <si>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</si>
  <si>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</si>
  <si>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</si>
  <si>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</si>
  <si>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</si>
  <si>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</si>
  <si>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</si>
  <si>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</si>
  <si>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</si>
  <si>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</si>
  <si>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</si>
  <si>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</si>
  <si>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</si>
  <si>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</si>
  <si>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</si>
  <si>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</si>
  <si>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</si>
  <si>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</si>
  <si>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</si>
  <si>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</si>
  <si>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</si>
  <si>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</si>
  <si>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</si>
  <si>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</si>
  <si>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</si>
  <si>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</si>
  <si>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</si>
  <si>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</si>
  <si>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</si>
  <si>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</si>
  <si>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</si>
  <si>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</si>
  <si>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</si>
  <si>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</si>
  <si>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</si>
  <si>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</si>
  <si>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</si>
  <si>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</si>
  <si>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</si>
  <si>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</si>
  <si>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</si>
  <si>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</si>
  <si>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</si>
  <si>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</si>
  <si>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</si>
  <si>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</si>
  <si>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</si>
  <si>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</si>
  <si>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</si>
  <si>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</si>
  <si>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</si>
  <si>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</si>
  <si>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</si>
  <si>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</si>
  <si>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</si>
  <si>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</si>
  <si>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</si>
  <si>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</si>
  <si>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</si>
  <si>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</si>
  <si>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</si>
  <si>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</si>
  <si>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</si>
  <si>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</si>
  <si>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</si>
  <si>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</si>
  <si>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</si>
  <si>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</si>
  <si>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</si>
  <si>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</si>
  <si>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</si>
  <si>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</si>
  <si>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</si>
  <si>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</si>
  <si>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</si>
  <si>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</si>
  <si>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</si>
  <si>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</si>
  <si>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</si>
  <si>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</si>
  <si>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</si>
  <si>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</si>
  <si>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</si>
  <si>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</si>
  <si>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</si>
  <si>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</si>
  <si>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</si>
  <si>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</si>
  <si>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</si>
  <si>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</si>
  <si>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</si>
  <si>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</si>
  <si>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</si>
  <si>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</si>
  <si>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</si>
  <si>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</si>
  <si>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</si>
  <si>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</si>
  <si>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</si>
  <si>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</si>
  <si>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</si>
  <si>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</si>
  <si>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</si>
  <si>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</si>
  <si>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</si>
  <si>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</si>
  <si>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</si>
  <si>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</si>
  <si>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</si>
  <si>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</si>
  <si>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</si>
  <si>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</si>
  <si>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</si>
  <si>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</si>
  <si>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</si>
  <si>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</si>
  <si>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</si>
  <si>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</si>
  <si>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</si>
  <si>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</si>
  <si>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</si>
  <si>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</si>
  <si>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</si>
  <si>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</si>
  <si>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</si>
  <si>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</si>
  <si>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</si>
  <si>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</si>
  <si>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</si>
  <si>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</si>
  <si>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</si>
  <si>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</si>
  <si>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</si>
  <si>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</si>
  <si>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</si>
  <si>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</si>
  <si>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</si>
  <si>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</si>
  <si>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</si>
  <si>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</si>
  <si>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</si>
  <si>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</si>
  <si>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</si>
  <si>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</si>
  <si>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</si>
  <si>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</si>
  <si>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</si>
  <si>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</si>
  <si>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</si>
  <si>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</si>
  <si>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</si>
  <si>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</si>
  <si>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</si>
  <si>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</si>
  <si>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</si>
  <si>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</si>
  <si>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</si>
  <si>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</si>
  <si>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</si>
  <si>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</si>
  <si>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</si>
  <si>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</si>
  <si>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</si>
  <si>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</si>
  <si>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</si>
  <si>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</si>
  <si>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</si>
  <si>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</si>
  <si>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</si>
  <si>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</si>
  <si>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</si>
  <si>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</si>
  <si>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</si>
  <si>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</si>
  <si>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</si>
  <si>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</si>
  <si>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</si>
  <si>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</si>
  <si>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</si>
  <si>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</si>
  <si>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</si>
  <si>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</si>
  <si>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</si>
  <si>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</si>
  <si>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</si>
  <si>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</si>
  <si>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</si>
  <si>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</si>
  <si>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</si>
  <si>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</si>
  <si>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</si>
  <si>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</si>
  <si>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</si>
  <si>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</si>
  <si>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</si>
  <si>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</si>
  <si>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</si>
  <si>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</si>
  <si>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</si>
  <si>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</si>
  <si>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</si>
  <si>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</si>
  <si>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</si>
  <si>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</si>
  <si>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</si>
  <si>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</si>
  <si>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</si>
  <si>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</si>
  <si>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</si>
  <si>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</si>
  <si>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</si>
  <si>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</si>
  <si>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</si>
  <si>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</si>
  <si>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</si>
  <si>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</si>
  <si>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</si>
  <si>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</si>
  <si>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</si>
  <si>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</si>
  <si>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</si>
  <si>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</si>
  <si>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</si>
  <si>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</si>
  <si>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</si>
  <si>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</si>
  <si>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</si>
  <si>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</si>
  <si>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</si>
  <si>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</si>
  <si>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</si>
  <si>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</si>
  <si>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</si>
  <si>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</si>
  <si>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</si>
  <si>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</si>
  <si>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</si>
  <si>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</si>
  <si>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</si>
  <si>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</si>
  <si>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</si>
  <si>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</si>
  <si>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</si>
  <si>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</si>
  <si>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</si>
  <si>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</si>
  <si>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</si>
  <si>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</si>
  <si>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</si>
  <si>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</si>
  <si>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</si>
  <si>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</si>
  <si>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</si>
  <si>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</si>
  <si>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</si>
  <si>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</si>
  <si>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</si>
  <si>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</si>
  <si>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</si>
  <si>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</si>
  <si>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</si>
  <si>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</si>
  <si>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</si>
  <si>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</si>
  <si>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</si>
  <si>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</si>
  <si>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</si>
  <si>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</si>
  <si>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</si>
  <si>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</si>
  <si>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</si>
  <si>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</si>
  <si>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</si>
  <si>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</si>
  <si>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</si>
  <si>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</si>
  <si>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</si>
  <si>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</si>
  <si>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</si>
  <si>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</si>
  <si>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</si>
  <si>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</si>
  <si>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</si>
  <si>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</si>
  <si>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</si>
  <si>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</si>
  <si>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</si>
  <si>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</si>
  <si>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</si>
  <si>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</si>
  <si>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</si>
  <si>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</si>
  <si>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</si>
  <si>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</si>
  <si>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</si>
  <si>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</si>
  <si>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</si>
  <si>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</si>
  <si>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</si>
  <si>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</si>
  <si>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</si>
  <si>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</si>
  <si>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</si>
  <si>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</si>
  <si>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</si>
  <si>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</si>
  <si>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</si>
  <si>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</si>
  <si>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</si>
  <si>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</si>
  <si>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</si>
  <si>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</si>
  <si>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</si>
  <si>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</si>
  <si>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</si>
  <si>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</si>
  <si>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</si>
  <si>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</si>
  <si>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</si>
  <si>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</si>
  <si>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</si>
  <si>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</si>
  <si>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</si>
  <si>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</si>
  <si>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</si>
  <si>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</si>
  <si>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</si>
  <si>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</si>
  <si>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</si>
  <si>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</si>
  <si>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</si>
  <si>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</si>
  <si>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</si>
  <si>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</si>
  <si>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</si>
  <si>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</si>
  <si>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</si>
  <si>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</si>
  <si>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</si>
  <si>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</si>
  <si>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</si>
  <si>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</si>
  <si>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</si>
  <si>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</si>
  <si>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</si>
  <si>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</si>
  <si>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</si>
  <si>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</si>
  <si>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</si>
  <si>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</si>
  <si>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</si>
  <si>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</si>
  <si>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</si>
  <si>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</si>
  <si>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</si>
  <si>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</si>
  <si>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</si>
  <si>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</si>
  <si>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</si>
  <si>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</si>
  <si>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</si>
  <si>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</si>
  <si>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</si>
  <si>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</si>
  <si>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</si>
  <si>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</si>
  <si>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</si>
  <si>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</si>
  <si>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</si>
  <si>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</si>
  <si>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</si>
  <si>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</si>
  <si>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</si>
  <si>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</si>
  <si>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</si>
  <si>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</si>
  <si>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</si>
  <si>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</si>
  <si>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</si>
  <si>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</si>
  <si>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</si>
  <si>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</si>
  <si>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</si>
  <si>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</si>
  <si>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</si>
  <si>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</si>
  <si>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</si>
  <si>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</si>
  <si>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</si>
  <si>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</si>
  <si>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</si>
  <si>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</si>
  <si>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</si>
  <si>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</si>
  <si>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</si>
  <si>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</si>
  <si>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</si>
  <si>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</si>
  <si>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</si>
  <si>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</si>
  <si>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</si>
  <si>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</si>
  <si>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</si>
  <si>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</si>
  <si>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</si>
  <si>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</si>
  <si>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</si>
  <si>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</si>
  <si>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</si>
  <si>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</si>
  <si>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</si>
  <si>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</si>
  <si>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</si>
  <si>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</si>
  <si>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</si>
  <si>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</si>
  <si>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</si>
  <si>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</si>
  <si>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</si>
  <si>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</si>
  <si>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</si>
  <si>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</si>
  <si>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</si>
  <si>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</si>
  <si>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</si>
  <si>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</si>
  <si>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</si>
  <si>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</si>
  <si>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</si>
  <si>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</si>
  <si>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</si>
  <si>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</si>
  <si>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</si>
  <si>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</si>
  <si>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</si>
  <si>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</si>
  <si>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</si>
  <si>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</si>
  <si>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</si>
  <si>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</si>
  <si>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</si>
  <si>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</si>
  <si>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</si>
  <si>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</si>
  <si>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</si>
  <si>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</si>
  <si>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</si>
  <si>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</si>
  <si>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</si>
  <si>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</si>
  <si>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</si>
  <si>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</si>
  <si>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</si>
  <si>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</si>
  <si>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</si>
  <si>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</si>
  <si>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</si>
  <si>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</si>
  <si>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</si>
  <si>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</si>
  <si>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</si>
  <si>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</si>
  <si>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</si>
  <si>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</si>
  <si>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</si>
  <si>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</si>
  <si>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</si>
  <si>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</si>
  <si>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</si>
  <si>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</si>
  <si>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</si>
  <si>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</si>
  <si>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</si>
  <si>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</si>
  <si>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</si>
  <si>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</si>
  <si>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</si>
  <si>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</si>
  <si>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</si>
  <si>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</si>
  <si>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</si>
  <si>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</si>
  <si>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</si>
  <si>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</si>
  <si>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</si>
  <si>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</si>
  <si>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</si>
  <si>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</si>
  <si>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</si>
  <si>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</si>
  <si>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</si>
  <si>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</si>
  <si>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</si>
  <si>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</si>
  <si>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</si>
  <si>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</si>
  <si>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</si>
  <si>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</si>
  <si>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</si>
  <si>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</si>
  <si>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</si>
  <si>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</si>
  <si>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</si>
  <si>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</si>
  <si>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</si>
  <si>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</si>
  <si>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</si>
  <si>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</si>
  <si>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</si>
  <si>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</si>
  <si>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</si>
  <si>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</si>
  <si>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</si>
  <si>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</si>
  <si>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</si>
  <si>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</si>
  <si>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</si>
  <si>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</si>
  <si>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</si>
  <si>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</si>
  <si>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</si>
  <si>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</si>
  <si>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</si>
  <si>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</si>
  <si>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</si>
  <si>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</si>
  <si>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</si>
  <si>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</si>
  <si>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</si>
  <si>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</si>
  <si>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</si>
  <si>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</si>
  <si>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</si>
  <si>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</si>
  <si>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</si>
  <si>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</si>
  <si>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</si>
  <si>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</si>
  <si>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</si>
  <si>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</si>
  <si>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</si>
  <si>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</si>
  <si>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</si>
  <si>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</si>
  <si>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</si>
  <si>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</si>
  <si>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</si>
  <si>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</si>
  <si>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</si>
  <si>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</si>
  <si>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</si>
  <si>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</si>
  <si>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</si>
  <si>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</si>
  <si>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</si>
  <si>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</si>
  <si>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</si>
  <si>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</si>
  <si>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</si>
  <si>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</si>
  <si>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</si>
  <si>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</si>
  <si>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</si>
  <si>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</si>
  <si>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</si>
  <si>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</si>
  <si>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</si>
  <si>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</si>
  <si>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</si>
  <si>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</si>
  <si>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</si>
  <si>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</si>
  <si>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</si>
  <si>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</si>
  <si>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</si>
  <si>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</si>
  <si>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</si>
  <si>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</si>
  <si>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</si>
  <si>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</si>
  <si>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</si>
  <si>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</si>
  <si>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</si>
  <si>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</si>
  <si>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</si>
  <si>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</si>
  <si>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</si>
  <si>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</si>
  <si>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</si>
  <si>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</si>
  <si>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</si>
  <si>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</si>
  <si>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</si>
  <si>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</si>
  <si>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</si>
  <si>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</si>
  <si>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</si>
  <si>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</si>
  <si>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</si>
  <si>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</si>
  <si>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</si>
  <si>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</si>
  <si>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</si>
  <si>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</si>
  <si>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</si>
  <si>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</si>
  <si>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</si>
  <si>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</si>
  <si>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</si>
  <si>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</si>
  <si>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</si>
  <si>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</si>
  <si>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</si>
  <si>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</si>
  <si>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</si>
  <si>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</si>
  <si>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</si>
  <si>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</si>
  <si>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</si>
  <si>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</si>
  <si>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</si>
  <si>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</si>
  <si>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</si>
  <si>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</si>
  <si>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</si>
  <si>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</si>
  <si>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</si>
  <si>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</si>
  <si>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</si>
  <si>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</si>
  <si>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</si>
  <si>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</si>
  <si>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</si>
  <si>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</si>
  <si>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</si>
  <si>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</si>
  <si>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</si>
  <si>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</si>
  <si>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</si>
  <si>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</si>
  <si>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</si>
  <si>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</si>
  <si>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</si>
  <si>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</si>
  <si>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</si>
  <si>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</si>
  <si>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</si>
  <si>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</si>
  <si>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</si>
  <si>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</si>
  <si>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</si>
  <si>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</si>
  <si>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</si>
  <si>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</si>
  <si>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</si>
  <si>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</si>
  <si>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</si>
  <si>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</si>
  <si>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</si>
  <si>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</si>
  <si>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</si>
  <si>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</si>
  <si>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</si>
  <si>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</si>
  <si>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</si>
  <si>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</si>
  <si>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</si>
  <si>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</si>
  <si>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</si>
  <si>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</si>
  <si>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</si>
  <si>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</si>
  <si>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</si>
  <si>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</si>
  <si>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</si>
  <si>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</si>
  <si>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</si>
  <si>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</si>
  <si>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</si>
  <si>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</si>
  <si>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</si>
  <si>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</si>
  <si>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</si>
  <si>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</si>
  <si>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</si>
  <si>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</si>
  <si>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</si>
  <si>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</si>
  <si>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</si>
  <si>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</si>
  <si>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</si>
  <si>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</si>
  <si>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</si>
  <si>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</si>
  <si>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</si>
  <si>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</si>
  <si>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</si>
  <si>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</si>
  <si>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</si>
  <si>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</si>
  <si>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</si>
  <si>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</si>
  <si>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</si>
  <si>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</si>
  <si>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</si>
  <si>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</si>
  <si>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</si>
  <si>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</si>
  <si>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</si>
  <si>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</si>
  <si>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</si>
  <si>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</si>
  <si>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</si>
  <si>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</si>
  <si>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</si>
  <si>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</si>
  <si>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</si>
  <si>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</si>
  <si>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</si>
  <si>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</si>
  <si>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</si>
  <si>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</si>
  <si>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</si>
  <si>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</si>
  <si>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</si>
  <si>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</si>
  <si>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</si>
  <si>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</si>
  <si>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</si>
  <si>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</si>
  <si>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</si>
  <si>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</si>
  <si>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</si>
  <si>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</si>
  <si>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</si>
  <si>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</si>
  <si>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</si>
  <si>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</si>
  <si>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</si>
  <si>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</si>
  <si>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</si>
  <si>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</si>
  <si>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</si>
  <si>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</si>
  <si>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</si>
  <si>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</si>
  <si>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</si>
  <si>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</si>
  <si>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</si>
  <si>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</si>
  <si>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</si>
  <si>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</si>
  <si>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</si>
  <si>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</si>
  <si>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</si>
  <si>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</si>
  <si>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</si>
  <si>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</si>
  <si>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</si>
  <si>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</si>
  <si>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</si>
  <si>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</si>
  <si>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</si>
  <si>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</si>
  <si>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</si>
  <si>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</si>
  <si>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</si>
  <si>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</si>
  <si>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</si>
  <si>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</si>
  <si>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</si>
  <si>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</si>
  <si>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</si>
  <si>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</si>
  <si>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</si>
  <si>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</si>
  <si>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</si>
  <si>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</si>
  <si>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</si>
  <si>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</si>
  <si>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</si>
  <si>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</si>
  <si>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</si>
  <si>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</si>
  <si>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</si>
  <si>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</si>
  <si>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</si>
  <si>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</si>
  <si>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</si>
  <si>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</si>
  <si>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</si>
  <si>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</si>
  <si>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</si>
  <si>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</si>
  <si>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</si>
  <si>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</si>
  <si>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</si>
  <si>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</si>
  <si>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</si>
  <si>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</si>
  <si>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</si>
  <si>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</si>
  <si>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</si>
  <si>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</si>
  <si>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</si>
  <si>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</si>
  <si>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</si>
  <si>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</si>
  <si>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</si>
  <si>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</si>
  <si>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</si>
  <si>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</si>
  <si>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</si>
  <si>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</si>
  <si>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</si>
  <si>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</si>
  <si>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</si>
  <si>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</si>
  <si>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</si>
  <si>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</si>
  <si>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</si>
  <si>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</si>
  <si>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</si>
  <si>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</si>
  <si>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</si>
  <si>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</si>
  <si>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</si>
  <si>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</si>
  <si>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</si>
  <si>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</si>
  <si>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</si>
  <si>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</si>
  <si>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</si>
  <si>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</si>
  <si>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</si>
  <si>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</si>
  <si>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</si>
  <si>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</si>
  <si>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</si>
  <si>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</si>
  <si>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</si>
  <si>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</si>
  <si>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</si>
  <si>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</si>
  <si>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</si>
  <si>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</si>
  <si>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</si>
  <si>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</si>
  <si>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</si>
  <si>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</si>
  <si>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</si>
  <si>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</si>
  <si>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</si>
  <si>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</si>
  <si>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</si>
  <si>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</si>
  <si>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</si>
  <si>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</si>
  <si>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</si>
  <si>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</si>
  <si>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</si>
  <si>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</si>
  <si>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</si>
  <si>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</si>
  <si>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</si>
  <si>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</si>
  <si>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</si>
  <si>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</si>
  <si>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</si>
  <si>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</si>
  <si>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</si>
  <si>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</si>
  <si>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</si>
  <si>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</si>
  <si>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</si>
  <si>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</si>
  <si>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</si>
  <si>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</si>
  <si>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</si>
  <si>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</si>
  <si>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</si>
  <si>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</si>
  <si>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</si>
  <si>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</si>
  <si>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</si>
  <si>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</si>
  <si>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</si>
  <si>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</si>
  <si>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</si>
  <si>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</si>
  <si>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</si>
  <si>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</si>
  <si>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</si>
  <si>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</si>
  <si>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</si>
  <si>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</si>
  <si>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</si>
  <si>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</si>
  <si>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</si>
  <si>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</si>
  <si>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</si>
  <si>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</si>
  <si>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</si>
  <si>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</si>
  <si>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</si>
  <si>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</si>
  <si>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</si>
  <si>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</si>
  <si>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</si>
  <si>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</si>
  <si>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</si>
  <si>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</si>
  <si>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</si>
  <si>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</si>
  <si>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</si>
  <si>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</si>
  <si>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</si>
  <si>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</si>
  <si>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</si>
  <si>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</si>
  <si>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</si>
  <si>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</si>
  <si>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</si>
  <si>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</si>
  <si>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</si>
  <si>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</si>
  <si>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</si>
  <si>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</si>
  <si>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</si>
  <si>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</si>
  <si>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</si>
  <si>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</si>
  <si>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</si>
  <si>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</si>
  <si>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</si>
  <si>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</si>
  <si>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</si>
  <si>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</si>
  <si>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</si>
  <si>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</si>
  <si>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</si>
  <si>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</si>
  <si>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</si>
  <si>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</si>
  <si>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</si>
  <si>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</si>
  <si>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</si>
  <si>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</si>
  <si>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</si>
  <si>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</si>
  <si>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</si>
  <si>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</si>
  <si>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</si>
  <si>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</si>
  <si>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</si>
  <si>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</si>
  <si>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</si>
  <si>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</si>
  <si>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</si>
  <si>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</si>
  <si>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</si>
  <si>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</si>
  <si>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</si>
  <si>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</si>
  <si>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</si>
  <si>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</si>
  <si>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</si>
  <si>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</si>
  <si>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</si>
  <si>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</si>
  <si>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</si>
  <si>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</si>
  <si>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</si>
  <si>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</si>
  <si>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</si>
  <si>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</si>
  <si>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</si>
  <si>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</si>
  <si>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</si>
  <si>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</si>
  <si>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</si>
  <si>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</si>
  <si>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</si>
  <si>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</si>
  <si>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</si>
  <si>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</si>
  <si>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</si>
  <si>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</si>
  <si>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</si>
  <si>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</si>
  <si>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</si>
  <si>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</si>
  <si>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</si>
  <si>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</si>
  <si>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</si>
  <si>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</si>
  <si>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</si>
  <si>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</si>
  <si>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</si>
  <si>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</si>
  <si>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</si>
  <si>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</si>
  <si>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</si>
  <si>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</si>
  <si>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</si>
  <si>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</si>
  <si>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</si>
  <si>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</si>
  <si>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</si>
  <si>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</si>
  <si>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</si>
  <si>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</si>
  <si>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</si>
  <si>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</si>
  <si>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</si>
  <si>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</si>
  <si>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</si>
  <si>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</si>
  <si>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</si>
  <si>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</si>
  <si>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</si>
  <si>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</si>
  <si>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</si>
  <si>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</si>
  <si>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</si>
  <si>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</si>
  <si>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</si>
  <si>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</si>
  <si>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</si>
  <si>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</si>
  <si>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</si>
  <si>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</si>
  <si>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</si>
  <si>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</si>
  <si>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</si>
  <si>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</si>
  <si>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</si>
  <si>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</si>
  <si>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</si>
  <si>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</si>
  <si>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</si>
  <si>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</si>
  <si>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</si>
  <si>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</si>
  <si>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</si>
  <si>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</si>
  <si>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</si>
  <si>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</si>
  <si>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</si>
  <si>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</si>
  <si>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</si>
  <si>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</si>
  <si>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</si>
  <si>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</si>
  <si>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</si>
  <si>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</si>
  <si>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</si>
  <si>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</si>
  <si>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</si>
  <si>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</si>
  <si>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</si>
  <si>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</si>
  <si>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</si>
  <si>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</si>
  <si>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</si>
  <si>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</si>
  <si>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</si>
  <si>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</si>
  <si>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</si>
  <si>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</si>
  <si>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</si>
  <si>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</si>
  <si>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</si>
  <si>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</si>
  <si>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</si>
  <si>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</si>
  <si>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</si>
  <si>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</si>
  <si>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</si>
  <si>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</si>
  <si>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</si>
  <si>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</si>
  <si>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</si>
  <si>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</si>
  <si>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</si>
  <si>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</si>
  <si>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</si>
  <si>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</si>
  <si>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</si>
  <si>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</si>
  <si>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</si>
  <si>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</si>
  <si>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</si>
  <si>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</si>
  <si>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</si>
  <si>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</si>
  <si>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</si>
  <si>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</si>
  <si>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</si>
  <si>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</si>
  <si>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</si>
  <si>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</si>
  <si>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</si>
  <si>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</si>
  <si>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</si>
  <si>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</si>
  <si>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</si>
  <si>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</si>
  <si>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</si>
  <si>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</si>
  <si>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</si>
  <si>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</si>
  <si>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</si>
  <si>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</si>
  <si>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</si>
  <si>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</si>
  <si>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</si>
  <si>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</si>
  <si>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</si>
  <si>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</si>
  <si>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</si>
  <si>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</si>
  <si>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</si>
  <si>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</si>
  <si>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</si>
  <si>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</si>
  <si>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</si>
  <si>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</si>
  <si>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</si>
  <si>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</si>
  <si>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</si>
  <si>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</si>
  <si>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</si>
  <si>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</si>
  <si>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</si>
  <si>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</si>
  <si>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</si>
  <si>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</si>
  <si>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</si>
  <si>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</si>
  <si>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</si>
  <si>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</si>
  <si>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</si>
  <si>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</si>
  <si>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</si>
  <si>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</si>
  <si>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</si>
  <si>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</si>
  <si>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</si>
  <si>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</si>
  <si>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</si>
  <si>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</si>
  <si>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</si>
  <si>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</si>
  <si>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</si>
  <si>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</si>
  <si>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</si>
  <si>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</si>
  <si>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</si>
  <si>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</si>
  <si>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</si>
  <si>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</si>
  <si>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</si>
  <si>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</si>
  <si>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</si>
  <si>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</si>
  <si>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</si>
  <si>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</si>
  <si>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</si>
  <si>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</si>
  <si>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</si>
  <si>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</si>
  <si>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</si>
  <si>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</si>
  <si>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</si>
  <si>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</si>
  <si>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</si>
  <si>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</si>
  <si>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</si>
  <si>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</si>
  <si>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更生款項統一收付結案通知資料</t>
    <phoneticPr fontId="3" type="noConversion"/>
  </si>
  <si>
    <t>L8301~L8337</t>
    <phoneticPr fontId="3" type="noConversion"/>
  </si>
  <si>
    <t>增加[地址]欄位限輸入文數字檢核</t>
    <phoneticPr fontId="3" type="noConversion"/>
  </si>
  <si>
    <t>[帳號]欄位不需自動轉大寫</t>
    <phoneticPr fontId="3" type="noConversion"/>
  </si>
  <si>
    <t>檔案名稱依照[109年度消費者債務清理條例]調整</t>
    <phoneticPr fontId="3" type="noConversion"/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</si>
  <si>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</si>
  <si>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</si>
  <si>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</si>
  <si>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</si>
  <si>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</si>
  <si>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請盡速提供完成時間</t>
    <phoneticPr fontId="3" type="noConversion"/>
  </si>
  <si>
    <t>調整程式,13支JCIC媒體檔中有聯絡人資訊,統一由單一支程式控制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</si>
  <si>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</si>
  <si>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</si>
  <si>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</si>
  <si>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</si>
  <si>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</si>
  <si>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</si>
  <si>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</si>
  <si>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</si>
  <si>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</si>
  <si>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</si>
  <si>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</si>
  <si>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</si>
  <si>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</si>
  <si>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</si>
  <si>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</si>
  <si>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</si>
  <si>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</si>
  <si>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</si>
  <si>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</si>
  <si>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</si>
  <si>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</si>
  <si>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</si>
  <si>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</si>
  <si>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</si>
  <si>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</si>
  <si>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</si>
  <si>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</si>
  <si>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</si>
  <si>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</si>
  <si>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</si>
  <si>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</si>
  <si>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</si>
  <si>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</si>
  <si>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</si>
  <si>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</si>
  <si>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</si>
  <si>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</si>
  <si>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</si>
  <si>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</si>
  <si>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請盡速提供完成時間</t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</si>
  <si>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</si>
  <si>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</si>
  <si>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</si>
  <si>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</si>
  <si>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</si>
  <si>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</si>
  <si>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</si>
  <si>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</si>
  <si>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</si>
  <si>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</si>
  <si>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</si>
  <si>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</si>
  <si>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</si>
  <si>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</si>
  <si>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</si>
  <si>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</si>
  <si>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</si>
  <si>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</si>
  <si>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</si>
  <si>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</si>
  <si>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</si>
  <si>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</si>
  <si>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</si>
  <si>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</si>
  <si>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</si>
  <si>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</si>
  <si>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</si>
  <si>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</si>
  <si>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</si>
  <si>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</si>
  <si>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</si>
  <si>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</si>
  <si>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</si>
  <si>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</si>
  <si>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</si>
  <si>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L6608:管理科確認，客戶有逾期繳款時,則各項通知項目是否一律通知</t>
    <phoneticPr fontId="3" type="noConversion"/>
  </si>
  <si>
    <t>陳政皓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</si>
  <si>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</si>
  <si>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</si>
  <si>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</si>
  <si>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</si>
  <si>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</si>
  <si>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</si>
  <si>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</si>
  <si>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</si>
  <si>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</si>
  <si>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</si>
  <si>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</si>
  <si>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</si>
  <si>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</si>
  <si>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</si>
  <si>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</si>
  <si>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</si>
  <si>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</si>
  <si>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</si>
  <si>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</si>
  <si>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</si>
  <si>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</si>
  <si>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</si>
  <si>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</si>
  <si>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</si>
  <si>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</si>
  <si>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</si>
  <si>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</si>
  <si>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</si>
  <si>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</si>
  <si>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</si>
  <si>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</si>
  <si>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</si>
  <si>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</si>
  <si>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取消交易，更名為L6088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</si>
  <si>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</si>
  <si>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</si>
  <si>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</si>
  <si>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</si>
  <si>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</si>
  <si>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</si>
  <si>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</si>
  <si>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</si>
  <si>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欄2</t>
  </si>
  <si>
    <t>SIT進度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</si>
  <si>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</si>
  <si>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</si>
  <si>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</si>
  <si>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</si>
  <si>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</si>
  <si>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</si>
  <si>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</si>
  <si>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</si>
  <si>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</si>
  <si>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</si>
  <si>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</si>
  <si>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</si>
  <si>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</si>
  <si>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企金戶95101的檢核條件：提供自動設定(與
95102及95103的檢核相同)
2021/10/27蔡珮瑜回覆：入帳前，經辦指定為期款、還款、結清、手續費或暫收後，再整批入帳。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</si>
</sst>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6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88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80" fontId="28" fillId="0" borderId="0" xfId="0" applyNumberFormat="1" applyFont="1" applyAlignment="1">
      <alignment horizontal="center" vertical="top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0" fontId="4" fillId="0" borderId="0" xfId="0" applyFont="1" applyFill="1" applyAlignment="1">
      <alignment vertical="top" wrapText="1"/>
    </xf>
    <xf numFmtId="14" fontId="84" fillId="0" borderId="0" xfId="0" applyNumberFormat="1" applyFont="1" applyAlignment="1">
      <alignment horizontal="left"/>
    </xf>
    <xf numFmtId="0" fontId="28" fillId="0" borderId="0" xfId="0" applyFont="1" applyAlignment="1">
      <alignment horizontal="center" vertical="center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14" fontId="33" fillId="18" borderId="0" xfId="0" applyNumberFormat="1" applyFont="1" applyFill="1" applyAlignment="1">
      <alignment horizontal="center" vertical="top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/>
    <cellStyle name="一般 10 2" xfId="33"/>
    <cellStyle name="一般 10 2 2" xfId="87"/>
    <cellStyle name="一般 10 3" xfId="73"/>
    <cellStyle name="一般 10 4" xfId="53"/>
    <cellStyle name="一般 11" xfId="14"/>
    <cellStyle name="一般 11 2" xfId="74"/>
    <cellStyle name="一般 11 3" xfId="55"/>
    <cellStyle name="一般 12" xfId="35"/>
    <cellStyle name="一般 12 2" xfId="89"/>
    <cellStyle name="一般 12 3" xfId="56"/>
    <cellStyle name="一般 13" xfId="57"/>
    <cellStyle name="一般 14" xfId="58"/>
    <cellStyle name="一般 15" xfId="67"/>
    <cellStyle name="一般 2" xfId="2"/>
    <cellStyle name="一般 2 2" xfId="7"/>
    <cellStyle name="一般 2 2 2" xfId="25"/>
    <cellStyle name="一般 2 2 2 2" xfId="79"/>
    <cellStyle name="一般 2 2 2 3" xfId="45"/>
    <cellStyle name="一般 2 2 3" xfId="18"/>
    <cellStyle name="一般 2 2 3 2" xfId="61"/>
    <cellStyle name="一般 2 2 4" xfId="39"/>
    <cellStyle name="一般 2 3" xfId="31"/>
    <cellStyle name="一般 2 3 2" xfId="85"/>
    <cellStyle name="一般 2 3 3" xfId="51"/>
    <cellStyle name="一般 2 4" xfId="36"/>
    <cellStyle name="一般 3" xfId="8"/>
    <cellStyle name="一般 3 2" xfId="4"/>
    <cellStyle name="一般 3 3" xfId="17"/>
    <cellStyle name="一般 3 3 2" xfId="75"/>
    <cellStyle name="一般 3 3 3" xfId="62"/>
    <cellStyle name="一般 3 4" xfId="69"/>
    <cellStyle name="一般 4" xfId="9"/>
    <cellStyle name="一般 4 2" xfId="16"/>
    <cellStyle name="一般 4 2 2" xfId="34"/>
    <cellStyle name="一般 4 2 2 2" xfId="88"/>
    <cellStyle name="一般 4 2 3" xfId="38"/>
    <cellStyle name="一般 4 2 4" xfId="63"/>
    <cellStyle name="一般 4 3" xfId="19"/>
    <cellStyle name="一般 4 4" xfId="37"/>
    <cellStyle name="一般 4 4 2" xfId="70"/>
    <cellStyle name="一般 5" xfId="1"/>
    <cellStyle name="一般 5 2" xfId="26"/>
    <cellStyle name="一般 5 2 2" xfId="80"/>
    <cellStyle name="一般 5 2 3" xfId="46"/>
    <cellStyle name="一般 5 3" xfId="20"/>
    <cellStyle name="一般 5 3 2" xfId="59"/>
    <cellStyle name="一般 5 4" xfId="15"/>
    <cellStyle name="一般 5 5" xfId="40"/>
    <cellStyle name="一般 6" xfId="3"/>
    <cellStyle name="一般 6 2" xfId="23"/>
    <cellStyle name="一般 6 2 2" xfId="29"/>
    <cellStyle name="一般 6 2 2 2" xfId="83"/>
    <cellStyle name="一般 6 2 2 3" xfId="49"/>
    <cellStyle name="一般 6 2 3" xfId="77"/>
    <cellStyle name="一般 6 2 4" xfId="43"/>
    <cellStyle name="一般 6 3" xfId="27"/>
    <cellStyle name="一般 6 3 2" xfId="81"/>
    <cellStyle name="一般 6 3 3" xfId="47"/>
    <cellStyle name="一般 6 4" xfId="21"/>
    <cellStyle name="一般 6 4 2" xfId="60"/>
    <cellStyle name="一般 6 5" xfId="41"/>
    <cellStyle name="一般 7" xfId="10"/>
    <cellStyle name="一般 7 2" xfId="28"/>
    <cellStyle name="一般 7 2 2" xfId="82"/>
    <cellStyle name="一般 7 2 3" xfId="48"/>
    <cellStyle name="一般 7 3" xfId="22"/>
    <cellStyle name="一般 7 3 2" xfId="76"/>
    <cellStyle name="一般 7 3 3" xfId="64"/>
    <cellStyle name="一般 7 4" xfId="71"/>
    <cellStyle name="一般 7 5" xfId="42"/>
    <cellStyle name="一般 8" xfId="11"/>
    <cellStyle name="一般 8 2" xfId="30"/>
    <cellStyle name="一般 8 2 2" xfId="84"/>
    <cellStyle name="一般 8 2 3" xfId="65"/>
    <cellStyle name="一般 8 3" xfId="50"/>
    <cellStyle name="一般 9" xfId="12"/>
    <cellStyle name="一般 9 2" xfId="32"/>
    <cellStyle name="一般 9 2 2" xfId="86"/>
    <cellStyle name="一般 9 2 3" xfId="66"/>
    <cellStyle name="一般 9 3" xfId="72"/>
    <cellStyle name="一般 9 4" xfId="52"/>
    <cellStyle name="百分比" xfId="5" builtinId="5"/>
    <cellStyle name="百分比 2" xfId="24"/>
    <cellStyle name="百分比 2 2" xfId="78"/>
    <cellStyle name="百分比 2 3" xfId="54"/>
    <cellStyle name="百分比 3" xfId="68"/>
    <cellStyle name="百分比 4" xfId="44"/>
    <cellStyle name="超連結" xfId="6" builtinId="8"/>
  </cellStyles>
  <dxfs count="184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KL/&#28204;&#35430;SIT/SIT-LAB-&#27604;&#23565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0"/>
      <sheetName val="工作表1"/>
      <sheetName val="工作表2"/>
      <sheetName val="20211217noon"/>
      <sheetName val="20211214比對"/>
    </sheetNames>
    <sheetDataSet>
      <sheetData sheetId="0"/>
      <sheetData sheetId="1"/>
      <sheetData sheetId="2">
        <row r="2">
          <cell r="C2" t="str">
            <v>L1001</v>
          </cell>
        </row>
        <row r="3">
          <cell r="C3" t="str">
            <v>L1101</v>
          </cell>
        </row>
        <row r="4">
          <cell r="C4" t="str">
            <v>L1102</v>
          </cell>
        </row>
        <row r="5">
          <cell r="C5" t="str">
            <v>L1103</v>
          </cell>
        </row>
        <row r="6">
          <cell r="C6" t="str">
            <v>L1104</v>
          </cell>
        </row>
        <row r="7">
          <cell r="C7" t="str">
            <v>L1105</v>
          </cell>
        </row>
        <row r="8">
          <cell r="C8" t="str">
            <v>L1107</v>
          </cell>
        </row>
        <row r="9">
          <cell r="C9" t="str">
            <v>L1108</v>
          </cell>
        </row>
        <row r="10">
          <cell r="C10" t="str">
            <v>L1109</v>
          </cell>
        </row>
        <row r="11">
          <cell r="C11" t="str">
            <v>L1110</v>
          </cell>
        </row>
        <row r="12">
          <cell r="C12" t="str">
            <v>L1111</v>
          </cell>
        </row>
        <row r="13">
          <cell r="C13" t="str">
            <v>L1905</v>
          </cell>
        </row>
        <row r="14">
          <cell r="C14" t="str">
            <v>L1907</v>
          </cell>
        </row>
        <row r="15">
          <cell r="C15" t="str">
            <v>L1908</v>
          </cell>
        </row>
        <row r="16">
          <cell r="C16" t="str">
            <v>L1909</v>
          </cell>
        </row>
        <row r="17">
          <cell r="C17" t="str">
            <v>L190A</v>
          </cell>
        </row>
        <row r="18">
          <cell r="C18" t="str">
            <v>L2001</v>
          </cell>
        </row>
        <row r="19">
          <cell r="C19" t="str">
            <v>L2010</v>
          </cell>
        </row>
        <row r="20">
          <cell r="C20" t="str">
            <v>L2015</v>
          </cell>
        </row>
        <row r="21">
          <cell r="C21" t="str">
            <v>L2016</v>
          </cell>
        </row>
        <row r="22">
          <cell r="C22" t="str">
            <v>L2017</v>
          </cell>
        </row>
        <row r="23">
          <cell r="C23" t="str">
            <v>L2020</v>
          </cell>
        </row>
        <row r="24">
          <cell r="C24" t="str">
            <v>L2021</v>
          </cell>
        </row>
        <row r="25">
          <cell r="C25" t="str">
            <v>L2022</v>
          </cell>
        </row>
        <row r="26">
          <cell r="C26" t="str">
            <v>L2035</v>
          </cell>
        </row>
        <row r="27">
          <cell r="C27" t="str">
            <v>L2036</v>
          </cell>
        </row>
        <row r="28">
          <cell r="C28" t="str">
            <v>L2038</v>
          </cell>
        </row>
        <row r="29">
          <cell r="C29" t="str">
            <v>L2039</v>
          </cell>
        </row>
        <row r="30">
          <cell r="C30" t="str">
            <v>L2060</v>
          </cell>
        </row>
        <row r="31">
          <cell r="C31" t="str">
            <v>L2072</v>
          </cell>
        </row>
        <row r="32">
          <cell r="C32" t="str">
            <v>L2073</v>
          </cell>
        </row>
        <row r="33">
          <cell r="C33" t="str">
            <v>L2078</v>
          </cell>
        </row>
        <row r="34">
          <cell r="C34" t="str">
            <v>L2101</v>
          </cell>
        </row>
        <row r="35">
          <cell r="C35" t="str">
            <v>L2111</v>
          </cell>
        </row>
        <row r="36">
          <cell r="C36" t="str">
            <v>L2112</v>
          </cell>
        </row>
        <row r="37">
          <cell r="C37" t="str">
            <v>L2151</v>
          </cell>
        </row>
        <row r="38">
          <cell r="C38" t="str">
            <v>L2153</v>
          </cell>
        </row>
        <row r="39">
          <cell r="C39" t="str">
            <v>L2154</v>
          </cell>
        </row>
        <row r="40">
          <cell r="C40" t="str">
            <v>L2221</v>
          </cell>
        </row>
        <row r="41">
          <cell r="C41" t="str">
            <v>L2222</v>
          </cell>
        </row>
        <row r="42">
          <cell r="C42" t="str">
            <v>L2250</v>
          </cell>
        </row>
        <row r="43">
          <cell r="C43" t="str">
            <v>L2305</v>
          </cell>
        </row>
        <row r="44">
          <cell r="C44" t="str">
            <v>L2411</v>
          </cell>
        </row>
        <row r="45">
          <cell r="C45" t="str">
            <v>L2412</v>
          </cell>
        </row>
        <row r="46">
          <cell r="C46" t="str">
            <v>L2413</v>
          </cell>
        </row>
        <row r="47">
          <cell r="C47" t="str">
            <v>L2414</v>
          </cell>
        </row>
        <row r="48">
          <cell r="C48" t="str">
            <v>L2415</v>
          </cell>
        </row>
        <row r="49">
          <cell r="C49" t="str">
            <v>L2416</v>
          </cell>
        </row>
        <row r="50">
          <cell r="C50" t="str">
            <v>L2417</v>
          </cell>
        </row>
        <row r="51">
          <cell r="C51" t="str">
            <v>L2418</v>
          </cell>
        </row>
        <row r="52">
          <cell r="C52" t="str">
            <v>L2480</v>
          </cell>
        </row>
        <row r="53">
          <cell r="C53" t="str">
            <v>L2600</v>
          </cell>
        </row>
        <row r="54">
          <cell r="C54" t="str">
            <v>L2601</v>
          </cell>
        </row>
        <row r="55">
          <cell r="C55" t="str">
            <v>L2602</v>
          </cell>
        </row>
        <row r="56">
          <cell r="C56" t="str">
            <v>L2603</v>
          </cell>
        </row>
        <row r="57">
          <cell r="C57" t="str">
            <v>L2605</v>
          </cell>
        </row>
        <row r="58">
          <cell r="C58" t="str">
            <v>L2613</v>
          </cell>
        </row>
        <row r="59">
          <cell r="C59" t="str">
            <v>L2614</v>
          </cell>
        </row>
        <row r="60">
          <cell r="C60" t="str">
            <v>L2702</v>
          </cell>
        </row>
        <row r="61">
          <cell r="C61" t="str">
            <v>L2703</v>
          </cell>
        </row>
        <row r="62">
          <cell r="C62" t="str">
            <v>L2801</v>
          </cell>
        </row>
        <row r="63">
          <cell r="C63" t="str">
            <v>L2902</v>
          </cell>
        </row>
        <row r="64">
          <cell r="C64" t="str">
            <v>L2903</v>
          </cell>
        </row>
        <row r="65">
          <cell r="C65" t="str">
            <v>L2911</v>
          </cell>
        </row>
        <row r="66">
          <cell r="C66" t="str">
            <v>L2912</v>
          </cell>
        </row>
        <row r="67">
          <cell r="C67" t="str">
            <v>L2913</v>
          </cell>
        </row>
        <row r="68">
          <cell r="C68" t="str">
            <v>L2914</v>
          </cell>
        </row>
        <row r="69">
          <cell r="C69" t="str">
            <v>L2915</v>
          </cell>
        </row>
        <row r="70">
          <cell r="C70" t="str">
            <v>L2916</v>
          </cell>
        </row>
        <row r="71">
          <cell r="C71" t="str">
            <v>L2918</v>
          </cell>
        </row>
        <row r="72">
          <cell r="C72" t="str">
            <v>L2921</v>
          </cell>
        </row>
        <row r="73">
          <cell r="C73" t="str">
            <v>L2941</v>
          </cell>
        </row>
        <row r="74">
          <cell r="C74" t="str">
            <v>L2942</v>
          </cell>
        </row>
        <row r="75">
          <cell r="C75" t="str">
            <v>L2980</v>
          </cell>
        </row>
        <row r="76">
          <cell r="C76" t="str">
            <v>L3001</v>
          </cell>
        </row>
        <row r="77">
          <cell r="C77" t="str">
            <v>L3002</v>
          </cell>
        </row>
        <row r="78">
          <cell r="C78" t="str">
            <v>L3003</v>
          </cell>
        </row>
        <row r="79">
          <cell r="C79" t="str">
            <v>L3005</v>
          </cell>
        </row>
        <row r="80">
          <cell r="C80" t="str">
            <v>L3007</v>
          </cell>
        </row>
        <row r="81">
          <cell r="C81" t="str">
            <v>L3009</v>
          </cell>
        </row>
        <row r="82">
          <cell r="C82" t="str">
            <v>L3100</v>
          </cell>
        </row>
        <row r="83">
          <cell r="C83" t="str">
            <v>L3110</v>
          </cell>
        </row>
        <row r="84">
          <cell r="C84" t="str">
            <v>L3120</v>
          </cell>
        </row>
        <row r="85">
          <cell r="C85" t="str">
            <v>L3210</v>
          </cell>
        </row>
        <row r="86">
          <cell r="C86" t="str">
            <v>L3220</v>
          </cell>
        </row>
        <row r="87">
          <cell r="C87" t="str">
            <v>L3721</v>
          </cell>
        </row>
        <row r="88">
          <cell r="C88" t="str">
            <v>L3901</v>
          </cell>
        </row>
        <row r="89">
          <cell r="C89" t="str">
            <v>L3912</v>
          </cell>
        </row>
        <row r="90">
          <cell r="C90" t="str">
            <v>L3913</v>
          </cell>
        </row>
        <row r="91">
          <cell r="C91" t="str">
            <v>L3916</v>
          </cell>
        </row>
        <row r="92">
          <cell r="C92" t="str">
            <v>L3921</v>
          </cell>
        </row>
        <row r="93">
          <cell r="C93" t="str">
            <v>L3932</v>
          </cell>
        </row>
        <row r="94">
          <cell r="C94" t="str">
            <v>L3943</v>
          </cell>
        </row>
        <row r="95">
          <cell r="C95" t="str">
            <v>L4001</v>
          </cell>
        </row>
        <row r="96">
          <cell r="C96" t="str">
            <v>L4002</v>
          </cell>
        </row>
        <row r="97">
          <cell r="C97" t="str">
            <v>L4030</v>
          </cell>
        </row>
        <row r="98">
          <cell r="C98" t="str">
            <v>L4031</v>
          </cell>
        </row>
        <row r="99">
          <cell r="C99" t="str">
            <v>L4040</v>
          </cell>
        </row>
        <row r="100">
          <cell r="C100" t="str">
            <v>L4041</v>
          </cell>
        </row>
        <row r="101">
          <cell r="C101" t="str">
            <v>L4042</v>
          </cell>
        </row>
        <row r="102">
          <cell r="C102" t="str">
            <v>L4043</v>
          </cell>
        </row>
        <row r="103">
          <cell r="C103" t="str">
            <v>L4060</v>
          </cell>
        </row>
        <row r="104">
          <cell r="C104" t="str">
            <v>L4101</v>
          </cell>
        </row>
        <row r="105">
          <cell r="C105" t="str">
            <v>L4102</v>
          </cell>
        </row>
        <row r="106">
          <cell r="C106" t="str">
            <v>L4103</v>
          </cell>
        </row>
        <row r="107">
          <cell r="C107" t="str">
            <v>L4200</v>
          </cell>
        </row>
        <row r="108">
          <cell r="C108" t="str">
            <v>L4201</v>
          </cell>
        </row>
        <row r="109">
          <cell r="C109" t="str">
            <v>L4205</v>
          </cell>
        </row>
        <row r="110">
          <cell r="C110" t="str">
            <v>L420A</v>
          </cell>
        </row>
        <row r="111">
          <cell r="C111" t="str">
            <v>L420B</v>
          </cell>
        </row>
        <row r="112">
          <cell r="C112" t="str">
            <v>L4210</v>
          </cell>
        </row>
        <row r="113">
          <cell r="C113" t="str">
            <v>L4320</v>
          </cell>
        </row>
        <row r="114">
          <cell r="C114" t="str">
            <v>L4321</v>
          </cell>
        </row>
        <row r="115">
          <cell r="C115" t="str">
            <v>L4322</v>
          </cell>
        </row>
        <row r="116">
          <cell r="C116" t="str">
            <v>L4410</v>
          </cell>
        </row>
        <row r="117">
          <cell r="C117" t="str">
            <v>L4412</v>
          </cell>
        </row>
        <row r="118">
          <cell r="C118" t="str">
            <v>L4414</v>
          </cell>
        </row>
        <row r="119">
          <cell r="C119" t="str">
            <v>L4450</v>
          </cell>
        </row>
        <row r="120">
          <cell r="C120" t="str">
            <v>L4451</v>
          </cell>
        </row>
        <row r="121">
          <cell r="C121" t="str">
            <v>L4452</v>
          </cell>
        </row>
        <row r="122">
          <cell r="C122" t="str">
            <v>L4453</v>
          </cell>
        </row>
        <row r="123">
          <cell r="C123" t="str">
            <v>L4600</v>
          </cell>
        </row>
        <row r="124">
          <cell r="C124" t="str">
            <v>L4601</v>
          </cell>
        </row>
        <row r="125">
          <cell r="C125" t="str">
            <v>L4602</v>
          </cell>
        </row>
        <row r="126">
          <cell r="C126" t="str">
            <v>L4604</v>
          </cell>
        </row>
        <row r="127">
          <cell r="C127" t="str">
            <v>L4605</v>
          </cell>
        </row>
        <row r="128">
          <cell r="C128" t="str">
            <v>L4607</v>
          </cell>
        </row>
        <row r="129">
          <cell r="C129" t="str">
            <v>L4610</v>
          </cell>
        </row>
        <row r="130">
          <cell r="C130" t="str">
            <v>L4611</v>
          </cell>
        </row>
        <row r="131">
          <cell r="C131" t="str">
            <v>L4701</v>
          </cell>
        </row>
        <row r="132">
          <cell r="C132" t="str">
            <v>L4721</v>
          </cell>
        </row>
        <row r="133">
          <cell r="C133" t="str">
            <v>L4901</v>
          </cell>
        </row>
        <row r="134">
          <cell r="C134" t="str">
            <v>L4920</v>
          </cell>
        </row>
        <row r="135">
          <cell r="C135" t="str">
            <v>L4921</v>
          </cell>
        </row>
        <row r="136">
          <cell r="C136" t="str">
            <v>L4931</v>
          </cell>
        </row>
        <row r="137">
          <cell r="C137" t="str">
            <v>L4940</v>
          </cell>
        </row>
        <row r="138">
          <cell r="C138" t="str">
            <v>L4941</v>
          </cell>
        </row>
        <row r="139">
          <cell r="C139" t="str">
            <v>L4942</v>
          </cell>
        </row>
        <row r="140">
          <cell r="C140" t="str">
            <v>L4943</v>
          </cell>
        </row>
        <row r="141">
          <cell r="C141" t="str">
            <v>L4960</v>
          </cell>
        </row>
        <row r="142">
          <cell r="C142" t="str">
            <v>L4961</v>
          </cell>
        </row>
        <row r="143">
          <cell r="C143" t="str">
            <v>L4962</v>
          </cell>
        </row>
        <row r="144">
          <cell r="C144" t="str">
            <v>L4964</v>
          </cell>
        </row>
        <row r="145">
          <cell r="C145" t="str">
            <v>L4965</v>
          </cell>
        </row>
        <row r="146">
          <cell r="C146" t="str">
            <v>L5021</v>
          </cell>
        </row>
        <row r="147">
          <cell r="C147" t="str">
            <v>L5022</v>
          </cell>
        </row>
        <row r="148">
          <cell r="C148" t="str">
            <v>L5023</v>
          </cell>
        </row>
        <row r="149">
          <cell r="C149" t="str">
            <v>L5024</v>
          </cell>
        </row>
        <row r="150">
          <cell r="C150" t="str">
            <v>L5101</v>
          </cell>
        </row>
        <row r="151">
          <cell r="C151" t="str">
            <v>L5102</v>
          </cell>
        </row>
        <row r="152">
          <cell r="C152" t="str">
            <v>L5116</v>
          </cell>
        </row>
        <row r="153">
          <cell r="C153" t="str">
            <v>L5401</v>
          </cell>
        </row>
        <row r="154">
          <cell r="C154" t="str">
            <v>L5402</v>
          </cell>
        </row>
        <row r="155">
          <cell r="C155" t="str">
            <v>L5405</v>
          </cell>
        </row>
        <row r="156">
          <cell r="C156" t="str">
            <v>L5406</v>
          </cell>
        </row>
        <row r="157">
          <cell r="C157" t="str">
            <v>L5407</v>
          </cell>
        </row>
        <row r="158">
          <cell r="C158" t="str">
            <v>L5901</v>
          </cell>
        </row>
        <row r="159">
          <cell r="C159" t="str">
            <v>L5902</v>
          </cell>
        </row>
        <row r="160">
          <cell r="C160" t="str">
            <v>L5906</v>
          </cell>
        </row>
        <row r="161">
          <cell r="C161" t="str">
            <v>L5910</v>
          </cell>
        </row>
        <row r="162">
          <cell r="C162" t="str">
            <v>L5912</v>
          </cell>
        </row>
        <row r="163">
          <cell r="C163" t="str">
            <v>L5914</v>
          </cell>
        </row>
        <row r="164">
          <cell r="C164" t="str">
            <v>L6001</v>
          </cell>
        </row>
        <row r="165">
          <cell r="C165" t="str">
            <v>L6022</v>
          </cell>
        </row>
        <row r="166">
          <cell r="C166" t="str">
            <v>L6030</v>
          </cell>
        </row>
        <row r="167">
          <cell r="C167" t="str">
            <v>L6031</v>
          </cell>
        </row>
        <row r="168">
          <cell r="C168" t="str">
            <v>L6032</v>
          </cell>
        </row>
        <row r="169">
          <cell r="C169" t="str">
            <v>L6041</v>
          </cell>
        </row>
        <row r="170">
          <cell r="C170" t="str">
            <v>L6042</v>
          </cell>
        </row>
        <row r="171">
          <cell r="C171" t="str">
            <v>L6043</v>
          </cell>
        </row>
        <row r="172">
          <cell r="C172" t="str">
            <v>L6044</v>
          </cell>
        </row>
        <row r="173">
          <cell r="C173" t="str">
            <v>L6052</v>
          </cell>
        </row>
        <row r="174">
          <cell r="C174" t="str">
            <v>L6061</v>
          </cell>
        </row>
        <row r="175">
          <cell r="C175" t="str">
            <v>L6062</v>
          </cell>
        </row>
        <row r="176">
          <cell r="C176" t="str">
            <v>L6063</v>
          </cell>
        </row>
        <row r="177">
          <cell r="C177" t="str">
            <v>L6064</v>
          </cell>
        </row>
        <row r="178">
          <cell r="C178" t="str">
            <v>L6065</v>
          </cell>
        </row>
        <row r="179">
          <cell r="C179" t="str">
            <v>L6066</v>
          </cell>
        </row>
        <row r="180">
          <cell r="C180" t="str">
            <v>L6067</v>
          </cell>
        </row>
        <row r="181">
          <cell r="C181" t="str">
            <v>L6068</v>
          </cell>
        </row>
        <row r="182">
          <cell r="C182" t="str">
            <v>L6069</v>
          </cell>
        </row>
        <row r="183">
          <cell r="C183" t="str">
            <v>L6070</v>
          </cell>
        </row>
        <row r="184">
          <cell r="C184" t="str">
            <v>L6071</v>
          </cell>
        </row>
        <row r="185">
          <cell r="C185" t="str">
            <v>L6072</v>
          </cell>
        </row>
        <row r="186">
          <cell r="C186" t="str">
            <v>L6073</v>
          </cell>
        </row>
        <row r="187">
          <cell r="C187" t="str">
            <v>L6074</v>
          </cell>
        </row>
        <row r="188">
          <cell r="C188" t="str">
            <v>L6075</v>
          </cell>
        </row>
        <row r="189">
          <cell r="C189" t="str">
            <v>L6077</v>
          </cell>
        </row>
        <row r="190">
          <cell r="C190" t="str">
            <v>L6078</v>
          </cell>
        </row>
        <row r="191">
          <cell r="C191" t="str">
            <v>L6079</v>
          </cell>
        </row>
        <row r="192">
          <cell r="C192" t="str">
            <v>L6081</v>
          </cell>
        </row>
        <row r="193">
          <cell r="C193" t="str">
            <v>L6082</v>
          </cell>
        </row>
        <row r="194">
          <cell r="C194" t="str">
            <v>L6084</v>
          </cell>
        </row>
        <row r="195">
          <cell r="C195" t="str">
            <v>L6085</v>
          </cell>
        </row>
        <row r="196">
          <cell r="C196" t="str">
            <v>L6086</v>
          </cell>
        </row>
        <row r="197">
          <cell r="C197" t="str">
            <v>L6087</v>
          </cell>
        </row>
        <row r="198">
          <cell r="C198" t="str">
            <v>L6101</v>
          </cell>
        </row>
        <row r="199">
          <cell r="C199" t="str">
            <v>L6103</v>
          </cell>
        </row>
        <row r="200">
          <cell r="C200" t="str">
            <v>L6104</v>
          </cell>
        </row>
        <row r="201">
          <cell r="C201" t="str">
            <v>L6202</v>
          </cell>
        </row>
        <row r="202">
          <cell r="C202" t="str">
            <v>L6301</v>
          </cell>
        </row>
        <row r="203">
          <cell r="C203" t="str">
            <v>L6302</v>
          </cell>
        </row>
        <row r="204">
          <cell r="C204" t="str">
            <v>L6310</v>
          </cell>
        </row>
        <row r="205">
          <cell r="C205" t="str">
            <v>L6401</v>
          </cell>
        </row>
        <row r="206">
          <cell r="C206" t="str">
            <v>L6402</v>
          </cell>
        </row>
        <row r="207">
          <cell r="C207" t="str">
            <v>L6403</v>
          </cell>
        </row>
        <row r="208">
          <cell r="C208" t="str">
            <v>L6501</v>
          </cell>
        </row>
        <row r="209">
          <cell r="C209" t="str">
            <v>L6502</v>
          </cell>
        </row>
        <row r="210">
          <cell r="C210" t="str">
            <v>L650A</v>
          </cell>
        </row>
        <row r="211">
          <cell r="C211" t="str">
            <v>L650B</v>
          </cell>
        </row>
        <row r="212">
          <cell r="C212" t="str">
            <v>L650C</v>
          </cell>
        </row>
        <row r="213">
          <cell r="C213" t="str">
            <v>L650D</v>
          </cell>
        </row>
        <row r="214">
          <cell r="C214" t="str">
            <v>L6601</v>
          </cell>
        </row>
        <row r="215">
          <cell r="C215" t="str">
            <v>L6602</v>
          </cell>
        </row>
        <row r="216">
          <cell r="C216" t="str">
            <v>L6603</v>
          </cell>
        </row>
        <row r="217">
          <cell r="C217" t="str">
            <v>L6604</v>
          </cell>
        </row>
        <row r="218">
          <cell r="C218" t="str">
            <v>L6605</v>
          </cell>
        </row>
        <row r="219">
          <cell r="C219" t="str">
            <v>L6606</v>
          </cell>
        </row>
        <row r="220">
          <cell r="C220" t="str">
            <v>L6607</v>
          </cell>
        </row>
        <row r="221">
          <cell r="C221" t="str">
            <v>L6608</v>
          </cell>
        </row>
        <row r="222">
          <cell r="C222" t="str">
            <v>L6700</v>
          </cell>
        </row>
        <row r="223">
          <cell r="C223" t="str">
            <v>L6701</v>
          </cell>
        </row>
        <row r="224">
          <cell r="C224" t="str">
            <v>L6702</v>
          </cell>
        </row>
        <row r="225">
          <cell r="C225" t="str">
            <v>L6703</v>
          </cell>
        </row>
        <row r="226">
          <cell r="C226" t="str">
            <v>L6704</v>
          </cell>
        </row>
        <row r="227">
          <cell r="C227" t="str">
            <v>L6705</v>
          </cell>
        </row>
        <row r="228">
          <cell r="C228" t="str">
            <v>L6707</v>
          </cell>
        </row>
        <row r="229">
          <cell r="C229" t="str">
            <v>L6708</v>
          </cell>
        </row>
        <row r="230">
          <cell r="C230" t="str">
            <v>L6709</v>
          </cell>
        </row>
        <row r="231">
          <cell r="C231" t="str">
            <v>L6751</v>
          </cell>
        </row>
        <row r="232">
          <cell r="C232" t="str">
            <v>L6752</v>
          </cell>
        </row>
        <row r="233">
          <cell r="C233" t="str">
            <v>L6754</v>
          </cell>
        </row>
        <row r="234">
          <cell r="C234" t="str">
            <v>L6755</v>
          </cell>
        </row>
        <row r="235">
          <cell r="C235" t="str">
            <v>L6757</v>
          </cell>
        </row>
        <row r="236">
          <cell r="C236" t="str">
            <v>L6787</v>
          </cell>
        </row>
        <row r="237">
          <cell r="C237" t="str">
            <v>L6901</v>
          </cell>
        </row>
        <row r="238">
          <cell r="C238" t="str">
            <v>L6902</v>
          </cell>
        </row>
        <row r="239">
          <cell r="C239" t="str">
            <v>L6903</v>
          </cell>
        </row>
        <row r="240">
          <cell r="C240" t="str">
            <v>L6904</v>
          </cell>
        </row>
        <row r="241">
          <cell r="C241" t="str">
            <v>L6905</v>
          </cell>
        </row>
        <row r="242">
          <cell r="C242" t="str">
            <v>L6906</v>
          </cell>
        </row>
        <row r="243">
          <cell r="C243" t="str">
            <v>L6907</v>
          </cell>
        </row>
        <row r="244">
          <cell r="C244" t="str">
            <v>L6908</v>
          </cell>
        </row>
        <row r="245">
          <cell r="C245" t="str">
            <v>L6932</v>
          </cell>
        </row>
        <row r="246">
          <cell r="C246" t="str">
            <v>L6943</v>
          </cell>
        </row>
        <row r="247">
          <cell r="C247" t="str">
            <v>L6982</v>
          </cell>
        </row>
        <row r="248">
          <cell r="C248" t="str">
            <v>L6984</v>
          </cell>
        </row>
        <row r="249">
          <cell r="C249" t="str">
            <v>L698A</v>
          </cell>
        </row>
        <row r="250">
          <cell r="C250" t="str">
            <v>L6994</v>
          </cell>
        </row>
        <row r="251">
          <cell r="C251" t="str">
            <v>L8080</v>
          </cell>
        </row>
        <row r="252">
          <cell r="C252" t="str">
            <v>L8100</v>
          </cell>
        </row>
        <row r="253">
          <cell r="C253" t="str">
            <v>L9110</v>
          </cell>
        </row>
        <row r="254">
          <cell r="C254" t="str">
            <v>LC001</v>
          </cell>
        </row>
        <row r="255">
          <cell r="C255" t="str">
            <v>LC002</v>
          </cell>
        </row>
        <row r="256">
          <cell r="C256" t="str">
            <v>LC003</v>
          </cell>
        </row>
        <row r="257">
          <cell r="C257" t="str">
            <v>LC005</v>
          </cell>
        </row>
        <row r="258">
          <cell r="C258" t="str">
            <v>LC009</v>
          </cell>
        </row>
        <row r="259">
          <cell r="C259" t="str">
            <v>LC011</v>
          </cell>
        </row>
        <row r="260">
          <cell r="C260" t="str">
            <v>LC700</v>
          </cell>
        </row>
        <row r="261">
          <cell r="C261" t="str">
            <v>LC800</v>
          </cell>
        </row>
        <row r="262">
          <cell r="C262" t="str">
            <v>LM016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 Ho" refreshedDate="44550.883443865743" createdVersion="7" refreshedVersion="7" minRefreshableVersion="3" recordCount="553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 Ho" refreshedDate="44550.883444212966" createdVersion="7" refreshedVersion="7" minRefreshableVersion="3" recordCount="553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san Ho" refreshedDate="44550.883444907406" createdVersion="7" refreshedVersion="7" minRefreshableVersion="3" recordCount="553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san Ho" refreshedDate="44550.883445254629" createdVersion="7" refreshedVersion="7" minRefreshableVersion="3" recordCount="632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usan Ho" refreshedDate="44550.883445486113" createdVersion="7" refreshedVersion="7" minRefreshableVersion="3" recordCount="93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d v="2021-12-10T00:00:00"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d v="2021-12-05T00:00:00"/>
    <d v="2021-12-10T00:00:00"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d v="2021-12-16T00:00:00"/>
    <d v="2021-12-16T00:00:00"/>
  </r>
  <r>
    <x v="238"/>
    <s v="使用者資料查詢"/>
    <n v="2"/>
    <s v="增加輸入欄位:修改日期,修改人員。"/>
    <x v="49"/>
    <d v="2021-12-16T00:00:00"/>
    <d v="2021-12-16T00:00:00"/>
  </r>
  <r>
    <x v="239"/>
    <s v="使用者資料維護"/>
    <n v="1"/>
    <s v="[授權等級]改為[主管等級],限[權限等級]=1.主管時輸入,限輸入1~5"/>
    <x v="49"/>
    <d v="2021-12-16T00:00:00"/>
    <d v="2021-12-16T00:00:00"/>
  </r>
  <r>
    <x v="239"/>
    <s v="使用者資料維護"/>
    <n v="2"/>
    <s v="移除[最後交易序號]欄位"/>
    <x v="49"/>
    <d v="2021-12-16T00:00:00"/>
    <d v="2021-12-16T00:00:00"/>
  </r>
  <r>
    <x v="239"/>
    <s v="使用者資料維護"/>
    <n v="3"/>
    <s v="增加[上次登入日期]及[修改人員]及[修改日期]輸出欄位"/>
    <x v="49"/>
    <d v="2021-12-16T00:00:00"/>
    <d v="2021-12-16T00:00:00"/>
  </r>
  <r>
    <x v="240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41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d v="2021-12-16T00:00:00"/>
    <d v="2021-12-16T00:00:00"/>
  </r>
  <r>
    <x v="246"/>
    <s v="代理人設定"/>
    <n v="1"/>
    <s v="需主管放行"/>
    <x v="49"/>
    <d v="2021-12-16T00:00:00"/>
    <d v="2021-12-16T00:00:00"/>
  </r>
  <r>
    <x v="246"/>
    <s v="代理人設定"/>
    <n v="2"/>
    <s v="經辦限同單位、同課組別經辦代理"/>
    <x v="49"/>
    <d v="2021-12-16T00:00:00"/>
    <d v="2021-12-16T00:00:00"/>
  </r>
  <r>
    <x v="246"/>
    <s v="代理人設定"/>
    <n v="3"/>
    <s v="主管限同單位主管代理"/>
    <x v="49"/>
    <d v="2021-12-16T00:00:00"/>
    <d v="2021-12-16T00:00:00"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樞紐分析表4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樞紐分析表3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樞紐分析表1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格1" displayName="表格1" ref="A2:K74" totalsRowShown="0" headerRowDxfId="183" dataDxfId="182" dataCellStyle="百分比">
  <autoFilter ref="A2:K74"/>
  <tableColumns count="11">
    <tableColumn id="1" name="日期" dataDxfId="181"/>
    <tableColumn id="2" name="週" dataDxfId="180">
      <calculatedColumnFormula>表格1[[#This Row],[日期]]</calculatedColumnFormula>
    </tableColumn>
    <tableColumn id="3" name="合計數" dataDxfId="179">
      <calculatedColumnFormula>COUNTA(URS確認!E:E)-1</calculatedColumnFormula>
    </tableColumn>
    <tableColumn id="4" name="累計預估" dataDxfId="178">
      <calculatedColumnFormula>COUNTIF(URS確認!K:K,"&lt;"&amp;A3+1)</calculatedColumnFormula>
    </tableColumn>
    <tableColumn id="5" name="累計完成" dataDxfId="177">
      <calculatedColumnFormula>D7-D2</calculatedColumnFormula>
    </tableColumn>
    <tableColumn id="12" name="本周預計" dataDxfId="176">
      <calculatedColumnFormula>D7-D2</calculatedColumnFormula>
    </tableColumn>
    <tableColumn id="13" name="本周完成" dataDxfId="175">
      <calculatedColumnFormula>E7-E2</calculatedColumnFormula>
    </tableColumn>
    <tableColumn id="14" name="進度" dataDxfId="17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name="累計預估達成率" dataDxfId="173" dataCellStyle="百分比">
      <calculatedColumnFormula>表格1[[#This Row],[累計預估]]/表格1[[#This Row],[合計數]]</calculatedColumnFormula>
    </tableColumn>
    <tableColumn id="7" name="累計實際達成率" dataDxfId="172" dataCellStyle="百分比">
      <calculatedColumnFormula>表格1[[#This Row],[累計完成]]/表格1[[#This Row],[合計數]]</calculatedColumnFormula>
    </tableColumn>
    <tableColumn id="10" name="欄1" dataDxfId="17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功能_33" displayName="功能_33" ref="A1:AX550" totalsRowShown="0" headerRowDxfId="170" dataDxfId="169">
  <autoFilter ref="A1:AX550"/>
  <tableColumns count="50">
    <tableColumn id="2" name="URS程式預計完成時間" dataDxfId="168"/>
    <tableColumn id="1" name="狀態" dataDxfId="167"/>
    <tableColumn id="22" name="業務大類" dataDxfId="166"/>
    <tableColumn id="26" name="流程" dataDxfId="165"/>
    <tableColumn id="5" name="功能代號" dataDxfId="164"/>
    <tableColumn id="9" name="功能名稱/說明" dataDxfId="163"/>
    <tableColumn id="38" name="刪除整併說明" dataDxfId="162"/>
    <tableColumn id="4" name="SA" dataDxfId="161"/>
    <tableColumn id="11" name="展示協助" dataDxfId="160"/>
    <tableColumn id="37" name="URS版本" dataDxfId="159"/>
    <tableColumn id="3" name="預計展示" dataDxfId="158"/>
    <tableColumn id="18" name="實際展示" dataDxfId="157"/>
    <tableColumn id="24" name="URS完成" dataDxfId="156">
      <calculatedColumnFormula>IFERROR(IF(VLOOKUP(功能_33[[#This Row],[功能代號]],討論項目!A:H,8,FALSE)=0,"",VLOOKUP(功能_33[[#This Row],[功能代號]],討論項目!A:H,8,FALSE)),"")</calculatedColumnFormula>
    </tableColumn>
    <tableColumn id="20" name="IT" dataDxfId="155"/>
    <tableColumn id="21" name="User" dataDxfId="154"/>
    <tableColumn id="7" name="User2" dataDxfId="153"/>
    <tableColumn id="8" name="段式" dataDxfId="152"/>
    <tableColumn id="10" name="經辦等級" dataDxfId="151"/>
    <tableColumn id="12" name="授權" dataDxfId="150"/>
    <tableColumn id="13" name="訂正" dataDxfId="149"/>
    <tableColumn id="14" name="修正" dataDxfId="148"/>
    <tableColumn id="16" name="帳務" dataDxfId="147"/>
    <tableColumn id="17" name="額度" dataDxfId="146"/>
    <tableColumn id="15" name="執行單位" dataDxfId="145">
      <calculatedColumnFormula>VLOOKUP(功能_33[[#This Row],[User]],SKL放款!A:G,7,FALSE)</calculatedColumnFormula>
    </tableColumn>
    <tableColumn id="32" name="程式完成" dataDxfId="144"/>
    <tableColumn id="34" name="URS交二審" dataDxfId="143"/>
    <tableColumn id="31" name="二審預排" dataDxfId="142"/>
    <tableColumn id="36" name="二審實際" dataDxfId="141"/>
    <tableColumn id="27" name="正式_x000a_交付審查" dataDxfId="140"/>
    <tableColumn id="29" name="IT審核人" dataDxfId="139"/>
    <tableColumn id="6" name="收到IT_x000a_審查意見" dataDxfId="138"/>
    <tableColumn id="35" name="回覆IT_x000a_審查意見" dataDxfId="137"/>
    <tableColumn id="33" name="User審閱人" dataDxfId="136">
      <calculatedColumnFormula>IFERROR(IF(VLOOKUP(功能_33[[#This Row],[功能代號]],E:Q,11,FALSE)=0,"",VLOOKUP(功能_33[[#This Row],[功能代號]],E:Q,11,FALSE)),"")</calculatedColumnFormula>
    </tableColumn>
    <tableColumn id="30" name="收到User_x000a_審查意見" dataDxfId="135"/>
    <tableColumn id="39" name="回覆User審查意見" dataDxfId="134"/>
    <tableColumn id="25" name="送出簽核檢核日" dataDxfId="133"/>
    <tableColumn id="19" name="覆測日" dataDxfId="132"/>
    <tableColumn id="23" name="AS400入口" dataDxfId="131">
      <calculatedColumnFormula>VLOOKUP(功能_33[[#This Row],[功能代號]],'[5]20211001'!$A:$J,8,FALSE)</calculatedColumnFormula>
    </tableColumn>
    <tableColumn id="41" name="AS400名稱" dataDxfId="130">
      <calculatedColumnFormula>VLOOKUP(功能_33[[#This Row],[功能代號]],'[5]20211001'!$A:$J,9,FALSE)</calculatedColumnFormula>
    </tableColumn>
    <tableColumn id="42" name="需二審" dataDxfId="129">
      <calculatedColumnFormula>VLOOKUP(功能_33[[#This Row],[功能代號]],需二審tmp!A:A,1,FALSE)</calculatedColumnFormula>
    </tableColumn>
    <tableColumn id="40" name="2021/11/26OK" dataDxfId="128"/>
    <tableColumn id="49" name="欄1" dataDxfId="127"/>
    <tableColumn id="28" name="己交付" dataDxfId="126">
      <calculatedColumnFormula>IF(COUNTA(AC2)=1,LEFT(D2,3),"")</calculatedColumnFormula>
    </tableColumn>
    <tableColumn id="43" name="己完成" dataDxfId="125">
      <calculatedColumnFormula>IF(AND(COUNTA(L2)=1,COUNTA(M2)=1,COUNTA(Y2)=1,COUNTA(AB2)=1,COUNTA(AC2)=0),LEFT(D2,3),"")</calculatedColumnFormula>
    </tableColumn>
    <tableColumn id="47" name="待二審" dataDxfId="124">
      <calculatedColumnFormula>IF(AND(COUNTA(L2)=1,COUNTA(M2)=1,COUNTA(Y2)=1,COUNTA(AB2)=0,COUNTA(AC2)=0),LEFT(D2,3),"")</calculatedColumnFormula>
    </tableColumn>
    <tableColumn id="44" name="URS_x000a_未完成" dataDxfId="123">
      <calculatedColumnFormula>IF(AND(COUNTA(M2)=0,COUNTA(Y2)=1),LEFT(D2,3),"")</calculatedColumnFormula>
    </tableColumn>
    <tableColumn id="45" name="程式_x000a_未完成" dataDxfId="122">
      <calculatedColumnFormula>IF(AND(COUNTA(M2)=1,COUNTA(Y2)=0),LEFT(D2,3),"")</calculatedColumnFormula>
    </tableColumn>
    <tableColumn id="46" name="均_x000a_未完成" dataDxfId="121">
      <calculatedColumnFormula>IF(AND(COUNTA(M2)=0,COUNTA(Y2)=0),LEFT(D2,3),"")</calculatedColumnFormula>
    </tableColumn>
    <tableColumn id="48" name="欄2" dataDxfId="120">
      <calculatedColumnFormula>IF(OR(COUNTA(M2)=0,COUNTA(Y2)=0),I2,"")</calculatedColumnFormula>
    </tableColumn>
    <tableColumn id="50" name="SIT進度" dataDxfId="119">
      <calculatedColumnFormula>VLOOKUP(功能_33[[#This Row],[功能代號]],[3]工作表2!$C:$C,1,FALSE)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2:V25" totalsRowShown="0" headerRowDxfId="42" dataDxfId="41">
  <autoFilter ref="A2:V25"/>
  <tableColumns count="22">
    <tableColumn id="1" name="統計日期" dataDxfId="40"/>
    <tableColumn id="2" name="總計" dataDxfId="39">
      <calculatedColumnFormula>SUM(E3,G3,H3,I3,K3,M3,O3,Q3,U3)</calculatedColumnFormula>
    </tableColumn>
    <tableColumn id="3" name="已完成" dataDxfId="38">
      <calculatedColumnFormula>SUM(F3,H3,J3,L3,N3,P3,R3,V3)</calculatedColumnFormula>
    </tableColumn>
    <tableColumn id="4" name="完成比" dataDxfId="37" dataCellStyle="百分比">
      <calculatedColumnFormula>C3/B3</calculatedColumnFormula>
    </tableColumn>
    <tableColumn id="5" name="累計" dataDxfId="36"/>
    <tableColumn id="6" name="完成" dataDxfId="35"/>
    <tableColumn id="8" name="累計2" dataDxfId="34"/>
    <tableColumn id="9" name="完成2" dataDxfId="33"/>
    <tableColumn id="11" name="累計3" dataDxfId="32"/>
    <tableColumn id="12" name="完成3" dataDxfId="31"/>
    <tableColumn id="14" name="高累計" dataDxfId="30"/>
    <tableColumn id="15" name="完成7" dataDxfId="29"/>
    <tableColumn id="17" name="中累計" dataDxfId="28"/>
    <tableColumn id="18" name="完成8" dataDxfId="27"/>
    <tableColumn id="20" name="低累計" dataDxfId="26"/>
    <tableColumn id="21" name="完成9" dataDxfId="25"/>
    <tableColumn id="23" name="累計4" dataDxfId="24"/>
    <tableColumn id="24" name="完成4" dataDxfId="23"/>
    <tableColumn id="13" name="累計5" dataDxfId="22"/>
    <tableColumn id="16" name="完成5" dataDxfId="21"/>
    <tableColumn id="26" name="累計6" dataDxfId="20"/>
    <tableColumn id="27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表格1_4" displayName="表格1_4" ref="A1:F332" totalsRowShown="0" headerRowDxfId="18" dataDxfId="17">
  <autoFilter ref="A1:F332"/>
  <tableColumns count="6">
    <tableColumn id="1" name="TranNo" dataDxfId="16"/>
    <tableColumn id="2" name="TranItem" dataDxfId="15"/>
    <tableColumn id="3" name="MenuNo" dataDxfId="14"/>
    <tableColumn id="4" name="SubMenuNo" dataDxfId="13"/>
    <tableColumn id="6" name="業務大類" dataDxfId="12"/>
    <tableColumn id="7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表格1_5" displayName="表格1_5" ref="A1:I42" totalsRowShown="0" headerRowDxfId="10" dataDxfId="9" dataCellStyle="百分比">
  <autoFilter ref="A1:I42"/>
  <tableColumns count="9">
    <tableColumn id="1" name="日期" dataDxfId="8"/>
    <tableColumn id="2" name="週" dataDxfId="7">
      <calculatedColumnFormula>表格1_5[[#This Row],[日期]]</calculatedColumnFormula>
    </tableColumn>
    <tableColumn id="3" name="合計數" dataDxfId="6">
      <calculatedColumnFormula>COUNTA(URS確認!E:E)-1</calculatedColumnFormula>
    </tableColumn>
    <tableColumn id="4" name="累計預估" dataDxfId="5">
      <calculatedColumnFormula>COUNTIF(URS確認!K:K,"&lt;"&amp;A2+1)</calculatedColumnFormula>
    </tableColumn>
    <tableColumn id="5" name="累計完成" dataDxfId="4">
      <calculatedColumnFormula>COUNTIF(URS確認!M:M,"&lt;"&amp;A2+1)</calculatedColumnFormula>
    </tableColumn>
    <tableColumn id="8" name="延遲數" dataDxfId="3">
      <calculatedColumnFormula>D2-E2</calculatedColumnFormula>
    </tableColumn>
    <tableColumn id="6" name="累計預估達成率" dataDxfId="2" dataCellStyle="百分比">
      <calculatedColumnFormula>COUNTIF(URS確認!K:K,"&lt;"&amp;A2+1)/C2</calculatedColumnFormula>
    </tableColumn>
    <tableColumn id="7" name="累計實際達成率" dataDxfId="1" dataCellStyle="百分比">
      <calculatedColumnFormula>COUNTIF(URS確認!M:M,"&lt;"&amp;A2+1)/C2</calculatedColumnFormula>
    </tableColumn>
    <tableColumn id="9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zoomScaleNormal="100" workbookViewId="0">
      <pane ySplit="1" topLeftCell="A2" activePane="bottomLeft" state="frozen"/>
      <selection pane="bottomLeft" activeCell="X9" sqref="X9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hidden="1" customWidth="1"/>
    <col min="4" max="4" width="7" style="427" hidden="1" customWidth="1"/>
    <col min="5" max="5" width="5.25" style="316" hidden="1" customWidth="1"/>
    <col min="6" max="6" width="4.875" style="433" hidden="1" customWidth="1"/>
    <col min="7" max="7" width="4.875" style="316" hidden="1" customWidth="1"/>
    <col min="8" max="8" width="4.875" style="427" hidden="1" customWidth="1"/>
    <col min="9" max="9" width="5.375" style="316" hidden="1" customWidth="1"/>
    <col min="10" max="10" width="4.875" style="427" hidden="1" customWidth="1"/>
    <col min="11" max="11" width="5.25" style="317" bestFit="1" customWidth="1"/>
    <col min="12" max="12" width="4.875" style="427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31">
      <c r="A1" s="210" t="s">
        <v>29</v>
      </c>
    </row>
    <row r="2" spans="1:31" s="212" customFormat="1" ht="38.25" customHeight="1">
      <c r="A2" s="321" t="s">
        <v>30</v>
      </c>
      <c r="B2" s="321" t="s">
        <v>2814</v>
      </c>
      <c r="C2" s="321" t="s">
        <v>31</v>
      </c>
      <c r="D2" s="321"/>
      <c r="E2" s="321" t="s">
        <v>2765</v>
      </c>
      <c r="F2" s="434"/>
      <c r="G2" s="321" t="s">
        <v>2800</v>
      </c>
      <c r="H2" s="321"/>
      <c r="I2" s="323" t="s">
        <v>32</v>
      </c>
      <c r="J2" s="321"/>
      <c r="K2" s="321" t="s">
        <v>2801</v>
      </c>
      <c r="L2" s="321"/>
      <c r="M2" s="321" t="s">
        <v>3279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8">
        <v>44484</v>
      </c>
      <c r="X3" s="240"/>
      <c r="Y3" s="241"/>
    </row>
    <row r="4" spans="1:31" s="214" customFormat="1" ht="14.55" customHeight="1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>
      <c r="A6" s="235" t="s">
        <v>49</v>
      </c>
      <c r="B6" s="325">
        <f>統計tmp!OY7</f>
        <v>79</v>
      </c>
      <c r="C6" s="325">
        <v>78</v>
      </c>
      <c r="D6" s="428">
        <f>C6/B6</f>
        <v>0.98734177215189878</v>
      </c>
      <c r="E6" s="406">
        <v>76</v>
      </c>
      <c r="F6" s="431">
        <f t="shared" ref="F6:F15" si="0">E6/B6</f>
        <v>0.96202531645569622</v>
      </c>
      <c r="G6" s="425">
        <v>76</v>
      </c>
      <c r="H6" s="431">
        <f t="shared" ref="H6:H15" si="1">G6/B6</f>
        <v>0.96202531645569622</v>
      </c>
      <c r="I6" s="325">
        <v>76</v>
      </c>
      <c r="J6" s="428">
        <f>I6/B6</f>
        <v>0.96202531645569622</v>
      </c>
      <c r="K6" s="325">
        <v>79</v>
      </c>
      <c r="L6" s="428">
        <f t="shared" ref="L6" si="2">K6/B6</f>
        <v>1</v>
      </c>
      <c r="M6" s="643" t="s">
        <v>3274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21"/>
      <c r="AC6" s="622"/>
      <c r="AD6" s="623" t="s">
        <v>3094</v>
      </c>
      <c r="AE6" s="624"/>
    </row>
    <row r="7" spans="1:31" s="47" customFormat="1" ht="14.4">
      <c r="A7" s="235" t="s">
        <v>50</v>
      </c>
      <c r="B7" s="325">
        <f>統計tmp!OY8</f>
        <v>38</v>
      </c>
      <c r="C7" s="325">
        <v>38</v>
      </c>
      <c r="D7" s="428">
        <f>C7/B7</f>
        <v>1</v>
      </c>
      <c r="E7" s="406">
        <v>38</v>
      </c>
      <c r="F7" s="431">
        <f t="shared" si="0"/>
        <v>1</v>
      </c>
      <c r="G7" s="425">
        <v>38</v>
      </c>
      <c r="H7" s="431">
        <f t="shared" si="1"/>
        <v>1</v>
      </c>
      <c r="I7" s="325">
        <v>38</v>
      </c>
      <c r="J7" s="428">
        <f>I7/B7</f>
        <v>1</v>
      </c>
      <c r="K7" s="325">
        <v>38</v>
      </c>
      <c r="L7" s="428">
        <f>K7/B7</f>
        <v>1</v>
      </c>
      <c r="M7" s="643" t="s">
        <v>3278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8">
        <v>44515</v>
      </c>
      <c r="X7" s="240"/>
      <c r="Y7" s="241"/>
      <c r="AB7" s="625" t="s">
        <v>203</v>
      </c>
      <c r="AC7" s="622"/>
      <c r="AD7" s="397">
        <f>COUNTIF(URS確認!AW:AW,統計表2.1!AB7)</f>
        <v>0</v>
      </c>
      <c r="AE7" s="427" t="s">
        <v>3093</v>
      </c>
    </row>
    <row r="8" spans="1:31" s="47" customFormat="1" ht="15" customHeight="1">
      <c r="A8" s="235" t="s">
        <v>51</v>
      </c>
      <c r="B8" s="325">
        <f>統計tmp!OY9</f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v>69</v>
      </c>
      <c r="H8" s="431">
        <f t="shared" si="1"/>
        <v>0.92</v>
      </c>
      <c r="I8" s="325">
        <v>75</v>
      </c>
      <c r="J8" s="428">
        <f>I8/B8</f>
        <v>1</v>
      </c>
      <c r="K8" s="325">
        <v>75</v>
      </c>
      <c r="L8" s="428">
        <f t="shared" ref="L8:L14" si="3">K8/B8</f>
        <v>1</v>
      </c>
      <c r="M8" s="642" t="s">
        <v>3275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5" t="s">
        <v>194</v>
      </c>
      <c r="AC8" s="622"/>
      <c r="AD8" s="397">
        <f>COUNTIF(URS確認!AW:AW,統計表2.1!AB8)</f>
        <v>0</v>
      </c>
      <c r="AE8" s="427" t="s">
        <v>3092</v>
      </c>
    </row>
    <row r="9" spans="1:31" s="47" customFormat="1" ht="14.4">
      <c r="A9" s="235" t="s">
        <v>52</v>
      </c>
      <c r="B9" s="325">
        <f>統計tmp!OY10</f>
        <v>87</v>
      </c>
      <c r="C9" s="325">
        <v>87</v>
      </c>
      <c r="D9" s="428">
        <f>C9/B9</f>
        <v>1</v>
      </c>
      <c r="E9" s="406">
        <v>72</v>
      </c>
      <c r="F9" s="431">
        <f t="shared" si="0"/>
        <v>0.82758620689655171</v>
      </c>
      <c r="G9" s="425">
        <v>84</v>
      </c>
      <c r="H9" s="431">
        <f t="shared" si="1"/>
        <v>0.96551724137931039</v>
      </c>
      <c r="I9" s="325">
        <v>73</v>
      </c>
      <c r="J9" s="428">
        <f>I9/B9</f>
        <v>0.83908045977011492</v>
      </c>
      <c r="K9" s="325">
        <v>87</v>
      </c>
      <c r="L9" s="428">
        <f t="shared" si="3"/>
        <v>1</v>
      </c>
      <c r="M9" s="643" t="s">
        <v>3276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5" t="s">
        <v>314</v>
      </c>
      <c r="AC9" s="622"/>
      <c r="AD9" s="397">
        <f>COUNTIF(URS確認!AW:AW,統計表2.1!AB9)</f>
        <v>0</v>
      </c>
      <c r="AE9" s="427" t="s">
        <v>3091</v>
      </c>
    </row>
    <row r="10" spans="1:31" s="47" customFormat="1" ht="15" customHeight="1">
      <c r="A10" s="235" t="s">
        <v>54</v>
      </c>
      <c r="B10" s="325">
        <f>統計tmp!OY11</f>
        <v>95</v>
      </c>
      <c r="C10" s="325">
        <v>90</v>
      </c>
      <c r="D10" s="428">
        <f>C10/B10</f>
        <v>0.94736842105263153</v>
      </c>
      <c r="E10" s="406">
        <v>86</v>
      </c>
      <c r="F10" s="431">
        <f t="shared" si="0"/>
        <v>0.90526315789473688</v>
      </c>
      <c r="G10" s="425">
        <v>87</v>
      </c>
      <c r="H10" s="431">
        <f t="shared" si="1"/>
        <v>0.91578947368421049</v>
      </c>
      <c r="I10" s="325">
        <v>77</v>
      </c>
      <c r="J10" s="428">
        <f>I10/B10</f>
        <v>0.81052631578947365</v>
      </c>
      <c r="K10" s="325">
        <v>95</v>
      </c>
      <c r="L10" s="428">
        <f t="shared" si="3"/>
        <v>1</v>
      </c>
      <c r="M10" s="642" t="s">
        <v>3277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5" t="s">
        <v>480</v>
      </c>
      <c r="AC10" s="622"/>
      <c r="AD10" s="397">
        <f>COUNTIF(URS確認!AW:AW,統計表2.1!AB10)</f>
        <v>0</v>
      </c>
      <c r="AE10" s="427" t="s">
        <v>2940</v>
      </c>
    </row>
    <row r="11" spans="1:31" s="47" customFormat="1" ht="15" customHeight="1">
      <c r="A11" s="235" t="s">
        <v>55</v>
      </c>
      <c r="B11" s="325">
        <f>統計tmp!OY12</f>
        <v>10</v>
      </c>
      <c r="C11" s="325">
        <v>10</v>
      </c>
      <c r="D11" s="428">
        <v>0</v>
      </c>
      <c r="E11" s="406">
        <v>9</v>
      </c>
      <c r="F11" s="431">
        <f t="shared" si="0"/>
        <v>0.9</v>
      </c>
      <c r="G11" s="425">
        <v>9</v>
      </c>
      <c r="H11" s="431">
        <f t="shared" si="1"/>
        <v>0.9</v>
      </c>
      <c r="I11" s="325">
        <v>1</v>
      </c>
      <c r="J11" s="428">
        <f t="shared" ref="J11:J14" si="4">I11/B11</f>
        <v>0.1</v>
      </c>
      <c r="K11" s="325">
        <v>10</v>
      </c>
      <c r="L11" s="428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5" t="s">
        <v>136</v>
      </c>
      <c r="AC11" s="622"/>
      <c r="AD11" s="397">
        <f>COUNTIF(URS確認!AW:AW,統計表2.1!AB11)</f>
        <v>0</v>
      </c>
      <c r="AE11" s="427" t="s">
        <v>3090</v>
      </c>
    </row>
    <row r="12" spans="1:31" s="47" customFormat="1" ht="15" customHeight="1">
      <c r="A12" s="235" t="s">
        <v>56</v>
      </c>
      <c r="B12" s="325">
        <f>統計tmp!OY13</f>
        <v>136</v>
      </c>
      <c r="C12" s="325">
        <v>135</v>
      </c>
      <c r="D12" s="428">
        <f>C12/B12</f>
        <v>0.99264705882352944</v>
      </c>
      <c r="E12" s="406">
        <v>93</v>
      </c>
      <c r="F12" s="431">
        <f t="shared" si="0"/>
        <v>0.68382352941176472</v>
      </c>
      <c r="G12" s="425">
        <v>98</v>
      </c>
      <c r="H12" s="431">
        <f t="shared" si="1"/>
        <v>0.72058823529411764</v>
      </c>
      <c r="I12" s="325">
        <v>130</v>
      </c>
      <c r="J12" s="428">
        <f t="shared" si="4"/>
        <v>0.95588235294117652</v>
      </c>
      <c r="K12" s="325">
        <v>136</v>
      </c>
      <c r="L12" s="428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5" t="s">
        <v>137</v>
      </c>
      <c r="AC12" s="622"/>
      <c r="AD12" s="397">
        <f>COUNTIF(URS確認!AW:AW,統計表2.1!AB12)</f>
        <v>0</v>
      </c>
      <c r="AE12" s="427" t="s">
        <v>3089</v>
      </c>
    </row>
    <row r="13" spans="1:31" s="47" customFormat="1" ht="15" customHeight="1">
      <c r="A13" s="235" t="s">
        <v>57</v>
      </c>
      <c r="B13" s="325">
        <f>統計tmp!OY14</f>
        <v>1</v>
      </c>
      <c r="C13" s="325">
        <v>1</v>
      </c>
      <c r="D13" s="428">
        <f t="shared" ref="D13:D14" si="5">C13/B13</f>
        <v>1</v>
      </c>
      <c r="E13" s="406">
        <v>1</v>
      </c>
      <c r="F13" s="431">
        <f t="shared" si="0"/>
        <v>1</v>
      </c>
      <c r="G13" s="425">
        <v>1</v>
      </c>
      <c r="H13" s="431">
        <f t="shared" si="1"/>
        <v>1</v>
      </c>
      <c r="I13" s="325">
        <v>1</v>
      </c>
      <c r="J13" s="428">
        <f t="shared" si="4"/>
        <v>1</v>
      </c>
      <c r="K13" s="325">
        <v>1</v>
      </c>
      <c r="L13" s="428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21"/>
      <c r="AC13" s="622"/>
      <c r="AD13" s="626">
        <f>SUM(AD7:AD12)</f>
        <v>0</v>
      </c>
      <c r="AE13" s="624"/>
    </row>
    <row r="14" spans="1:31" s="47" customFormat="1" ht="15" customHeight="1">
      <c r="A14" s="235" t="s">
        <v>2761</v>
      </c>
      <c r="B14" s="325">
        <v>12</v>
      </c>
      <c r="C14" s="325">
        <v>12</v>
      </c>
      <c r="D14" s="428">
        <f t="shared" si="5"/>
        <v>1</v>
      </c>
      <c r="E14" s="406">
        <v>12</v>
      </c>
      <c r="F14" s="431">
        <f t="shared" si="0"/>
        <v>1</v>
      </c>
      <c r="G14" s="425">
        <v>12</v>
      </c>
      <c r="H14" s="431">
        <f t="shared" si="1"/>
        <v>1</v>
      </c>
      <c r="I14" s="325">
        <v>12</v>
      </c>
      <c r="J14" s="428">
        <f t="shared" si="4"/>
        <v>1</v>
      </c>
      <c r="K14" s="325">
        <v>12</v>
      </c>
      <c r="L14" s="428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>
      <c r="A15" s="248" t="s">
        <v>58</v>
      </c>
      <c r="B15" s="327">
        <f>SUM(B3,B6:B14)</f>
        <v>549</v>
      </c>
      <c r="C15" s="327">
        <f>SUM(C3,C6:C14)</f>
        <v>542</v>
      </c>
      <c r="D15" s="430">
        <f>C15/B15</f>
        <v>0.98724954462659376</v>
      </c>
      <c r="E15" s="327">
        <f>E3+SUM(E6:E14)</f>
        <v>473</v>
      </c>
      <c r="F15" s="432">
        <f t="shared" si="0"/>
        <v>0.86156648451730422</v>
      </c>
      <c r="G15" s="426">
        <f>G3+SUM(G6:G14)</f>
        <v>490</v>
      </c>
      <c r="H15" s="432">
        <f t="shared" si="1"/>
        <v>0.89253187613843354</v>
      </c>
      <c r="I15" s="327">
        <f>SUM(I3,I6:I14)</f>
        <v>499</v>
      </c>
      <c r="J15" s="430">
        <f>I15/B15</f>
        <v>0.90892531876138438</v>
      </c>
      <c r="K15" s="327">
        <f>SUM(K3,K6:K14)</f>
        <v>549</v>
      </c>
      <c r="L15" s="430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79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41" bestFit="1" customWidth="1"/>
    <col min="20" max="20" width="10" style="277" bestFit="1" customWidth="1"/>
    <col min="21" max="21" width="8.625" style="447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2864</v>
      </c>
      <c r="C2" s="321" t="s">
        <v>31</v>
      </c>
      <c r="D2" s="323"/>
      <c r="E2" s="323" t="s">
        <v>2865</v>
      </c>
      <c r="F2" s="323"/>
      <c r="G2" s="321" t="s">
        <v>2866</v>
      </c>
      <c r="H2" s="321"/>
      <c r="I2" s="323" t="s">
        <v>32</v>
      </c>
      <c r="J2" s="323"/>
      <c r="K2" s="323" t="s">
        <v>2867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>
      <c r="A14" s="235" t="s">
        <v>2868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7" bestFit="1" customWidth="1"/>
    <col min="10" max="10" width="5.625" style="457" customWidth="1"/>
    <col min="11" max="12" width="8.75" style="457"/>
    <col min="13" max="16384" width="8.75" style="166"/>
  </cols>
  <sheetData>
    <row r="1" spans="1:16">
      <c r="C1" s="166" t="s">
        <v>58</v>
      </c>
      <c r="D1" s="166" t="s">
        <v>2913</v>
      </c>
      <c r="E1" s="166" t="s">
        <v>2914</v>
      </c>
      <c r="F1" s="166" t="s">
        <v>2915</v>
      </c>
      <c r="G1" s="166" t="s">
        <v>2865</v>
      </c>
      <c r="H1" s="166" t="s">
        <v>2916</v>
      </c>
      <c r="I1" s="457" t="s">
        <v>2917</v>
      </c>
      <c r="K1" s="468" t="s">
        <v>2902</v>
      </c>
      <c r="M1" s="468" t="s">
        <v>2918</v>
      </c>
      <c r="O1" s="166" t="s">
        <v>2919</v>
      </c>
      <c r="P1" s="166" t="s">
        <v>2920</v>
      </c>
    </row>
    <row r="3" spans="1:16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7" t="s">
        <v>2816</v>
      </c>
      <c r="L3" s="457" t="s">
        <v>2816</v>
      </c>
      <c r="N3" s="166" t="s">
        <v>2816</v>
      </c>
    </row>
    <row r="4" spans="1:16">
      <c r="B4" s="166" t="s">
        <v>2819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7" t="s">
        <v>2816</v>
      </c>
      <c r="L4" s="457" t="s">
        <v>2816</v>
      </c>
      <c r="N4" s="166" t="s">
        <v>2816</v>
      </c>
    </row>
    <row r="5" spans="1:16">
      <c r="B5" s="166" t="s">
        <v>2821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7" t="s">
        <v>2816</v>
      </c>
      <c r="L5" s="457" t="s">
        <v>2816</v>
      </c>
      <c r="N5" s="166" t="s">
        <v>2816</v>
      </c>
    </row>
    <row r="6" spans="1:16">
      <c r="B6" s="166" t="s">
        <v>2820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7" t="s">
        <v>2816</v>
      </c>
      <c r="L6" s="457" t="s">
        <v>2816</v>
      </c>
      <c r="N6" s="166" t="s">
        <v>2816</v>
      </c>
    </row>
    <row r="7" spans="1:16">
      <c r="B7" s="166" t="s">
        <v>2894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7" t="s">
        <v>2816</v>
      </c>
      <c r="L7" s="457" t="s">
        <v>2816</v>
      </c>
      <c r="N7" s="166" t="s">
        <v>2816</v>
      </c>
    </row>
    <row r="8" spans="1:16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7" t="s">
        <v>2816</v>
      </c>
      <c r="L8" s="457" t="s">
        <v>2816</v>
      </c>
      <c r="N8" s="166" t="s">
        <v>2816</v>
      </c>
    </row>
    <row r="9" spans="1:16">
      <c r="B9" s="166" t="s">
        <v>2817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7" t="s">
        <v>1494</v>
      </c>
      <c r="J9" s="457">
        <v>2</v>
      </c>
      <c r="L9" s="457" t="s">
        <v>2816</v>
      </c>
      <c r="N9" s="166" t="s">
        <v>2816</v>
      </c>
    </row>
    <row r="10" spans="1:16">
      <c r="B10" s="166" t="s">
        <v>2818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7" t="s">
        <v>2816</v>
      </c>
      <c r="K10" s="457" t="s">
        <v>1494</v>
      </c>
      <c r="L10" s="457">
        <v>20</v>
      </c>
      <c r="N10" s="166" t="s">
        <v>2816</v>
      </c>
    </row>
    <row r="11" spans="1:16">
      <c r="B11" s="166" t="s">
        <v>2869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7" t="s">
        <v>1494</v>
      </c>
      <c r="J11" s="457">
        <v>10</v>
      </c>
      <c r="L11" s="457" t="s">
        <v>2816</v>
      </c>
      <c r="N11" s="166" t="s">
        <v>2816</v>
      </c>
    </row>
    <row r="12" spans="1:16">
      <c r="B12" s="166" t="s">
        <v>2870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7" t="s">
        <v>2816</v>
      </c>
      <c r="K12" s="457" t="s">
        <v>1494</v>
      </c>
      <c r="L12" s="457">
        <v>19</v>
      </c>
      <c r="N12" s="166" t="s">
        <v>2816</v>
      </c>
    </row>
    <row r="13" spans="1:16">
      <c r="B13" s="166" t="s">
        <v>2871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7" t="s">
        <v>1494</v>
      </c>
      <c r="J13" s="457">
        <v>9</v>
      </c>
      <c r="L13" s="457" t="s">
        <v>2816</v>
      </c>
      <c r="N13" s="166" t="s">
        <v>2816</v>
      </c>
    </row>
    <row r="14" spans="1:16">
      <c r="B14" s="166" t="s">
        <v>2872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7" t="s">
        <v>1494</v>
      </c>
      <c r="J14" s="457">
        <v>6</v>
      </c>
      <c r="L14" s="457" t="s">
        <v>2816</v>
      </c>
      <c r="N14" s="166" t="s">
        <v>2816</v>
      </c>
    </row>
    <row r="15" spans="1:16">
      <c r="B15" s="166" t="s">
        <v>2873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7" t="s">
        <v>2816</v>
      </c>
      <c r="K15" s="457" t="s">
        <v>1494</v>
      </c>
      <c r="L15" s="457">
        <v>11</v>
      </c>
      <c r="N15" s="166" t="s">
        <v>2816</v>
      </c>
    </row>
    <row r="16" spans="1:16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7" t="s">
        <v>1494</v>
      </c>
      <c r="J16" s="457">
        <v>1</v>
      </c>
      <c r="L16" s="457" t="s">
        <v>2816</v>
      </c>
      <c r="N16" s="166" t="s">
        <v>2816</v>
      </c>
    </row>
    <row r="17" spans="1:16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7" t="s">
        <v>2816</v>
      </c>
      <c r="L17" s="457" t="s">
        <v>2816</v>
      </c>
      <c r="N17" s="166" t="s">
        <v>2816</v>
      </c>
    </row>
    <row r="18" spans="1:16">
      <c r="B18" s="166" t="s">
        <v>2874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7" t="s">
        <v>2816</v>
      </c>
      <c r="L18" s="457" t="s">
        <v>2816</v>
      </c>
      <c r="N18" s="166" t="s">
        <v>2816</v>
      </c>
    </row>
    <row r="19" spans="1:16">
      <c r="B19" s="166" t="s">
        <v>2875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7" t="s">
        <v>2816</v>
      </c>
      <c r="L19" s="457" t="s">
        <v>2816</v>
      </c>
      <c r="N19" s="166" t="s">
        <v>2816</v>
      </c>
    </row>
    <row r="20" spans="1:16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7" t="s">
        <v>1494</v>
      </c>
      <c r="J20" s="457">
        <v>2</v>
      </c>
      <c r="L20" s="457" t="s">
        <v>2816</v>
      </c>
      <c r="O20" s="166" t="s">
        <v>2816</v>
      </c>
    </row>
    <row r="21" spans="1:16">
      <c r="B21" s="166" t="s">
        <v>2876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7" t="s">
        <v>2816</v>
      </c>
      <c r="L21" s="457" t="s">
        <v>2816</v>
      </c>
      <c r="N21" s="166" t="s">
        <v>2816</v>
      </c>
    </row>
    <row r="22" spans="1:16">
      <c r="B22" s="166" t="s">
        <v>2877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7" t="s">
        <v>2816</v>
      </c>
      <c r="L22" s="457" t="s">
        <v>2816</v>
      </c>
      <c r="N22" s="166" t="s">
        <v>2816</v>
      </c>
    </row>
    <row r="23" spans="1:16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7" t="s">
        <v>2816</v>
      </c>
      <c r="L23" s="457" t="s">
        <v>2816</v>
      </c>
      <c r="N23" s="166" t="s">
        <v>2816</v>
      </c>
    </row>
    <row r="24" spans="1:16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7" t="s">
        <v>1494</v>
      </c>
      <c r="J24" s="457">
        <v>5</v>
      </c>
      <c r="L24" s="457" t="s">
        <v>2816</v>
      </c>
      <c r="N24" s="166" t="s">
        <v>2816</v>
      </c>
    </row>
    <row r="25" spans="1:16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7" t="s">
        <v>2816</v>
      </c>
      <c r="L25" s="457" t="s">
        <v>2816</v>
      </c>
      <c r="M25" s="166" t="s">
        <v>1494</v>
      </c>
      <c r="N25" s="166">
        <v>17</v>
      </c>
      <c r="O25" s="166">
        <v>1</v>
      </c>
      <c r="P25" s="166" t="s">
        <v>2921</v>
      </c>
    </row>
    <row r="26" spans="1:16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7" t="s">
        <v>1494</v>
      </c>
      <c r="J26" s="457">
        <v>8</v>
      </c>
      <c r="L26" s="457" t="s">
        <v>2816</v>
      </c>
      <c r="N26" s="166" t="s">
        <v>2816</v>
      </c>
      <c r="O26" s="166" t="s">
        <v>2816</v>
      </c>
    </row>
    <row r="27" spans="1:16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7" t="s">
        <v>2816</v>
      </c>
      <c r="L27" s="457" t="s">
        <v>2816</v>
      </c>
      <c r="M27" s="166" t="s">
        <v>1494</v>
      </c>
      <c r="N27" s="166">
        <v>7</v>
      </c>
      <c r="O27" s="166">
        <v>1</v>
      </c>
      <c r="P27" s="166" t="s">
        <v>2921</v>
      </c>
    </row>
    <row r="28" spans="1:16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7" t="s">
        <v>1494</v>
      </c>
      <c r="J28" s="457">
        <v>10</v>
      </c>
      <c r="L28" s="457" t="s">
        <v>2816</v>
      </c>
      <c r="N28" s="166" t="s">
        <v>2816</v>
      </c>
      <c r="O28" s="166" t="s">
        <v>2816</v>
      </c>
    </row>
    <row r="29" spans="1:16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7" t="s">
        <v>2816</v>
      </c>
      <c r="L29" s="457" t="s">
        <v>2816</v>
      </c>
      <c r="M29" s="166" t="s">
        <v>1494</v>
      </c>
      <c r="N29" s="166">
        <v>7</v>
      </c>
      <c r="O29" s="166">
        <v>1</v>
      </c>
      <c r="P29" s="166" t="s">
        <v>2921</v>
      </c>
    </row>
    <row r="30" spans="1:16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7" t="s">
        <v>1494</v>
      </c>
      <c r="J30" s="457">
        <v>1</v>
      </c>
      <c r="L30" s="457" t="s">
        <v>2816</v>
      </c>
      <c r="N30" s="166" t="s">
        <v>2816</v>
      </c>
      <c r="O30" s="166" t="s">
        <v>2816</v>
      </c>
    </row>
    <row r="31" spans="1:16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7" t="s">
        <v>2816</v>
      </c>
      <c r="L31" s="457" t="s">
        <v>2816</v>
      </c>
      <c r="M31" s="166" t="s">
        <v>1494</v>
      </c>
      <c r="N31" s="166">
        <v>17</v>
      </c>
      <c r="O31" s="166">
        <v>1</v>
      </c>
      <c r="P31" s="166" t="s">
        <v>2921</v>
      </c>
    </row>
    <row r="32" spans="1:16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7" t="s">
        <v>2816</v>
      </c>
      <c r="L32" s="457" t="s">
        <v>2816</v>
      </c>
      <c r="M32" s="166" t="s">
        <v>1494</v>
      </c>
      <c r="N32" s="166">
        <v>3</v>
      </c>
      <c r="O32" s="166">
        <v>1</v>
      </c>
      <c r="P32" s="166" t="s">
        <v>2921</v>
      </c>
    </row>
    <row r="33" spans="1:15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7" t="s">
        <v>2816</v>
      </c>
      <c r="L33" s="457" t="s">
        <v>2816</v>
      </c>
      <c r="N33" s="166" t="s">
        <v>2816</v>
      </c>
      <c r="O33" s="166" t="s">
        <v>2816</v>
      </c>
    </row>
    <row r="34" spans="1:15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7" t="s">
        <v>2816</v>
      </c>
      <c r="L34" s="457" t="s">
        <v>2816</v>
      </c>
      <c r="M34" s="166" t="s">
        <v>1494</v>
      </c>
      <c r="N34" s="166">
        <v>15</v>
      </c>
      <c r="O34" s="166">
        <v>1</v>
      </c>
    </row>
    <row r="35" spans="1:15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7" t="s">
        <v>2816</v>
      </c>
      <c r="L35" s="457" t="s">
        <v>2816</v>
      </c>
      <c r="M35" s="166" t="s">
        <v>1494</v>
      </c>
      <c r="N35" s="166">
        <v>12</v>
      </c>
      <c r="O35" s="166">
        <v>1</v>
      </c>
    </row>
    <row r="36" spans="1:15">
      <c r="B36" s="166" t="s">
        <v>2815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7" t="s">
        <v>2816</v>
      </c>
      <c r="L36" s="457" t="s">
        <v>2816</v>
      </c>
      <c r="M36" s="166" t="s">
        <v>1494</v>
      </c>
      <c r="N36" s="166">
        <v>15</v>
      </c>
      <c r="O36" s="166">
        <v>15</v>
      </c>
    </row>
    <row r="37" spans="1:15">
      <c r="B37" s="166" t="s">
        <v>2878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7" t="s">
        <v>2816</v>
      </c>
      <c r="L37" s="457" t="s">
        <v>2816</v>
      </c>
      <c r="M37" s="166" t="s">
        <v>1494</v>
      </c>
      <c r="N37" s="166">
        <v>15</v>
      </c>
      <c r="O37" s="166">
        <v>1</v>
      </c>
    </row>
    <row r="38" spans="1:15">
      <c r="B38" s="166" t="s">
        <v>2835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7" t="s">
        <v>2816</v>
      </c>
      <c r="N38" s="166" t="s">
        <v>2816</v>
      </c>
      <c r="O38" s="166" t="s">
        <v>2816</v>
      </c>
    </row>
    <row r="39" spans="1:15">
      <c r="B39" s="166" t="s">
        <v>2879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7" t="s">
        <v>2816</v>
      </c>
      <c r="K39" s="457" t="s">
        <v>1494</v>
      </c>
      <c r="L39" s="457">
        <v>4</v>
      </c>
      <c r="N39" s="166" t="s">
        <v>2816</v>
      </c>
      <c r="O39" s="166" t="s">
        <v>2816</v>
      </c>
    </row>
    <row r="40" spans="1:15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7" t="s">
        <v>2816</v>
      </c>
      <c r="L40" s="457" t="s">
        <v>2816</v>
      </c>
      <c r="N40" s="166" t="s">
        <v>2816</v>
      </c>
      <c r="O40" s="166" t="s">
        <v>2816</v>
      </c>
    </row>
    <row r="41" spans="1:15">
      <c r="B41" s="166" t="s">
        <v>2880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7" t="s">
        <v>2816</v>
      </c>
      <c r="L41" s="457" t="s">
        <v>2816</v>
      </c>
      <c r="M41" s="166" t="s">
        <v>1494</v>
      </c>
      <c r="N41" s="166">
        <v>4</v>
      </c>
      <c r="O41" s="166">
        <v>2</v>
      </c>
    </row>
    <row r="42" spans="1:15">
      <c r="B42" s="166" t="s">
        <v>2881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7" t="s">
        <v>1494</v>
      </c>
      <c r="J42" s="457">
        <v>9</v>
      </c>
      <c r="L42" s="457" t="s">
        <v>2816</v>
      </c>
      <c r="N42" s="166" t="s">
        <v>2816</v>
      </c>
      <c r="O42" s="166" t="s">
        <v>2816</v>
      </c>
    </row>
    <row r="43" spans="1:15">
      <c r="B43" s="166" t="s">
        <v>2882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7" t="s">
        <v>1494</v>
      </c>
      <c r="J43" s="457">
        <v>6</v>
      </c>
      <c r="L43" s="457" t="s">
        <v>2816</v>
      </c>
      <c r="N43" s="166" t="s">
        <v>2816</v>
      </c>
      <c r="O43" s="166" t="s">
        <v>2816</v>
      </c>
    </row>
    <row r="44" spans="1:15">
      <c r="B44" s="166" t="s">
        <v>2883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7" t="s">
        <v>2816</v>
      </c>
      <c r="L44" s="457" t="s">
        <v>2816</v>
      </c>
      <c r="M44" s="166" t="s">
        <v>1494</v>
      </c>
      <c r="N44" s="166">
        <v>8</v>
      </c>
      <c r="O44" s="166">
        <v>8</v>
      </c>
    </row>
    <row r="45" spans="1:15">
      <c r="B45" s="166" t="s">
        <v>2884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7" t="s">
        <v>2816</v>
      </c>
      <c r="K45" s="457" t="s">
        <v>1494</v>
      </c>
      <c r="L45" s="457">
        <v>7</v>
      </c>
      <c r="N45" s="166" t="s">
        <v>2816</v>
      </c>
      <c r="O45" s="166" t="s">
        <v>2816</v>
      </c>
    </row>
    <row r="46" spans="1:15">
      <c r="B46" s="166" t="s">
        <v>2885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7" t="s">
        <v>2816</v>
      </c>
      <c r="L46" s="457" t="s">
        <v>2816</v>
      </c>
      <c r="M46" s="166" t="s">
        <v>1494</v>
      </c>
      <c r="N46" s="166">
        <v>20</v>
      </c>
      <c r="O46" s="166">
        <v>2</v>
      </c>
    </row>
    <row r="47" spans="1:15">
      <c r="B47" s="166" t="s">
        <v>2886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7" t="s">
        <v>2816</v>
      </c>
      <c r="L47" s="457" t="s">
        <v>2816</v>
      </c>
      <c r="M47" s="166" t="s">
        <v>1494</v>
      </c>
      <c r="N47" s="166">
        <v>29</v>
      </c>
      <c r="O47" s="166">
        <v>2</v>
      </c>
    </row>
    <row r="48" spans="1:15">
      <c r="B48" s="166" t="s">
        <v>2887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7" t="s">
        <v>2816</v>
      </c>
      <c r="L48" s="457" t="s">
        <v>2816</v>
      </c>
      <c r="M48" s="166" t="s">
        <v>1494</v>
      </c>
      <c r="N48" s="166">
        <v>5</v>
      </c>
      <c r="O48" s="166">
        <v>1</v>
      </c>
    </row>
    <row r="49" spans="1:15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7" t="s">
        <v>2816</v>
      </c>
      <c r="L49" s="457" t="s">
        <v>2816</v>
      </c>
      <c r="N49" s="166" t="s">
        <v>2816</v>
      </c>
      <c r="O49" s="166" t="s">
        <v>2816</v>
      </c>
    </row>
    <row r="50" spans="1:15">
      <c r="B50" s="166" t="s">
        <v>2888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7" t="s">
        <v>2816</v>
      </c>
      <c r="K50" s="457" t="s">
        <v>1494</v>
      </c>
      <c r="L50" s="457">
        <v>1</v>
      </c>
      <c r="N50" s="166" t="s">
        <v>2816</v>
      </c>
      <c r="O50" s="166" t="s">
        <v>2816</v>
      </c>
    </row>
    <row r="51" spans="1:15">
      <c r="B51" s="166" t="s">
        <v>2834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7" t="s">
        <v>2816</v>
      </c>
      <c r="L51" s="457" t="s">
        <v>2816</v>
      </c>
      <c r="M51" s="166" t="s">
        <v>1494</v>
      </c>
      <c r="N51" s="166">
        <v>9</v>
      </c>
      <c r="O51" s="166">
        <v>6</v>
      </c>
    </row>
    <row r="52" spans="1:15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7" t="s">
        <v>2816</v>
      </c>
      <c r="L52" s="457" t="s">
        <v>2816</v>
      </c>
      <c r="N52" s="166" t="s">
        <v>2816</v>
      </c>
      <c r="O52" s="166" t="s">
        <v>2816</v>
      </c>
    </row>
    <row r="53" spans="1:15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7" t="s">
        <v>2816</v>
      </c>
      <c r="L53" s="457" t="s">
        <v>2816</v>
      </c>
      <c r="M53" s="166" t="s">
        <v>1494</v>
      </c>
      <c r="N53" s="166">
        <v>7</v>
      </c>
      <c r="O53" s="166">
        <v>5</v>
      </c>
    </row>
    <row r="54" spans="1:15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7" t="s">
        <v>2816</v>
      </c>
      <c r="K54" s="457" t="s">
        <v>1494</v>
      </c>
      <c r="L54" s="457">
        <v>9</v>
      </c>
      <c r="N54" s="166" t="s">
        <v>2816</v>
      </c>
      <c r="O54" s="166" t="s">
        <v>2816</v>
      </c>
    </row>
    <row r="55" spans="1:15">
      <c r="B55" s="166" t="s">
        <v>2889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7" t="s">
        <v>2816</v>
      </c>
      <c r="L55" s="457" t="s">
        <v>2816</v>
      </c>
      <c r="M55" s="166" t="s">
        <v>1494</v>
      </c>
      <c r="N55" s="166">
        <v>112</v>
      </c>
      <c r="O55" s="166">
        <v>37</v>
      </c>
    </row>
    <row r="56" spans="1:15">
      <c r="B56" s="166" t="s">
        <v>2890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7" t="s">
        <v>2816</v>
      </c>
      <c r="K56" s="457" t="s">
        <v>1494</v>
      </c>
      <c r="L56" s="457">
        <v>2</v>
      </c>
      <c r="N56" s="166" t="s">
        <v>2816</v>
      </c>
      <c r="O56" s="166" t="s">
        <v>2816</v>
      </c>
    </row>
    <row r="57" spans="1:15">
      <c r="B57" s="166" t="s">
        <v>2891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7" t="s">
        <v>2816</v>
      </c>
      <c r="K57" s="457" t="s">
        <v>1494</v>
      </c>
      <c r="L57" s="457">
        <v>3</v>
      </c>
      <c r="N57" s="166" t="s">
        <v>2816</v>
      </c>
      <c r="O57" s="166" t="s">
        <v>2816</v>
      </c>
    </row>
    <row r="58" spans="1:15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7" t="s">
        <v>2816</v>
      </c>
      <c r="K58" s="457" t="s">
        <v>1494</v>
      </c>
      <c r="L58" s="457">
        <v>1</v>
      </c>
      <c r="N58" s="166" t="s">
        <v>2816</v>
      </c>
      <c r="O58" s="166" t="s">
        <v>2816</v>
      </c>
    </row>
    <row r="59" spans="1:15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7" t="s">
        <v>2816</v>
      </c>
      <c r="L59" s="457" t="s">
        <v>2816</v>
      </c>
      <c r="N59" s="166" t="s">
        <v>2816</v>
      </c>
      <c r="O59" s="166" t="s">
        <v>2816</v>
      </c>
    </row>
    <row r="60" spans="1:15">
      <c r="B60" s="166" t="s">
        <v>2892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7" t="s">
        <v>2816</v>
      </c>
      <c r="K60" s="457" t="s">
        <v>1494</v>
      </c>
      <c r="L60" s="457">
        <v>1</v>
      </c>
      <c r="N60" s="166" t="s">
        <v>2816</v>
      </c>
      <c r="O60" s="166" t="s">
        <v>2816</v>
      </c>
    </row>
    <row r="61" spans="1:15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7" t="s">
        <v>2816</v>
      </c>
      <c r="L61" s="457" t="s">
        <v>2816</v>
      </c>
      <c r="N61" s="166" t="s">
        <v>2816</v>
      </c>
      <c r="O61" s="166" t="s">
        <v>2816</v>
      </c>
    </row>
    <row r="62" spans="1:15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7" t="s">
        <v>2816</v>
      </c>
      <c r="L62" s="457" t="s">
        <v>2816</v>
      </c>
      <c r="N62" s="166" t="s">
        <v>2816</v>
      </c>
      <c r="O62" s="166" t="s">
        <v>2816</v>
      </c>
    </row>
    <row r="63" spans="1:15">
      <c r="A63" s="166" t="s">
        <v>2893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7" t="s">
        <v>2816</v>
      </c>
      <c r="L63" s="457" t="s">
        <v>2816</v>
      </c>
      <c r="N63" s="166" t="s">
        <v>2816</v>
      </c>
      <c r="O63" s="166" t="s">
        <v>2816</v>
      </c>
    </row>
    <row r="64" spans="1:15">
      <c r="B64" s="166" t="s">
        <v>2893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7" t="s">
        <v>2816</v>
      </c>
      <c r="L64" s="457" t="s">
        <v>2816</v>
      </c>
      <c r="M64" s="166" t="s">
        <v>1494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7">
        <v>0.1287313432835821</v>
      </c>
      <c r="J65" s="457">
        <v>69</v>
      </c>
      <c r="K65" s="457">
        <v>0.1455223880597015</v>
      </c>
      <c r="L65" s="457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2922</v>
      </c>
      <c r="F66" s="166">
        <v>0.1455223880597015</v>
      </c>
      <c r="J66" s="457">
        <v>0.27425373134328357</v>
      </c>
      <c r="L66" s="457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19" t="s">
        <v>3088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37</v>
      </c>
      <c r="F4" s="297">
        <f t="shared" si="1"/>
        <v>37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0.10109289617486339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35</v>
      </c>
      <c r="F5" s="297">
        <f t="shared" si="1"/>
        <v>35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9.5628415300546443E-2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35</v>
      </c>
      <c r="E6" s="297">
        <f t="shared" si="0"/>
        <v>31</v>
      </c>
      <c r="F6" s="297">
        <f t="shared" si="1"/>
        <v>31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9.5628415300546443E-2</v>
      </c>
      <c r="J6" s="318">
        <f>表格1[[#This Row],[累計完成]]/表格1[[#This Row],[合計數]]</f>
        <v>8.4699453551912565E-2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35</v>
      </c>
      <c r="E7" s="83">
        <f>COUNTIF(URS確認!L:L,"&lt;"&amp;A7+1)</f>
        <v>37</v>
      </c>
      <c r="F7" s="83">
        <f>表格1[[#This Row],[累計預估]]</f>
        <v>35</v>
      </c>
      <c r="G7" s="83">
        <f>表格1[[#This Row],[累計完成]]</f>
        <v>37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9.5628415300546443E-2</v>
      </c>
      <c r="J7" s="339">
        <f>表格1[[#This Row],[累計完成]]/表格1[[#This Row],[合計數]]</f>
        <v>0.10109289617486339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44</v>
      </c>
      <c r="E8" s="83">
        <f>COUNTIF(URS確認!L:L,"&lt;"&amp;A8+1)</f>
        <v>46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0.12021857923497267</v>
      </c>
      <c r="J8" s="339">
        <f>表格1[[#This Row],[累計完成]]/表格1[[#This Row],[合計數]]</f>
        <v>0.12568306010928962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56</v>
      </c>
      <c r="E9" s="83">
        <f>COUNTIF(URS確認!L:L,"&lt;"&amp;A9+1)</f>
        <v>51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0.15300546448087432</v>
      </c>
      <c r="J9" s="339">
        <f>表格1[[#This Row],[累計完成]]/表格1[[#This Row],[合計數]]</f>
        <v>0.13934426229508196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56</v>
      </c>
      <c r="E10" s="83">
        <f>COUNTIF(URS確認!L:L,"&lt;"&amp;A10+1)</f>
        <v>56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0.15217391304347827</v>
      </c>
      <c r="J10" s="339">
        <f>表格1[[#This Row],[累計完成]]/表格1[[#This Row],[合計數]]</f>
        <v>0.15217391304347827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56</v>
      </c>
      <c r="E11" s="83">
        <f>COUNTIF(URS確認!L:L,"&lt;"&amp;A11+1)</f>
        <v>56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0.15217391304347827</v>
      </c>
      <c r="J11" s="339">
        <f>表格1[[#This Row],[累計完成]]/表格1[[#This Row],[合計數]]</f>
        <v>0.15217391304347827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56</v>
      </c>
      <c r="E12" s="83">
        <f>COUNTIF(URS確認!L:L,"&lt;"&amp;A12+1)</f>
        <v>56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0.15217391304347827</v>
      </c>
      <c r="J12" s="339">
        <f>表格1[[#This Row],[累計完成]]/表格1[[#This Row],[合計數]]</f>
        <v>0.15217391304347827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56</v>
      </c>
      <c r="E13" s="83">
        <f>COUNTIF(URS確認!L:L,"&lt;"&amp;A13+1)</f>
        <v>56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0.15217391304347827</v>
      </c>
      <c r="J13" s="339">
        <f>表格1[[#This Row],[累計完成]]/表格1[[#This Row],[合計數]]</f>
        <v>0.15217391304347827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56</v>
      </c>
      <c r="E14" s="83">
        <f>COUNTIF(URS確認!L:L,"&lt;"&amp;A14+1)</f>
        <v>56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0.15217391304347827</v>
      </c>
      <c r="J14" s="339">
        <f>表格1[[#This Row],[累計完成]]/表格1[[#This Row],[合計數]]</f>
        <v>0.15217391304347827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56</v>
      </c>
      <c r="E15" s="83">
        <f>COUNTIF(URS確認!L:L,"&lt;"&amp;A15+1)</f>
        <v>56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0.15217391304347827</v>
      </c>
      <c r="J15" s="339">
        <f>表格1[[#This Row],[累計完成]]/表格1[[#This Row],[合計數]]</f>
        <v>0.15217391304347827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56</v>
      </c>
      <c r="E16" s="83">
        <f>COUNTIF(URS確認!L:L,"&lt;"&amp;A16+1)</f>
        <v>56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0.15217391304347827</v>
      </c>
      <c r="J16" s="339">
        <f>表格1[[#This Row],[累計完成]]/表格1[[#This Row],[合計數]]</f>
        <v>0.15217391304347827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56</v>
      </c>
      <c r="E17" s="83">
        <f>COUNTIF(URS確認!L:L,"&lt;"&amp;A17+1)</f>
        <v>56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0.15217391304347827</v>
      </c>
      <c r="J17" s="339">
        <f>表格1[[#This Row],[累計完成]]/表格1[[#This Row],[合計數]]</f>
        <v>0.15217391304347827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56</v>
      </c>
      <c r="E18" s="83">
        <f>COUNTIF(URS確認!L:L,"&lt;"&amp;A18+1)</f>
        <v>56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0.15217391304347827</v>
      </c>
      <c r="J18" s="339">
        <f>表格1[[#This Row],[累計完成]]/表格1[[#This Row],[合計數]]</f>
        <v>0.15217391304347827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56</v>
      </c>
      <c r="E19" s="83">
        <f>COUNTIF(URS確認!L:L,"&lt;"&amp;A19+1)</f>
        <v>56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0.15217391304347827</v>
      </c>
      <c r="J19" s="339">
        <f>表格1[[#This Row],[累計完成]]/表格1[[#This Row],[合計數]]</f>
        <v>0.15217391304347827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56</v>
      </c>
      <c r="E20" s="83">
        <f>COUNTIF(URS確認!L:L,"&lt;"&amp;A20+1)</f>
        <v>56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0.15217391304347827</v>
      </c>
      <c r="J20" s="339">
        <f>表格1[[#This Row],[累計完成]]/表格1[[#This Row],[合計數]]</f>
        <v>0.15217391304347827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56</v>
      </c>
      <c r="E21" s="83">
        <f>COUNTIF(URS確認!L:L,"&lt;"&amp;A21+1)</f>
        <v>56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0.15217391304347827</v>
      </c>
      <c r="J21" s="339">
        <f>表格1[[#This Row],[累計完成]]/表格1[[#This Row],[合計數]]</f>
        <v>0.15217391304347827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56</v>
      </c>
      <c r="E22" s="83">
        <f>COUNTIF(URS確認!L:L,"&lt;"&amp;A22+1)</f>
        <v>56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0.15217391304347827</v>
      </c>
      <c r="J22" s="339">
        <f>表格1[[#This Row],[累計完成]]/表格1[[#This Row],[合計數]]</f>
        <v>0.15217391304347827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549</v>
      </c>
      <c r="D23" s="107">
        <f>COUNTIF(URS確認!K:K,"&lt;"&amp;A23+1)</f>
        <v>56</v>
      </c>
      <c r="E23" s="83">
        <f>COUNTIF(URS確認!L:L,"&lt;"&amp;A23+1)</f>
        <v>56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0.10200364298724955</v>
      </c>
      <c r="J23" s="339">
        <f>表格1[[#This Row],[累計完成]]/表格1[[#This Row],[合計數]]</f>
        <v>0.10200364298724955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549</v>
      </c>
      <c r="D24" s="110">
        <f>COUNTIF(URS確認!K:K,"&lt;"&amp;A24+1)</f>
        <v>56</v>
      </c>
      <c r="E24" s="83">
        <f>COUNTIF(URS確認!L:L,"&lt;"&amp;A24+1)</f>
        <v>56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0.10200364298724955</v>
      </c>
      <c r="J24" s="339">
        <f>表格1[[#This Row],[累計完成]]/表格1[[#This Row],[合計數]]</f>
        <v>0.10200364298724955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549</v>
      </c>
      <c r="D25" s="110">
        <f>COUNTIF(URS確認!K:K,"&lt;"&amp;A25+1)</f>
        <v>56</v>
      </c>
      <c r="E25" s="83">
        <f>COUNTIF(URS確認!L:L,"&lt;"&amp;A25+1)</f>
        <v>56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0.10200364298724955</v>
      </c>
      <c r="J25" s="339">
        <f>表格1[[#This Row],[累計完成]]/表格1[[#This Row],[合計數]]</f>
        <v>0.10200364298724955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549</v>
      </c>
      <c r="D26" s="115">
        <f>COUNTIF(URS確認!K:K,"&lt;"&amp;A26+1)</f>
        <v>56</v>
      </c>
      <c r="E26" s="83">
        <f>COUNTIF(URS確認!L:L,"&lt;"&amp;A26+1)</f>
        <v>56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0.10200364298724955</v>
      </c>
      <c r="J26" s="339">
        <f>表格1[[#This Row],[累計完成]]/表格1[[#This Row],[合計數]]</f>
        <v>0.10200364298724955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416</v>
      </c>
      <c r="D27" s="117">
        <f>COUNTIF(URS確認!K:K,"&lt;"&amp;A27+1)</f>
        <v>56</v>
      </c>
      <c r="E27" s="83">
        <f>COUNTIF(URS確認!L:L,"&lt;"&amp;A27+1)</f>
        <v>56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0.13461538461538461</v>
      </c>
      <c r="J27" s="339">
        <f>表格1[[#This Row],[累計完成]]/表格1[[#This Row],[合計數]]</f>
        <v>0.13461538461538461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424</v>
      </c>
      <c r="D28" s="115">
        <f>COUNTIF(URS確認!K:K,"&lt;"&amp;A28+1)</f>
        <v>65</v>
      </c>
      <c r="E28" s="83">
        <f>COUNTIF(URS確認!L:L,"&lt;"&amp;A28+1)</f>
        <v>64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0.15330188679245282</v>
      </c>
      <c r="J28" s="339">
        <f>表格1[[#This Row],[累計完成]]/表格1[[#This Row],[合計數]]</f>
        <v>0.15094339622641509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424</v>
      </c>
      <c r="D29" s="297">
        <f>COUNTIF(URS確認!K:K,"&lt;"&amp;A29+1)</f>
        <v>71</v>
      </c>
      <c r="E29" s="83">
        <f>COUNTIF(URS確認!L:L,"&lt;"&amp;A29+1)</f>
        <v>73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0.16745283018867924</v>
      </c>
      <c r="J29" s="339">
        <f>表格1[[#This Row],[累計完成]]/表格1[[#This Row],[合計數]]</f>
        <v>0.17216981132075471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424</v>
      </c>
      <c r="D30" s="297">
        <f>COUNTIF(URS確認!K:K,"&lt;"&amp;A30+1)</f>
        <v>77</v>
      </c>
      <c r="E30" s="83">
        <f>COUNTIF(URS確認!L:L,"&lt;"&amp;A30+1)</f>
        <v>79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0.18160377358490565</v>
      </c>
      <c r="J30" s="339">
        <f>表格1[[#This Row],[累計完成]]/表格1[[#This Row],[合計數]]</f>
        <v>0.18632075471698112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424</v>
      </c>
      <c r="D31" s="297">
        <f>COUNTIF(URS確認!K:K,"&lt;"&amp;A31+1)</f>
        <v>81</v>
      </c>
      <c r="E31" s="83">
        <f>COUNTIF(URS確認!L:L,"&lt;"&amp;A31+1)</f>
        <v>85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0.19103773584905662</v>
      </c>
      <c r="J31" s="339">
        <f>表格1[[#This Row],[累計完成]]/表格1[[#This Row],[合計數]]</f>
        <v>0.20047169811320756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407</v>
      </c>
      <c r="D32" s="83">
        <f>COUNTIF(URS確認!K:K,"&lt;"&amp;A32+1)</f>
        <v>85</v>
      </c>
      <c r="E32" s="83">
        <f>COUNTIF(URS確認!L:L,"&lt;"&amp;A32+1)</f>
        <v>87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0.20884520884520885</v>
      </c>
      <c r="J32" s="339">
        <f>表格1[[#This Row],[累計完成]]/表格1[[#This Row],[合計數]]</f>
        <v>0.21375921375921375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424</v>
      </c>
      <c r="D33" s="129">
        <f>COUNTIF(URS確認!K:K,"&lt;"&amp;A33+1)</f>
        <v>90</v>
      </c>
      <c r="E33" s="83">
        <f>COUNTIF(URS確認!L:L,"&lt;"&amp;A33+1)</f>
        <v>94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0.21226415094339623</v>
      </c>
      <c r="J33" s="339">
        <f>表格1[[#This Row],[累計完成]]/表格1[[#This Row],[合計數]]</f>
        <v>0.22169811320754718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424</v>
      </c>
      <c r="D34" s="297">
        <f>COUNTIF(URS確認!K:K,"&lt;"&amp;A34+1)</f>
        <v>94</v>
      </c>
      <c r="E34" s="83">
        <f>COUNTIF(URS確認!L:L,"&lt;"&amp;A34+1)</f>
        <v>109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0.22169811320754718</v>
      </c>
      <c r="J34" s="339">
        <f>表格1[[#This Row],[累計完成]]/表格1[[#This Row],[合計數]]</f>
        <v>0.25707547169811323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424</v>
      </c>
      <c r="D35" s="297">
        <f>COUNTIF(URS確認!K:K,"&lt;"&amp;A35+1)</f>
        <v>97</v>
      </c>
      <c r="E35" s="83">
        <f>COUNTIF(URS確認!L:L,"&lt;"&amp;A35+1)</f>
        <v>109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0.22877358490566038</v>
      </c>
      <c r="J35" s="339">
        <f>表格1[[#This Row],[累計完成]]/表格1[[#This Row],[合計數]]</f>
        <v>0.25707547169811323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424</v>
      </c>
      <c r="D36" s="130">
        <f>COUNTIF(URS確認!K:K,"&lt;"&amp;A36+1)</f>
        <v>104</v>
      </c>
      <c r="E36" s="83">
        <f>COUNTIF(URS確認!L:L,"&lt;"&amp;A36+1)</f>
        <v>109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0.24528301886792453</v>
      </c>
      <c r="J36" s="339">
        <f>表格1[[#This Row],[累計完成]]/表格1[[#This Row],[合計數]]</f>
        <v>0.25707547169811323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416</v>
      </c>
      <c r="D37" s="131">
        <f>COUNTIF(URS確認!K:K,"&lt;"&amp;A37+1)</f>
        <v>109</v>
      </c>
      <c r="E37" s="83">
        <f>COUNTIF(URS確認!L:L,"&lt;"&amp;A37+1)</f>
        <v>109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0.26201923076923078</v>
      </c>
      <c r="J37" s="339">
        <f>表格1[[#This Row],[累計完成]]/表格1[[#This Row],[合計數]]</f>
        <v>0.26201923076923078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416</v>
      </c>
      <c r="D38" s="142">
        <f>COUNTIF(URS確認!K:K,"&lt;"&amp;A38+1)</f>
        <v>120</v>
      </c>
      <c r="E38" s="83">
        <f>COUNTIF(URS確認!L:L,"&lt;"&amp;A38+1)</f>
        <v>120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0.28846153846153844</v>
      </c>
      <c r="J38" s="339">
        <f>表格1[[#This Row],[累計完成]]/表格1[[#This Row],[合計數]]</f>
        <v>0.28846153846153844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416</v>
      </c>
      <c r="D39" s="142">
        <f>COUNTIF(URS確認!K:K,"&lt;"&amp;A39+1)</f>
        <v>147</v>
      </c>
      <c r="E39" s="83">
        <f>COUNTIF(URS確認!L:L,"&lt;"&amp;A39+1)</f>
        <v>147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0.35336538461538464</v>
      </c>
      <c r="J39" s="339">
        <f>表格1[[#This Row],[累計完成]]/表格1[[#This Row],[合計數]]</f>
        <v>0.35336538461538464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416</v>
      </c>
      <c r="D40" s="83">
        <f>COUNTIF(URS確認!K:K,"&lt;"&amp;A40+1)</f>
        <v>164</v>
      </c>
      <c r="E40" s="83">
        <f>COUNTIF(URS確認!L:L,"&lt;"&amp;A40+1)</f>
        <v>176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0.39423076923076922</v>
      </c>
      <c r="J40" s="339">
        <f>表格1[[#This Row],[累計完成]]/表格1[[#This Row],[合計數]]</f>
        <v>0.42307692307692307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408</v>
      </c>
      <c r="D41" s="83">
        <f>COUNTIF(URS確認!K:K,"&lt;"&amp;A41+1)</f>
        <v>194</v>
      </c>
      <c r="E41" s="83">
        <f>COUNTIF(URS確認!L:L,"&lt;"&amp;A41+1)</f>
        <v>221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0.47549019607843135</v>
      </c>
      <c r="J41" s="339">
        <f>表格1[[#This Row],[累計完成]]/表格1[[#This Row],[合計數]]</f>
        <v>0.54166666666666663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418</v>
      </c>
      <c r="D42" s="83">
        <f>COUNTIF(URS確認!K:K,"&lt;"&amp;A42+1)</f>
        <v>221</v>
      </c>
      <c r="E42" s="83">
        <f>COUNTIF(URS確認!L:L,"&lt;"&amp;A42+1)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0.5287081339712919</v>
      </c>
      <c r="J42" s="339">
        <f>表格1[[#This Row],[累計完成]]/表格1[[#This Row],[合計數]]</f>
        <v>0.54784688995215314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418</v>
      </c>
      <c r="D43" s="83">
        <f>COUNTIF(URS確認!K:K,"&lt;"&amp;A43+1)</f>
        <v>230</v>
      </c>
      <c r="E43" s="83">
        <f>COUNTIF(URS確認!L:L,"&lt;"&amp;A43+1)</f>
        <v>265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0.55023923444976075</v>
      </c>
      <c r="J43" s="339">
        <f>表格1[[#This Row],[累計完成]]/表格1[[#This Row],[合計數]]</f>
        <v>0.63397129186602874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424</v>
      </c>
      <c r="D44" s="297">
        <f>COUNTIF(URS確認!K:K,"&lt;"&amp;A44+1)</f>
        <v>245</v>
      </c>
      <c r="E44" s="83">
        <f>COUNTIF(URS確認!L:L,"&lt;"&amp;A44+1)</f>
        <v>278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0.57783018867924529</v>
      </c>
      <c r="J44" s="318">
        <f>表格1[[#This Row],[累計完成]]/表格1[[#This Row],[合計數]]</f>
        <v>0.65566037735849059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418</v>
      </c>
      <c r="D45" s="297">
        <f>COUNTIF(URS確認!K:K,"&lt;"&amp;A45+1)</f>
        <v>245</v>
      </c>
      <c r="E45" s="83">
        <f>COUNTIF(URS確認!L:L,"&lt;"&amp;A45+1)</f>
        <v>278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0.5861244019138756</v>
      </c>
      <c r="J45" s="318">
        <f>表格1[[#This Row],[累計完成]]/表格1[[#This Row],[合計數]]</f>
        <v>0.66507177033492826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419</v>
      </c>
      <c r="D46" s="297">
        <f>COUNTIF(URS確認!K:K,"&lt;"&amp;A46+1)</f>
        <v>253</v>
      </c>
      <c r="E46" s="83">
        <f>COUNTIF(URS確認!L:L,"&lt;"&amp;A46+1)</f>
        <v>287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0.60381861575178997</v>
      </c>
      <c r="J46" s="318">
        <f>表格1[[#This Row],[累計完成]]/表格1[[#This Row],[合計數]]</f>
        <v>0.68496420047732698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425</v>
      </c>
      <c r="D47" s="297">
        <f>COUNTIF(URS確認!K:K,"&lt;"&amp;A47+1)</f>
        <v>257</v>
      </c>
      <c r="E47" s="83">
        <f>COUNTIF(URS確認!L:L,"&lt;"&amp;A47+1)</f>
        <v>291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0.6047058823529412</v>
      </c>
      <c r="J47" s="318">
        <f>表格1[[#This Row],[累計完成]]/表格1[[#This Row],[合計數]]</f>
        <v>0.68470588235294116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425</v>
      </c>
      <c r="D48" s="297">
        <f>COUNTIF(URS確認!K:K,"&lt;"&amp;A48+1)</f>
        <v>265</v>
      </c>
      <c r="E48" s="83">
        <f>COUNTIF(URS確認!L:L,"&lt;"&amp;A48+1)</f>
        <v>300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0.62352941176470589</v>
      </c>
      <c r="J48" s="318">
        <f>表格1[[#This Row],[累計完成]]/表格1[[#This Row],[合計數]]</f>
        <v>0.70588235294117652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538</v>
      </c>
      <c r="D49" s="83">
        <f>COUNTIF(URS確認!K:K,"&lt;"&amp;A49+1)</f>
        <v>274</v>
      </c>
      <c r="E49" s="83">
        <f>COUNTIF(URS確認!L:L,"&lt;"&amp;A49+1)</f>
        <v>304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0.50929368029739774</v>
      </c>
      <c r="J49" s="339">
        <f>表格1[[#This Row],[累計完成]]/表格1[[#This Row],[合計數]]</f>
        <v>0.56505576208178443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538</v>
      </c>
      <c r="D50" s="216">
        <f>COUNTIF(URS確認!K:K,"&lt;"&amp;A50+1)</f>
        <v>288</v>
      </c>
      <c r="E50" s="83">
        <f>COUNTIF(URS確認!L:L,"&lt;"&amp;A50+1)</f>
        <v>316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0.53531598513011147</v>
      </c>
      <c r="J50" s="354">
        <f>表格1[[#This Row],[累計完成]]/表格1[[#This Row],[合計數]]</f>
        <v>0.58736059479553904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539</v>
      </c>
      <c r="D51" s="297">
        <f>COUNTIF(URS確認!K:K,"&lt;"&amp;A51+1)</f>
        <v>288</v>
      </c>
      <c r="E51" s="83">
        <f>COUNTIF(URS確認!L:L,"&lt;"&amp;A51+1)</f>
        <v>316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0.53432282003710574</v>
      </c>
      <c r="J51" s="318">
        <f>表格1[[#This Row],[累計完成]]/表格1[[#This Row],[合計數]]</f>
        <v>0.5862708719851577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547</v>
      </c>
      <c r="D52" s="297">
        <f>COUNTIF(URS確認!K:K,"&lt;"&amp;A52+1)</f>
        <v>296</v>
      </c>
      <c r="E52" s="83">
        <f>COUNTIF(URS確認!L:L,"&lt;"&amp;A52+1)</f>
        <v>331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0.5411334552102377</v>
      </c>
      <c r="J52" s="318">
        <f>表格1[[#This Row],[累計完成]]/表格1[[#This Row],[合計數]]</f>
        <v>0.60511882998171851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547</v>
      </c>
      <c r="D53" s="297">
        <f>COUNTIF(URS確認!K:K,"&lt;"&amp;A53+1)</f>
        <v>303</v>
      </c>
      <c r="E53" s="83">
        <f>COUNTIF(URS確認!L:L,"&lt;"&amp;A53+1)</f>
        <v>331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0.55393053016453386</v>
      </c>
      <c r="J53" s="318">
        <f>表格1[[#This Row],[累計完成]]/表格1[[#This Row],[合計數]]</f>
        <v>0.60511882998171851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538</v>
      </c>
      <c r="D54" s="83">
        <f>COUNTIF(URS確認!K:K,"&lt;"&amp;A54+1)</f>
        <v>313</v>
      </c>
      <c r="E54" s="83">
        <f>COUNTIF(URS確認!L:L,"&lt;"&amp;A54+1)</f>
        <v>347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0.58178438661710041</v>
      </c>
      <c r="J54" s="339">
        <f>表格1[[#This Row],[累計完成]]/表格1[[#This Row],[合計數]]</f>
        <v>0.64498141263940523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547</v>
      </c>
      <c r="D55" s="297">
        <f>COUNTIF(URS確認!K:K,"&lt;"&amp;A55+1)</f>
        <v>313</v>
      </c>
      <c r="E55" s="83">
        <f>COUNTIF(URS確認!L:L,"&lt;"&amp;A55+1)</f>
        <v>347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0.57221206581352835</v>
      </c>
      <c r="J55" s="318">
        <f>表格1[[#This Row],[累計完成]]/表格1[[#This Row],[合計數]]</f>
        <v>0.63436928702010964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548</v>
      </c>
      <c r="D56" s="297">
        <f>COUNTIF(URS確認!K:K,"&lt;"&amp;A56+1)</f>
        <v>315</v>
      </c>
      <c r="E56" s="83">
        <f>COUNTIF(URS確認!L:L,"&lt;"&amp;A56+1)</f>
        <v>347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0.57481751824817517</v>
      </c>
      <c r="J56" s="318">
        <f>表格1[[#This Row],[累計完成]]/表格1[[#This Row],[合計數]]</f>
        <v>0.63321167883211682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549</v>
      </c>
      <c r="D57" s="297">
        <f>COUNTIF(URS確認!K:K,"&lt;"&amp;A57+1)</f>
        <v>320</v>
      </c>
      <c r="E57" s="83">
        <f>COUNTIF(URS確認!L:L,"&lt;"&amp;A57+1)</f>
        <v>356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0.58287795992714031</v>
      </c>
      <c r="J57" s="318">
        <f>表格1[[#This Row],[累計完成]]/表格1[[#This Row],[合計數]]</f>
        <v>0.64845173041894355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549</v>
      </c>
      <c r="D58" s="297">
        <f>COUNTIF(URS確認!K:K,"&lt;"&amp;A58+1)</f>
        <v>327</v>
      </c>
      <c r="E58" s="83">
        <f>COUNTIF(URS確認!L:L,"&lt;"&amp;A58+1)</f>
        <v>361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0.59562841530054644</v>
      </c>
      <c r="J58" s="318">
        <f>表格1[[#This Row],[累計完成]]/表格1[[#This Row],[合計數]]</f>
        <v>0.65755919854280509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540</v>
      </c>
      <c r="D59" s="83">
        <f>COUNTIF(URS確認!K:K,"&lt;"&amp;A59+1)</f>
        <v>332</v>
      </c>
      <c r="E59" s="83">
        <f>COUNTIF(URS確認!L:L,"&lt;"&amp;A59+1)</f>
        <v>366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0.61481481481481481</v>
      </c>
      <c r="J59" s="339">
        <f>表格1[[#This Row],[累計完成]]/表格1[[#This Row],[合計數]]</f>
        <v>0.67777777777777781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540</v>
      </c>
      <c r="D60" s="83">
        <f>COUNTIF(URS確認!K:K,"&lt;"&amp;A60+1)</f>
        <v>332</v>
      </c>
      <c r="E60" s="83">
        <f>COUNTIF(URS確認!L:L,"&lt;"&amp;A60+1)</f>
        <v>366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0.61481481481481481</v>
      </c>
      <c r="J60" s="339">
        <f>表格1[[#This Row],[累計完成]]/表格1[[#This Row],[合計數]]</f>
        <v>0.67777777777777781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376</v>
      </c>
      <c r="E61" s="83">
        <f>COUNTIF(URS確認!L:L,"&lt;"&amp;A61+1)</f>
        <v>366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0.74751491053677932</v>
      </c>
      <c r="J61" s="318">
        <f>表格1[[#This Row],[累計完成]]/表格1[[#This Row],[合計數]]</f>
        <v>0.72763419483101388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549</v>
      </c>
      <c r="D62" s="297">
        <f>COUNTIF(URS確認!K:K,"&lt;"&amp;A62+1)</f>
        <v>419</v>
      </c>
      <c r="E62" s="83">
        <f>COUNTIF(URS確認!L:L,"&lt;"&amp;A62+1)</f>
        <v>366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0.7632058287795993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549</v>
      </c>
      <c r="D63" s="297">
        <f>COUNTIF(URS確認!K:K,"&lt;"&amp;A63+1)</f>
        <v>432</v>
      </c>
      <c r="E63" s="83">
        <f>COUNTIF(URS確認!L:L,"&lt;"&amp;A63+1)</f>
        <v>484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0.78688524590163933</v>
      </c>
      <c r="J63" s="318">
        <f>表格1[[#This Row],[累計完成]]/表格1[[#This Row],[合計數]]</f>
        <v>0.88160291438979965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549</v>
      </c>
      <c r="D64" s="297">
        <f>COUNTIF(URS確認!K:K,"&lt;"&amp;A64+1)</f>
        <v>470</v>
      </c>
      <c r="E64" s="83">
        <f>COUNTIF(URS確認!L:L,"&lt;"&amp;A64+1)</f>
        <v>493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0.85610200364298727</v>
      </c>
      <c r="J64" s="318">
        <f>表格1[[#This Row],[累計完成]]/表格1[[#This Row],[合計數]]</f>
        <v>0.89799635701275049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540</v>
      </c>
      <c r="D65" s="83">
        <f>COUNTIF(URS確認!K:K,"&lt;"&amp;A65+1)</f>
        <v>493</v>
      </c>
      <c r="E65" s="83">
        <f>COUNTIF(URS確認!L:L,"&lt;"&amp;A65+1)</f>
        <v>493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0.91296296296296298</v>
      </c>
      <c r="J65" s="339">
        <f>表格1[[#This Row],[累計完成]]/表格1[[#This Row],[合計數]]</f>
        <v>0.91296296296296298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549</v>
      </c>
      <c r="D66" s="297">
        <f>COUNTIF(URS確認!K:K,"&lt;"&amp;A66+1)</f>
        <v>493</v>
      </c>
      <c r="E66" s="83">
        <f>COUNTIF(URS確認!L:L,"&lt;"&amp;A66+1)</f>
        <v>495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0.89799635701275049</v>
      </c>
      <c r="J66" s="318">
        <f>表格1[[#This Row],[累計完成]]/表格1[[#This Row],[合計數]]</f>
        <v>0.90163934426229508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549</v>
      </c>
      <c r="D67" s="297">
        <f>COUNTIF(URS確認!K:K,"&lt;"&amp;A67+1)</f>
        <v>496</v>
      </c>
      <c r="E67" s="83">
        <f>COUNTIF(URS確認!L:L,"&lt;"&amp;A67+1)</f>
        <v>495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0.90346083788706744</v>
      </c>
      <c r="J67" s="318">
        <f>表格1[[#This Row],[累計完成]]/表格1[[#This Row],[合計數]]</f>
        <v>0.90163934426229508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540</v>
      </c>
      <c r="D68" s="83">
        <f>COUNTIF(URS確認!K:K,"&lt;"&amp;A68+1)</f>
        <v>511</v>
      </c>
      <c r="E68" s="83">
        <f>COUNTIF(URS確認!L:L,"&lt;"&amp;A68+1)</f>
        <v>513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0.9462962962962963</v>
      </c>
      <c r="J68" s="339">
        <f>表格1[[#This Row],[累計完成]]/表格1[[#This Row],[合計數]]</f>
        <v>0.95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540</v>
      </c>
      <c r="D69" s="397">
        <f>COUNTIF(URS確認!K:K,"&lt;"&amp;A69+1)</f>
        <v>528</v>
      </c>
      <c r="E69" s="401">
        <f>COUNTIF(URS確認!L:L,"&lt;"&amp;A69+1)</f>
        <v>525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0.97777777777777775</v>
      </c>
      <c r="J69" s="399">
        <f>表格1[[#This Row],[累計完成]]/表格1[[#This Row],[合計數]]</f>
        <v>0.97222222222222221</v>
      </c>
      <c r="K69" s="400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549</v>
      </c>
      <c r="D70" s="397">
        <f>COUNTIF(URS確認!K:K,"&lt;"&amp;A70+1)</f>
        <v>537</v>
      </c>
      <c r="E70" s="401">
        <f>COUNTIF(URS確認!L:L,"&lt;"&amp;A70+1)</f>
        <v>534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0.97814207650273222</v>
      </c>
      <c r="J70" s="399">
        <f>表格1[[#This Row],[累計完成]]/表格1[[#This Row],[合計數]]</f>
        <v>0.97267759562841527</v>
      </c>
      <c r="K70" s="400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549</v>
      </c>
      <c r="D71" s="397">
        <f>COUNTIF(URS確認!K:K,"&lt;"&amp;A71+1)</f>
        <v>537</v>
      </c>
      <c r="E71" s="401">
        <f>COUNTIF(URS確認!L:L,"&lt;"&amp;A71+1)</f>
        <v>534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0.97814207650273222</v>
      </c>
      <c r="J71" s="399">
        <f>表格1[[#This Row],[累計完成]]/表格1[[#This Row],[合計數]]</f>
        <v>0.97267759562841527</v>
      </c>
      <c r="K71" s="400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549</v>
      </c>
      <c r="D72" s="397">
        <f>COUNTIF(URS確認!K:K,"&lt;"&amp;A72+1)</f>
        <v>537</v>
      </c>
      <c r="E72" s="401">
        <f>COUNTIF(URS確認!L:L,"&lt;"&amp;A72+1)</f>
        <v>534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0.97814207650273222</v>
      </c>
      <c r="J72" s="399">
        <f>表格1[[#This Row],[累計完成]]/表格1[[#This Row],[合計數]]</f>
        <v>0.97267759562841527</v>
      </c>
      <c r="K72" s="400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549</v>
      </c>
      <c r="D73" s="398">
        <f>COUNTIF(URS確認!K:K,"&lt;"&amp;A73+1)</f>
        <v>549</v>
      </c>
      <c r="E73" s="83">
        <f>COUNTIF(URS確認!L:L,"&lt;"&amp;A73+1)</f>
        <v>545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0.9927140255009107</v>
      </c>
      <c r="K73" s="400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549</v>
      </c>
      <c r="D74" s="397">
        <f>COUNTIF(URS確認!K:K,"&lt;"&amp;A74+1)</f>
        <v>549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E227"/>
  <sheetViews>
    <sheetView workbookViewId="0">
      <selection activeCell="OZ7" sqref="OZ7:OZ14"/>
    </sheetView>
  </sheetViews>
  <sheetFormatPr defaultRowHeight="15"/>
  <cols>
    <col min="1" max="1" width="16.625" style="293" bestFit="1" customWidth="1"/>
    <col min="2" max="2" width="22.75" style="293" hidden="1" customWidth="1"/>
    <col min="3" max="4" width="18.125" style="293" hidden="1" customWidth="1"/>
    <col min="5" max="5" width="23.75" style="293" hidden="1" customWidth="1"/>
    <col min="6" max="6" width="27.25" style="293" hidden="1" customWidth="1"/>
    <col min="7" max="7" width="18.125" style="293" hidden="1" customWidth="1"/>
    <col min="8" max="8" width="17.75" style="293" hidden="1" customWidth="1"/>
    <col min="9" max="11" width="18.125" style="293" hidden="1" customWidth="1"/>
    <col min="12" max="12" width="23.75" style="293" hidden="1" customWidth="1"/>
    <col min="13" max="13" width="27.25" style="293" hidden="1" customWidth="1"/>
    <col min="14" max="14" width="18.125" style="293" hidden="1" customWidth="1"/>
    <col min="15" max="15" width="17.75" style="293" hidden="1" customWidth="1"/>
    <col min="16" max="18" width="18.125" style="293" hidden="1" customWidth="1"/>
    <col min="19" max="19" width="23.75" style="293" hidden="1" customWidth="1"/>
    <col min="20" max="20" width="27.25" style="293" hidden="1" customWidth="1"/>
    <col min="21" max="21" width="18.125" style="293" hidden="1" customWidth="1"/>
    <col min="22" max="22" width="17.75" style="293" hidden="1" customWidth="1"/>
    <col min="23" max="25" width="18.125" style="293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18.125" hidden="1" customWidth="1"/>
    <col min="54" max="54" width="23.75" hidden="1" customWidth="1"/>
    <col min="55" max="55" width="27.25" hidden="1" customWidth="1"/>
    <col min="56" max="56" width="18.125" hidden="1" customWidth="1"/>
    <col min="57" max="57" width="17.75" hidden="1" customWidth="1"/>
    <col min="58" max="60" width="18.125" hidden="1" customWidth="1"/>
    <col min="61" max="61" width="23.75" hidden="1" customWidth="1"/>
    <col min="62" max="62" width="27.25" hidden="1" customWidth="1"/>
    <col min="63" max="63" width="18.125" hidden="1" customWidth="1"/>
    <col min="64" max="64" width="17.75" hidden="1" customWidth="1"/>
    <col min="65" max="67" width="18.125" hidden="1" customWidth="1"/>
    <col min="68" max="68" width="23.75" hidden="1" customWidth="1"/>
    <col min="69" max="69" width="27.25" hidden="1" customWidth="1"/>
    <col min="70" max="70" width="18.125" hidden="1" customWidth="1"/>
    <col min="71" max="71" width="17.75" hidden="1" customWidth="1"/>
    <col min="72" max="74" width="18.125" hidden="1" customWidth="1"/>
    <col min="75" max="75" width="23.75" hidden="1" customWidth="1"/>
    <col min="76" max="76" width="27.25" hidden="1" customWidth="1"/>
    <col min="77" max="77" width="18.125" hidden="1" customWidth="1"/>
    <col min="78" max="78" width="17.75" hidden="1" customWidth="1"/>
    <col min="79" max="81" width="18.125" hidden="1" customWidth="1"/>
    <col min="82" max="82" width="23.75" hidden="1" customWidth="1"/>
    <col min="83" max="83" width="27.25" hidden="1" customWidth="1"/>
    <col min="84" max="84" width="18.125" hidden="1" customWidth="1"/>
    <col min="85" max="85" width="17.75" hidden="1" customWidth="1"/>
    <col min="86" max="88" width="18.125" hidden="1" customWidth="1"/>
    <col min="89" max="89" width="23.75" hidden="1" customWidth="1"/>
    <col min="90" max="90" width="27.25" hidden="1" customWidth="1"/>
    <col min="91" max="91" width="18.125" hidden="1" customWidth="1"/>
    <col min="92" max="92" width="17.75" hidden="1" customWidth="1"/>
    <col min="93" max="95" width="18.125" hidden="1" customWidth="1"/>
    <col min="96" max="96" width="23.75" hidden="1" customWidth="1"/>
    <col min="97" max="97" width="27.25" hidden="1" customWidth="1"/>
    <col min="98" max="98" width="18.125" hidden="1" customWidth="1"/>
    <col min="99" max="99" width="17.75" hidden="1" customWidth="1"/>
    <col min="100" max="102" width="18.125" hidden="1" customWidth="1"/>
    <col min="103" max="103" width="23.75" hidden="1" customWidth="1"/>
    <col min="104" max="104" width="27.25" hidden="1" customWidth="1"/>
    <col min="105" max="105" width="18.125" hidden="1" customWidth="1"/>
    <col min="106" max="106" width="17.75" hidden="1" customWidth="1"/>
    <col min="107" max="109" width="18.125" hidden="1" customWidth="1"/>
    <col min="110" max="110" width="23.75" hidden="1" customWidth="1"/>
    <col min="111" max="111" width="27.25" hidden="1" customWidth="1"/>
    <col min="112" max="112" width="18.125" hidden="1" customWidth="1"/>
    <col min="113" max="113" width="17.75" hidden="1" customWidth="1"/>
    <col min="114" max="116" width="18.125" hidden="1" customWidth="1"/>
    <col min="117" max="117" width="23.75" hidden="1" customWidth="1"/>
    <col min="118" max="118" width="27.25" hidden="1" customWidth="1"/>
    <col min="119" max="119" width="18.125" hidden="1" customWidth="1"/>
    <col min="120" max="120" width="17.75" hidden="1" customWidth="1"/>
    <col min="121" max="123" width="18.125" hidden="1" customWidth="1"/>
    <col min="124" max="124" width="23.75" hidden="1" customWidth="1"/>
    <col min="125" max="125" width="27.25" hidden="1" customWidth="1"/>
    <col min="126" max="126" width="18.125" hidden="1" customWidth="1"/>
    <col min="127" max="127" width="17.75" hidden="1" customWidth="1"/>
    <col min="128" max="130" width="18.125" hidden="1" customWidth="1"/>
    <col min="131" max="131" width="23.75" hidden="1" customWidth="1"/>
    <col min="132" max="132" width="27.25" hidden="1" customWidth="1"/>
    <col min="133" max="133" width="18.125" hidden="1" customWidth="1"/>
    <col min="134" max="134" width="17.75" hidden="1" customWidth="1"/>
    <col min="135" max="137" width="18.125" hidden="1" customWidth="1"/>
    <col min="138" max="138" width="23.75" hidden="1" customWidth="1"/>
    <col min="139" max="139" width="27.25" hidden="1" customWidth="1"/>
    <col min="140" max="140" width="18.125" hidden="1" customWidth="1"/>
    <col min="141" max="141" width="17.75" hidden="1" customWidth="1"/>
    <col min="142" max="144" width="18.125" hidden="1" customWidth="1"/>
    <col min="145" max="145" width="23.75" hidden="1" customWidth="1"/>
    <col min="146" max="146" width="27.25" hidden="1" customWidth="1"/>
    <col min="147" max="147" width="18.125" hidden="1" customWidth="1"/>
    <col min="148" max="148" width="17.75" hidden="1" customWidth="1"/>
    <col min="149" max="151" width="18.125" hidden="1" customWidth="1"/>
    <col min="152" max="152" width="23.75" hidden="1" customWidth="1"/>
    <col min="153" max="153" width="27.25" hidden="1" customWidth="1"/>
    <col min="154" max="154" width="18.125" hidden="1" customWidth="1"/>
    <col min="155" max="155" width="17.75" hidden="1" customWidth="1"/>
    <col min="156" max="158" width="18.125" hidden="1" customWidth="1"/>
    <col min="159" max="159" width="23.75" hidden="1" customWidth="1"/>
    <col min="160" max="160" width="27.25" hidden="1" customWidth="1"/>
    <col min="161" max="161" width="18.125" hidden="1" customWidth="1"/>
    <col min="162" max="162" width="17.75" hidden="1" customWidth="1"/>
    <col min="163" max="165" width="18.125" hidden="1" customWidth="1"/>
    <col min="166" max="166" width="23.75" hidden="1" customWidth="1"/>
    <col min="167" max="167" width="27.25" hidden="1" customWidth="1"/>
    <col min="168" max="168" width="18.125" hidden="1" customWidth="1"/>
    <col min="169" max="169" width="17.75" hidden="1" customWidth="1"/>
    <col min="170" max="172" width="18.125" hidden="1" customWidth="1"/>
    <col min="173" max="173" width="23.75" hidden="1" customWidth="1"/>
    <col min="174" max="174" width="27.25" hidden="1" customWidth="1"/>
    <col min="175" max="175" width="18.125" hidden="1" customWidth="1"/>
    <col min="176" max="176" width="17.75" hidden="1" customWidth="1"/>
    <col min="177" max="179" width="18.125" hidden="1" customWidth="1"/>
    <col min="180" max="180" width="23.75" hidden="1" customWidth="1"/>
    <col min="181" max="181" width="27.25" hidden="1" customWidth="1"/>
    <col min="182" max="182" width="18.125" hidden="1" customWidth="1"/>
    <col min="183" max="183" width="17.75" hidden="1" customWidth="1"/>
    <col min="184" max="186" width="18.125" hidden="1" customWidth="1"/>
    <col min="187" max="187" width="23.75" hidden="1" customWidth="1"/>
    <col min="188" max="188" width="27.25" hidden="1" customWidth="1"/>
    <col min="189" max="189" width="18.125" hidden="1" customWidth="1"/>
    <col min="190" max="190" width="17.75" hidden="1" customWidth="1"/>
    <col min="191" max="193" width="18.125" hidden="1" customWidth="1"/>
    <col min="194" max="194" width="23.75" hidden="1" customWidth="1"/>
    <col min="195" max="195" width="27.25" hidden="1" customWidth="1"/>
    <col min="196" max="196" width="18.125" hidden="1" customWidth="1"/>
    <col min="197" max="197" width="17.75" hidden="1" customWidth="1"/>
    <col min="198" max="200" width="18.125" hidden="1" customWidth="1"/>
    <col min="201" max="201" width="23.75" hidden="1" customWidth="1"/>
    <col min="202" max="202" width="27.25" hidden="1" customWidth="1"/>
    <col min="203" max="203" width="18.125" hidden="1" customWidth="1"/>
    <col min="204" max="204" width="17.75" hidden="1" customWidth="1"/>
    <col min="205" max="207" width="18.125" hidden="1" customWidth="1"/>
    <col min="208" max="208" width="23.75" hidden="1" customWidth="1"/>
    <col min="209" max="209" width="27.25" hidden="1" customWidth="1"/>
    <col min="210" max="210" width="18.125" hidden="1" customWidth="1"/>
    <col min="211" max="211" width="17.75" hidden="1" customWidth="1"/>
    <col min="212" max="214" width="18.125" hidden="1" customWidth="1"/>
    <col min="215" max="215" width="23.75" hidden="1" customWidth="1"/>
    <col min="216" max="216" width="27.25" hidden="1" customWidth="1"/>
    <col min="217" max="217" width="18.125" hidden="1" customWidth="1"/>
    <col min="218" max="218" width="17.75" hidden="1" customWidth="1"/>
    <col min="219" max="221" width="18.125" hidden="1" customWidth="1"/>
    <col min="222" max="222" width="23.75" hidden="1" customWidth="1"/>
    <col min="223" max="223" width="27.25" hidden="1" customWidth="1"/>
    <col min="224" max="224" width="18.125" hidden="1" customWidth="1"/>
    <col min="225" max="225" width="17.75" hidden="1" customWidth="1"/>
    <col min="226" max="228" width="18.125" hidden="1" customWidth="1"/>
    <col min="229" max="229" width="23.75" hidden="1" customWidth="1"/>
    <col min="230" max="230" width="27.25" hidden="1" customWidth="1"/>
    <col min="231" max="231" width="18.125" hidden="1" customWidth="1"/>
    <col min="232" max="232" width="17.75" hidden="1" customWidth="1"/>
    <col min="233" max="235" width="18.125" hidden="1" customWidth="1"/>
    <col min="236" max="236" width="23.75" hidden="1" customWidth="1"/>
    <col min="237" max="237" width="27.25" hidden="1" customWidth="1"/>
    <col min="238" max="238" width="18.125" hidden="1" customWidth="1"/>
    <col min="239" max="239" width="17.75" hidden="1" customWidth="1"/>
    <col min="240" max="242" width="18.125" hidden="1" customWidth="1"/>
    <col min="243" max="243" width="23.75" hidden="1" customWidth="1"/>
    <col min="244" max="244" width="27.25" hidden="1" customWidth="1"/>
    <col min="245" max="245" width="18.125" hidden="1" customWidth="1"/>
    <col min="246" max="246" width="17.75" hidden="1" customWidth="1"/>
    <col min="247" max="249" width="18.125" hidden="1" customWidth="1"/>
    <col min="250" max="250" width="23.75" hidden="1" customWidth="1"/>
    <col min="251" max="251" width="27.25" hidden="1" customWidth="1"/>
    <col min="252" max="252" width="18.125" hidden="1" customWidth="1"/>
    <col min="253" max="253" width="17.75" hidden="1" customWidth="1"/>
    <col min="254" max="256" width="18.125" hidden="1" customWidth="1"/>
    <col min="257" max="257" width="23.75" hidden="1" customWidth="1"/>
    <col min="258" max="258" width="27.25" hidden="1" customWidth="1"/>
    <col min="259" max="259" width="18.125" hidden="1" customWidth="1"/>
    <col min="260" max="260" width="17.75" hidden="1" customWidth="1"/>
    <col min="261" max="263" width="18.125" hidden="1" customWidth="1"/>
    <col min="264" max="264" width="23.75" hidden="1" customWidth="1"/>
    <col min="265" max="265" width="27.25" hidden="1" customWidth="1"/>
    <col min="266" max="266" width="18.125" hidden="1" customWidth="1"/>
    <col min="267" max="267" width="17.75" hidden="1" customWidth="1"/>
    <col min="268" max="270" width="18.125" hidden="1" customWidth="1"/>
    <col min="271" max="271" width="23.75" hidden="1" customWidth="1"/>
    <col min="272" max="272" width="27.25" hidden="1" customWidth="1"/>
    <col min="273" max="273" width="18.125" hidden="1" customWidth="1"/>
    <col min="274" max="274" width="17.75" hidden="1" customWidth="1"/>
    <col min="275" max="277" width="18.125" hidden="1" customWidth="1"/>
    <col min="278" max="278" width="23.75" hidden="1" customWidth="1"/>
    <col min="279" max="279" width="27.25" hidden="1" customWidth="1"/>
    <col min="280" max="280" width="18.125" hidden="1" customWidth="1"/>
    <col min="281" max="281" width="17.75" hidden="1" customWidth="1"/>
    <col min="282" max="284" width="18.125" hidden="1" customWidth="1"/>
    <col min="285" max="285" width="23.75" hidden="1" customWidth="1"/>
    <col min="286" max="286" width="27.25" hidden="1" customWidth="1"/>
    <col min="287" max="287" width="18.125" hidden="1" customWidth="1"/>
    <col min="288" max="288" width="17.75" hidden="1" customWidth="1"/>
    <col min="289" max="291" width="18.125" hidden="1" customWidth="1"/>
    <col min="292" max="292" width="23.75" hidden="1" customWidth="1"/>
    <col min="293" max="293" width="27.25" hidden="1" customWidth="1"/>
    <col min="294" max="294" width="18.125" hidden="1" customWidth="1"/>
    <col min="295" max="295" width="17.75" hidden="1" customWidth="1"/>
    <col min="296" max="298" width="18.125" hidden="1" customWidth="1"/>
    <col min="299" max="299" width="23.75" hidden="1" customWidth="1"/>
    <col min="300" max="300" width="27.25" hidden="1" customWidth="1"/>
    <col min="301" max="301" width="18.125" hidden="1" customWidth="1"/>
    <col min="302" max="302" width="17.75" hidden="1" customWidth="1"/>
    <col min="303" max="305" width="18.125" hidden="1" customWidth="1"/>
    <col min="306" max="306" width="23.75" hidden="1" customWidth="1"/>
    <col min="307" max="307" width="27.25" hidden="1" customWidth="1"/>
    <col min="308" max="308" width="18.125" hidden="1" customWidth="1"/>
    <col min="309" max="309" width="17.75" hidden="1" customWidth="1"/>
    <col min="310" max="312" width="18.125" hidden="1" customWidth="1"/>
    <col min="313" max="313" width="23.75" hidden="1" customWidth="1"/>
    <col min="314" max="314" width="27.25" hidden="1" customWidth="1"/>
    <col min="315" max="315" width="18.125" hidden="1" customWidth="1"/>
    <col min="316" max="316" width="17.75" hidden="1" customWidth="1"/>
    <col min="317" max="319" width="18.125" hidden="1" customWidth="1"/>
    <col min="320" max="320" width="23.75" hidden="1" customWidth="1"/>
    <col min="321" max="321" width="27.25" hidden="1" customWidth="1"/>
    <col min="322" max="322" width="18.125" hidden="1" customWidth="1"/>
    <col min="323" max="323" width="17.75" hidden="1" customWidth="1"/>
    <col min="324" max="326" width="18.125" hidden="1" customWidth="1"/>
    <col min="327" max="327" width="23.75" hidden="1" customWidth="1"/>
    <col min="328" max="328" width="27.25" hidden="1" customWidth="1"/>
    <col min="329" max="329" width="18.125" hidden="1" customWidth="1"/>
    <col min="330" max="330" width="17.75" hidden="1" customWidth="1"/>
    <col min="331" max="333" width="18.125" hidden="1" customWidth="1"/>
    <col min="334" max="334" width="23.75" hidden="1" customWidth="1"/>
    <col min="335" max="335" width="27.25" hidden="1" customWidth="1"/>
    <col min="336" max="336" width="18.125" hidden="1" customWidth="1"/>
    <col min="337" max="337" width="17.75" hidden="1" customWidth="1"/>
    <col min="338" max="340" width="18.125" hidden="1" customWidth="1"/>
    <col min="341" max="341" width="23.75" hidden="1" customWidth="1"/>
    <col min="342" max="342" width="27.25" hidden="1" customWidth="1"/>
    <col min="343" max="343" width="18.125" hidden="1" customWidth="1"/>
    <col min="344" max="344" width="17.75" hidden="1" customWidth="1"/>
    <col min="345" max="347" width="18.125" hidden="1" customWidth="1"/>
    <col min="348" max="348" width="23.75" hidden="1" customWidth="1"/>
    <col min="349" max="349" width="27.25" hidden="1" customWidth="1"/>
    <col min="350" max="350" width="18.125" hidden="1" customWidth="1"/>
    <col min="351" max="351" width="17.75" hidden="1" customWidth="1"/>
    <col min="352" max="354" width="18.125" hidden="1" customWidth="1"/>
    <col min="355" max="355" width="23.75" hidden="1" customWidth="1"/>
    <col min="356" max="356" width="27.25" hidden="1" customWidth="1"/>
    <col min="357" max="357" width="18.125" hidden="1" customWidth="1"/>
    <col min="358" max="358" width="17.75" hidden="1" customWidth="1"/>
    <col min="359" max="361" width="18.125" hidden="1" customWidth="1"/>
    <col min="362" max="362" width="23.75" hidden="1" customWidth="1"/>
    <col min="363" max="363" width="27.25" hidden="1" customWidth="1"/>
    <col min="364" max="364" width="18.125" hidden="1" customWidth="1"/>
    <col min="365" max="365" width="17.75" hidden="1" customWidth="1"/>
    <col min="366" max="368" width="18.125" hidden="1" customWidth="1"/>
    <col min="369" max="369" width="23.75" hidden="1" customWidth="1"/>
    <col min="370" max="370" width="27.25" hidden="1" customWidth="1"/>
    <col min="371" max="371" width="18.125" hidden="1" customWidth="1"/>
    <col min="372" max="372" width="17.75" hidden="1" customWidth="1"/>
    <col min="373" max="375" width="18.125" hidden="1" customWidth="1"/>
    <col min="376" max="376" width="23.75" hidden="1" customWidth="1"/>
    <col min="377" max="377" width="27.25" hidden="1" customWidth="1"/>
    <col min="378" max="378" width="18.125" hidden="1" customWidth="1"/>
    <col min="379" max="379" width="17.75" hidden="1" customWidth="1"/>
    <col min="380" max="382" width="18.125" hidden="1" customWidth="1"/>
    <col min="383" max="383" width="23.75" hidden="1" customWidth="1"/>
    <col min="384" max="384" width="27.25" hidden="1" customWidth="1"/>
    <col min="385" max="385" width="18.125" hidden="1" customWidth="1"/>
    <col min="386" max="386" width="17.75" hidden="1" customWidth="1"/>
    <col min="387" max="389" width="18.125" hidden="1" customWidth="1"/>
    <col min="390" max="390" width="23.75" hidden="1" customWidth="1"/>
    <col min="391" max="391" width="27.25" hidden="1" customWidth="1"/>
    <col min="392" max="392" width="18.125" hidden="1" customWidth="1"/>
    <col min="393" max="393" width="17.75" hidden="1" customWidth="1"/>
    <col min="394" max="396" width="18.125" hidden="1" customWidth="1"/>
    <col min="397" max="397" width="23.75" hidden="1" customWidth="1"/>
    <col min="398" max="398" width="27.25" hidden="1" customWidth="1"/>
    <col min="399" max="399" width="18.125" hidden="1" customWidth="1"/>
    <col min="400" max="400" width="17.75" hidden="1" customWidth="1"/>
    <col min="401" max="403" width="18.125" hidden="1" customWidth="1"/>
    <col min="404" max="404" width="23.75" hidden="1" customWidth="1"/>
    <col min="405" max="405" width="27.25" hidden="1" customWidth="1"/>
    <col min="406" max="406" width="18.125" hidden="1" customWidth="1"/>
    <col min="407" max="407" width="17.75" hidden="1" customWidth="1"/>
    <col min="408" max="408" width="21.125" hidden="1" customWidth="1"/>
    <col min="409" max="410" width="18.125" hidden="1" customWidth="1"/>
    <col min="411" max="411" width="23.75" hidden="1" customWidth="1"/>
    <col min="412" max="412" width="27.25" hidden="1" customWidth="1"/>
    <col min="413" max="413" width="18.125" hidden="1" customWidth="1"/>
    <col min="414" max="414" width="17.75" hidden="1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4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2762</v>
      </c>
      <c r="PC4" s="293" t="s">
        <v>3083</v>
      </c>
      <c r="PD4" s="293" t="s">
        <v>2812</v>
      </c>
      <c r="PE4" s="293" t="s">
        <v>2923</v>
      </c>
    </row>
    <row r="5" spans="1:421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2763</v>
      </c>
      <c r="F5" s="293" t="s">
        <v>3084</v>
      </c>
      <c r="G5" s="293" t="s">
        <v>2813</v>
      </c>
      <c r="H5" s="293" t="s">
        <v>2924</v>
      </c>
      <c r="I5" s="293" t="s">
        <v>87</v>
      </c>
      <c r="J5" s="293" t="s">
        <v>88</v>
      </c>
      <c r="K5" s="293" t="s">
        <v>89</v>
      </c>
      <c r="L5" s="293" t="s">
        <v>2763</v>
      </c>
      <c r="M5" s="293" t="s">
        <v>3084</v>
      </c>
      <c r="N5" s="293" t="s">
        <v>2813</v>
      </c>
      <c r="O5" s="293" t="s">
        <v>2924</v>
      </c>
      <c r="P5" s="293" t="s">
        <v>87</v>
      </c>
      <c r="Q5" s="293" t="s">
        <v>88</v>
      </c>
      <c r="R5" s="293" t="s">
        <v>89</v>
      </c>
      <c r="S5" s="293" t="s">
        <v>2763</v>
      </c>
      <c r="T5" s="293" t="s">
        <v>3084</v>
      </c>
      <c r="U5" s="293" t="s">
        <v>2813</v>
      </c>
      <c r="V5" s="293" t="s">
        <v>2924</v>
      </c>
      <c r="W5" s="293" t="s">
        <v>87</v>
      </c>
      <c r="X5" s="293" t="s">
        <v>88</v>
      </c>
      <c r="Y5" s="293" t="s">
        <v>89</v>
      </c>
      <c r="Z5" s="293" t="s">
        <v>2763</v>
      </c>
      <c r="AA5" s="293" t="s">
        <v>3084</v>
      </c>
      <c r="AB5" s="293" t="s">
        <v>2813</v>
      </c>
      <c r="AC5" s="293" t="s">
        <v>2924</v>
      </c>
      <c r="AD5" s="293" t="s">
        <v>87</v>
      </c>
      <c r="AE5" s="293" t="s">
        <v>88</v>
      </c>
      <c r="AF5" s="293" t="s">
        <v>89</v>
      </c>
      <c r="AG5" s="293" t="s">
        <v>2763</v>
      </c>
      <c r="AH5" s="293" t="s">
        <v>3084</v>
      </c>
      <c r="AI5" s="293" t="s">
        <v>2813</v>
      </c>
      <c r="AJ5" s="293" t="s">
        <v>2924</v>
      </c>
      <c r="AK5" s="293" t="s">
        <v>87</v>
      </c>
      <c r="AL5" s="293" t="s">
        <v>88</v>
      </c>
      <c r="AM5" s="293" t="s">
        <v>89</v>
      </c>
      <c r="AN5" s="293" t="s">
        <v>2763</v>
      </c>
      <c r="AO5" s="293" t="s">
        <v>3084</v>
      </c>
      <c r="AP5" s="293" t="s">
        <v>2813</v>
      </c>
      <c r="AQ5" s="293" t="s">
        <v>2924</v>
      </c>
      <c r="AR5" s="293" t="s">
        <v>87</v>
      </c>
      <c r="AS5" s="293" t="s">
        <v>88</v>
      </c>
      <c r="AT5" s="293" t="s">
        <v>89</v>
      </c>
      <c r="AU5" s="293" t="s">
        <v>2763</v>
      </c>
      <c r="AV5" s="293" t="s">
        <v>3084</v>
      </c>
      <c r="AW5" s="293" t="s">
        <v>2813</v>
      </c>
      <c r="AX5" s="293" t="s">
        <v>2924</v>
      </c>
      <c r="AY5" s="293" t="s">
        <v>87</v>
      </c>
      <c r="AZ5" s="293" t="s">
        <v>88</v>
      </c>
      <c r="BA5" s="293" t="s">
        <v>89</v>
      </c>
      <c r="BB5" s="293" t="s">
        <v>2763</v>
      </c>
      <c r="BC5" s="293" t="s">
        <v>3084</v>
      </c>
      <c r="BD5" s="293" t="s">
        <v>2813</v>
      </c>
      <c r="BE5" s="293" t="s">
        <v>2924</v>
      </c>
      <c r="BF5" s="293" t="s">
        <v>87</v>
      </c>
      <c r="BG5" s="293" t="s">
        <v>88</v>
      </c>
      <c r="BH5" s="293" t="s">
        <v>89</v>
      </c>
      <c r="BI5" s="293" t="s">
        <v>2763</v>
      </c>
      <c r="BJ5" s="293" t="s">
        <v>3084</v>
      </c>
      <c r="BK5" s="293" t="s">
        <v>2813</v>
      </c>
      <c r="BL5" s="293" t="s">
        <v>2924</v>
      </c>
      <c r="BM5" s="293" t="s">
        <v>87</v>
      </c>
      <c r="BN5" s="293" t="s">
        <v>88</v>
      </c>
      <c r="BO5" s="293" t="s">
        <v>89</v>
      </c>
      <c r="BP5" s="293" t="s">
        <v>2763</v>
      </c>
      <c r="BQ5" s="293" t="s">
        <v>3084</v>
      </c>
      <c r="BR5" s="293" t="s">
        <v>2813</v>
      </c>
      <c r="BS5" s="293" t="s">
        <v>2924</v>
      </c>
      <c r="BT5" s="293" t="s">
        <v>87</v>
      </c>
      <c r="BU5" s="293" t="s">
        <v>88</v>
      </c>
      <c r="BV5" s="293" t="s">
        <v>89</v>
      </c>
      <c r="BW5" s="293" t="s">
        <v>2763</v>
      </c>
      <c r="BX5" s="293" t="s">
        <v>3084</v>
      </c>
      <c r="BY5" s="293" t="s">
        <v>2813</v>
      </c>
      <c r="BZ5" s="293" t="s">
        <v>2924</v>
      </c>
      <c r="CA5" s="293" t="s">
        <v>87</v>
      </c>
      <c r="CB5" s="293" t="s">
        <v>88</v>
      </c>
      <c r="CC5" s="293" t="s">
        <v>89</v>
      </c>
      <c r="CD5" s="293" t="s">
        <v>2763</v>
      </c>
      <c r="CE5" s="293" t="s">
        <v>3084</v>
      </c>
      <c r="CF5" s="293" t="s">
        <v>2813</v>
      </c>
      <c r="CG5" s="293" t="s">
        <v>2924</v>
      </c>
      <c r="CH5" s="293" t="s">
        <v>87</v>
      </c>
      <c r="CI5" s="293" t="s">
        <v>88</v>
      </c>
      <c r="CJ5" s="293" t="s">
        <v>89</v>
      </c>
      <c r="CK5" s="293" t="s">
        <v>2763</v>
      </c>
      <c r="CL5" s="293" t="s">
        <v>3084</v>
      </c>
      <c r="CM5" s="293" t="s">
        <v>2813</v>
      </c>
      <c r="CN5" s="293" t="s">
        <v>2924</v>
      </c>
      <c r="CO5" s="293" t="s">
        <v>87</v>
      </c>
      <c r="CP5" s="293" t="s">
        <v>88</v>
      </c>
      <c r="CQ5" s="293" t="s">
        <v>89</v>
      </c>
      <c r="CR5" s="293" t="s">
        <v>2763</v>
      </c>
      <c r="CS5" s="293" t="s">
        <v>3084</v>
      </c>
      <c r="CT5" s="293" t="s">
        <v>2813</v>
      </c>
      <c r="CU5" s="293" t="s">
        <v>2924</v>
      </c>
      <c r="CV5" s="293" t="s">
        <v>87</v>
      </c>
      <c r="CW5" s="293" t="s">
        <v>88</v>
      </c>
      <c r="CX5" s="293" t="s">
        <v>89</v>
      </c>
      <c r="CY5" s="293" t="s">
        <v>2763</v>
      </c>
      <c r="CZ5" s="293" t="s">
        <v>3084</v>
      </c>
      <c r="DA5" s="293" t="s">
        <v>2813</v>
      </c>
      <c r="DB5" s="293" t="s">
        <v>2924</v>
      </c>
      <c r="DC5" s="293" t="s">
        <v>87</v>
      </c>
      <c r="DD5" s="293" t="s">
        <v>88</v>
      </c>
      <c r="DE5" s="293" t="s">
        <v>89</v>
      </c>
      <c r="DF5" s="293" t="s">
        <v>2763</v>
      </c>
      <c r="DG5" s="293" t="s">
        <v>3084</v>
      </c>
      <c r="DH5" s="293" t="s">
        <v>2813</v>
      </c>
      <c r="DI5" s="293" t="s">
        <v>2924</v>
      </c>
      <c r="DJ5" s="293" t="s">
        <v>87</v>
      </c>
      <c r="DK5" s="293" t="s">
        <v>88</v>
      </c>
      <c r="DL5" s="293" t="s">
        <v>89</v>
      </c>
      <c r="DM5" s="293" t="s">
        <v>2763</v>
      </c>
      <c r="DN5" s="293" t="s">
        <v>3084</v>
      </c>
      <c r="DO5" s="293" t="s">
        <v>2813</v>
      </c>
      <c r="DP5" s="293" t="s">
        <v>2924</v>
      </c>
      <c r="DQ5" s="293" t="s">
        <v>87</v>
      </c>
      <c r="DR5" s="293" t="s">
        <v>88</v>
      </c>
      <c r="DS5" s="293" t="s">
        <v>89</v>
      </c>
      <c r="DT5" s="293" t="s">
        <v>2763</v>
      </c>
      <c r="DU5" s="293" t="s">
        <v>3084</v>
      </c>
      <c r="DV5" s="293" t="s">
        <v>2813</v>
      </c>
      <c r="DW5" s="293" t="s">
        <v>2924</v>
      </c>
      <c r="DX5" s="293" t="s">
        <v>87</v>
      </c>
      <c r="DY5" s="293" t="s">
        <v>88</v>
      </c>
      <c r="DZ5" s="293" t="s">
        <v>89</v>
      </c>
      <c r="EA5" s="293" t="s">
        <v>2763</v>
      </c>
      <c r="EB5" s="293" t="s">
        <v>3084</v>
      </c>
      <c r="EC5" s="293" t="s">
        <v>2813</v>
      </c>
      <c r="ED5" s="293" t="s">
        <v>2924</v>
      </c>
      <c r="EE5" s="293" t="s">
        <v>87</v>
      </c>
      <c r="EF5" s="293" t="s">
        <v>88</v>
      </c>
      <c r="EG5" s="293" t="s">
        <v>89</v>
      </c>
      <c r="EH5" s="293" t="s">
        <v>2763</v>
      </c>
      <c r="EI5" s="293" t="s">
        <v>3084</v>
      </c>
      <c r="EJ5" s="293" t="s">
        <v>2813</v>
      </c>
      <c r="EK5" s="293" t="s">
        <v>2924</v>
      </c>
      <c r="EL5" s="293" t="s">
        <v>87</v>
      </c>
      <c r="EM5" s="293" t="s">
        <v>88</v>
      </c>
      <c r="EN5" s="293" t="s">
        <v>89</v>
      </c>
      <c r="EO5" s="293" t="s">
        <v>2763</v>
      </c>
      <c r="EP5" s="293" t="s">
        <v>3084</v>
      </c>
      <c r="EQ5" s="293" t="s">
        <v>2813</v>
      </c>
      <c r="ER5" s="293" t="s">
        <v>2924</v>
      </c>
      <c r="ES5" s="293" t="s">
        <v>87</v>
      </c>
      <c r="ET5" s="293" t="s">
        <v>88</v>
      </c>
      <c r="EU5" s="293" t="s">
        <v>89</v>
      </c>
      <c r="EV5" s="293" t="s">
        <v>2763</v>
      </c>
      <c r="EW5" s="293" t="s">
        <v>3084</v>
      </c>
      <c r="EX5" s="293" t="s">
        <v>2813</v>
      </c>
      <c r="EY5" s="293" t="s">
        <v>2924</v>
      </c>
      <c r="EZ5" s="293" t="s">
        <v>87</v>
      </c>
      <c r="FA5" s="293" t="s">
        <v>88</v>
      </c>
      <c r="FB5" s="293" t="s">
        <v>89</v>
      </c>
      <c r="FC5" s="293" t="s">
        <v>2763</v>
      </c>
      <c r="FD5" s="293" t="s">
        <v>3084</v>
      </c>
      <c r="FE5" s="293" t="s">
        <v>2813</v>
      </c>
      <c r="FF5" s="293" t="s">
        <v>2924</v>
      </c>
      <c r="FG5" s="293" t="s">
        <v>87</v>
      </c>
      <c r="FH5" s="293" t="s">
        <v>88</v>
      </c>
      <c r="FI5" s="293" t="s">
        <v>89</v>
      </c>
      <c r="FJ5" s="293" t="s">
        <v>2763</v>
      </c>
      <c r="FK5" s="293" t="s">
        <v>3084</v>
      </c>
      <c r="FL5" s="293" t="s">
        <v>2813</v>
      </c>
      <c r="FM5" s="293" t="s">
        <v>2924</v>
      </c>
      <c r="FN5" s="293" t="s">
        <v>87</v>
      </c>
      <c r="FO5" s="293" t="s">
        <v>88</v>
      </c>
      <c r="FP5" s="293" t="s">
        <v>89</v>
      </c>
      <c r="FQ5" s="293" t="s">
        <v>2763</v>
      </c>
      <c r="FR5" s="293" t="s">
        <v>3084</v>
      </c>
      <c r="FS5" s="293" t="s">
        <v>2813</v>
      </c>
      <c r="FT5" s="293" t="s">
        <v>2924</v>
      </c>
      <c r="FU5" s="293" t="s">
        <v>87</v>
      </c>
      <c r="FV5" s="293" t="s">
        <v>88</v>
      </c>
      <c r="FW5" s="293" t="s">
        <v>89</v>
      </c>
      <c r="FX5" s="293" t="s">
        <v>2763</v>
      </c>
      <c r="FY5" s="293" t="s">
        <v>3084</v>
      </c>
      <c r="FZ5" s="293" t="s">
        <v>2813</v>
      </c>
      <c r="GA5" s="293" t="s">
        <v>2924</v>
      </c>
      <c r="GB5" s="293" t="s">
        <v>87</v>
      </c>
      <c r="GC5" s="293" t="s">
        <v>88</v>
      </c>
      <c r="GD5" s="293" t="s">
        <v>89</v>
      </c>
      <c r="GE5" s="293" t="s">
        <v>2763</v>
      </c>
      <c r="GF5" s="293" t="s">
        <v>3084</v>
      </c>
      <c r="GG5" s="293" t="s">
        <v>2813</v>
      </c>
      <c r="GH5" s="293" t="s">
        <v>2924</v>
      </c>
      <c r="GI5" s="293" t="s">
        <v>87</v>
      </c>
      <c r="GJ5" s="293" t="s">
        <v>88</v>
      </c>
      <c r="GK5" s="293" t="s">
        <v>89</v>
      </c>
      <c r="GL5" s="293" t="s">
        <v>2763</v>
      </c>
      <c r="GM5" s="293" t="s">
        <v>3084</v>
      </c>
      <c r="GN5" s="293" t="s">
        <v>2813</v>
      </c>
      <c r="GO5" s="293" t="s">
        <v>2924</v>
      </c>
      <c r="GP5" s="293" t="s">
        <v>87</v>
      </c>
      <c r="GQ5" s="293" t="s">
        <v>88</v>
      </c>
      <c r="GR5" s="293" t="s">
        <v>89</v>
      </c>
      <c r="GS5" s="293" t="s">
        <v>2763</v>
      </c>
      <c r="GT5" s="293" t="s">
        <v>3084</v>
      </c>
      <c r="GU5" s="293" t="s">
        <v>2813</v>
      </c>
      <c r="GV5" s="293" t="s">
        <v>2924</v>
      </c>
      <c r="GW5" s="293" t="s">
        <v>87</v>
      </c>
      <c r="GX5" s="293" t="s">
        <v>88</v>
      </c>
      <c r="GY5" s="293" t="s">
        <v>89</v>
      </c>
      <c r="GZ5" s="293" t="s">
        <v>2763</v>
      </c>
      <c r="HA5" s="293" t="s">
        <v>3084</v>
      </c>
      <c r="HB5" s="293" t="s">
        <v>2813</v>
      </c>
      <c r="HC5" s="293" t="s">
        <v>2924</v>
      </c>
      <c r="HD5" s="293" t="s">
        <v>87</v>
      </c>
      <c r="HE5" s="293" t="s">
        <v>88</v>
      </c>
      <c r="HF5" s="293" t="s">
        <v>89</v>
      </c>
      <c r="HG5" s="293" t="s">
        <v>2763</v>
      </c>
      <c r="HH5" s="293" t="s">
        <v>3084</v>
      </c>
      <c r="HI5" s="293" t="s">
        <v>2813</v>
      </c>
      <c r="HJ5" s="293" t="s">
        <v>2924</v>
      </c>
      <c r="HK5" s="293" t="s">
        <v>87</v>
      </c>
      <c r="HL5" s="293" t="s">
        <v>88</v>
      </c>
      <c r="HM5" s="293" t="s">
        <v>89</v>
      </c>
      <c r="HN5" s="293" t="s">
        <v>2763</v>
      </c>
      <c r="HO5" s="293" t="s">
        <v>3084</v>
      </c>
      <c r="HP5" s="293" t="s">
        <v>2813</v>
      </c>
      <c r="HQ5" s="293" t="s">
        <v>2924</v>
      </c>
      <c r="HR5" s="293" t="s">
        <v>87</v>
      </c>
      <c r="HS5" s="293" t="s">
        <v>88</v>
      </c>
      <c r="HT5" s="293" t="s">
        <v>89</v>
      </c>
      <c r="HU5" s="293" t="s">
        <v>2763</v>
      </c>
      <c r="HV5" s="293" t="s">
        <v>3084</v>
      </c>
      <c r="HW5" s="293" t="s">
        <v>2813</v>
      </c>
      <c r="HX5" s="293" t="s">
        <v>2924</v>
      </c>
      <c r="HY5" s="293" t="s">
        <v>87</v>
      </c>
      <c r="HZ5" s="293" t="s">
        <v>88</v>
      </c>
      <c r="IA5" s="293" t="s">
        <v>89</v>
      </c>
      <c r="IB5" s="293" t="s">
        <v>2763</v>
      </c>
      <c r="IC5" s="293" t="s">
        <v>3084</v>
      </c>
      <c r="ID5" s="293" t="s">
        <v>2813</v>
      </c>
      <c r="IE5" s="293" t="s">
        <v>2924</v>
      </c>
      <c r="IF5" s="293" t="s">
        <v>87</v>
      </c>
      <c r="IG5" s="293" t="s">
        <v>88</v>
      </c>
      <c r="IH5" s="293" t="s">
        <v>89</v>
      </c>
      <c r="II5" s="293" t="s">
        <v>2763</v>
      </c>
      <c r="IJ5" s="293" t="s">
        <v>3084</v>
      </c>
      <c r="IK5" s="293" t="s">
        <v>2813</v>
      </c>
      <c r="IL5" s="293" t="s">
        <v>2924</v>
      </c>
      <c r="IM5" s="293" t="s">
        <v>87</v>
      </c>
      <c r="IN5" s="293" t="s">
        <v>88</v>
      </c>
      <c r="IO5" s="293" t="s">
        <v>89</v>
      </c>
      <c r="IP5" s="293" t="s">
        <v>2763</v>
      </c>
      <c r="IQ5" s="293" t="s">
        <v>3084</v>
      </c>
      <c r="IR5" s="293" t="s">
        <v>2813</v>
      </c>
      <c r="IS5" s="293" t="s">
        <v>2924</v>
      </c>
      <c r="IT5" s="293" t="s">
        <v>87</v>
      </c>
      <c r="IU5" s="293" t="s">
        <v>88</v>
      </c>
      <c r="IV5" s="293" t="s">
        <v>89</v>
      </c>
      <c r="IW5" s="293" t="s">
        <v>2763</v>
      </c>
      <c r="IX5" s="293" t="s">
        <v>3084</v>
      </c>
      <c r="IY5" s="293" t="s">
        <v>2813</v>
      </c>
      <c r="IZ5" s="293" t="s">
        <v>2924</v>
      </c>
      <c r="JA5" s="293" t="s">
        <v>87</v>
      </c>
      <c r="JB5" s="293" t="s">
        <v>88</v>
      </c>
      <c r="JC5" s="293" t="s">
        <v>89</v>
      </c>
      <c r="JD5" s="293" t="s">
        <v>2763</v>
      </c>
      <c r="JE5" s="293" t="s">
        <v>3084</v>
      </c>
      <c r="JF5" s="293" t="s">
        <v>2813</v>
      </c>
      <c r="JG5" s="293" t="s">
        <v>2924</v>
      </c>
      <c r="JH5" s="293" t="s">
        <v>87</v>
      </c>
      <c r="JI5" s="293" t="s">
        <v>88</v>
      </c>
      <c r="JJ5" s="293" t="s">
        <v>89</v>
      </c>
      <c r="JK5" s="293" t="s">
        <v>2763</v>
      </c>
      <c r="JL5" s="293" t="s">
        <v>3084</v>
      </c>
      <c r="JM5" s="293" t="s">
        <v>2813</v>
      </c>
      <c r="JN5" s="293" t="s">
        <v>2924</v>
      </c>
      <c r="JO5" s="293" t="s">
        <v>87</v>
      </c>
      <c r="JP5" s="293" t="s">
        <v>88</v>
      </c>
      <c r="JQ5" s="293" t="s">
        <v>89</v>
      </c>
      <c r="JR5" s="293" t="s">
        <v>2763</v>
      </c>
      <c r="JS5" s="293" t="s">
        <v>3084</v>
      </c>
      <c r="JT5" s="293" t="s">
        <v>2813</v>
      </c>
      <c r="JU5" s="293" t="s">
        <v>2924</v>
      </c>
      <c r="JV5" s="293" t="s">
        <v>87</v>
      </c>
      <c r="JW5" s="293" t="s">
        <v>88</v>
      </c>
      <c r="JX5" s="293" t="s">
        <v>89</v>
      </c>
      <c r="JY5" s="293" t="s">
        <v>2763</v>
      </c>
      <c r="JZ5" s="293" t="s">
        <v>3084</v>
      </c>
      <c r="KA5" s="293" t="s">
        <v>2813</v>
      </c>
      <c r="KB5" s="293" t="s">
        <v>2924</v>
      </c>
      <c r="KC5" s="293" t="s">
        <v>87</v>
      </c>
      <c r="KD5" s="293" t="s">
        <v>88</v>
      </c>
      <c r="KE5" s="293" t="s">
        <v>89</v>
      </c>
      <c r="KF5" s="293" t="s">
        <v>2763</v>
      </c>
      <c r="KG5" s="293" t="s">
        <v>3084</v>
      </c>
      <c r="KH5" s="293" t="s">
        <v>2813</v>
      </c>
      <c r="KI5" s="293" t="s">
        <v>2924</v>
      </c>
      <c r="KJ5" s="293" t="s">
        <v>87</v>
      </c>
      <c r="KK5" s="293" t="s">
        <v>88</v>
      </c>
      <c r="KL5" s="293" t="s">
        <v>89</v>
      </c>
      <c r="KM5" s="293" t="s">
        <v>2763</v>
      </c>
      <c r="KN5" s="293" t="s">
        <v>3084</v>
      </c>
      <c r="KO5" s="293" t="s">
        <v>2813</v>
      </c>
      <c r="KP5" s="293" t="s">
        <v>2924</v>
      </c>
      <c r="KQ5" s="293" t="s">
        <v>87</v>
      </c>
      <c r="KR5" s="293" t="s">
        <v>88</v>
      </c>
      <c r="KS5" s="293" t="s">
        <v>89</v>
      </c>
      <c r="KT5" s="293" t="s">
        <v>2763</v>
      </c>
      <c r="KU5" s="293" t="s">
        <v>3084</v>
      </c>
      <c r="KV5" s="293" t="s">
        <v>2813</v>
      </c>
      <c r="KW5" s="293" t="s">
        <v>2924</v>
      </c>
      <c r="KX5" s="293" t="s">
        <v>87</v>
      </c>
      <c r="KY5" s="293" t="s">
        <v>88</v>
      </c>
      <c r="KZ5" s="293" t="s">
        <v>89</v>
      </c>
      <c r="LA5" s="293" t="s">
        <v>2763</v>
      </c>
      <c r="LB5" s="293" t="s">
        <v>3084</v>
      </c>
      <c r="LC5" s="293" t="s">
        <v>2813</v>
      </c>
      <c r="LD5" s="293" t="s">
        <v>2924</v>
      </c>
      <c r="LE5" s="293" t="s">
        <v>87</v>
      </c>
      <c r="LF5" s="293" t="s">
        <v>88</v>
      </c>
      <c r="LG5" s="293" t="s">
        <v>89</v>
      </c>
      <c r="LH5" s="293" t="s">
        <v>2763</v>
      </c>
      <c r="LI5" s="293" t="s">
        <v>3084</v>
      </c>
      <c r="LJ5" s="293" t="s">
        <v>2813</v>
      </c>
      <c r="LK5" s="293" t="s">
        <v>2924</v>
      </c>
      <c r="LL5" s="293" t="s">
        <v>87</v>
      </c>
      <c r="LM5" s="293" t="s">
        <v>88</v>
      </c>
      <c r="LN5" s="293" t="s">
        <v>89</v>
      </c>
      <c r="LO5" s="293" t="s">
        <v>2763</v>
      </c>
      <c r="LP5" s="293" t="s">
        <v>3084</v>
      </c>
      <c r="LQ5" s="293" t="s">
        <v>2813</v>
      </c>
      <c r="LR5" s="293" t="s">
        <v>2924</v>
      </c>
      <c r="LS5" s="293" t="s">
        <v>87</v>
      </c>
      <c r="LT5" s="293" t="s">
        <v>88</v>
      </c>
      <c r="LU5" s="293" t="s">
        <v>89</v>
      </c>
      <c r="LV5" s="293" t="s">
        <v>2763</v>
      </c>
      <c r="LW5" s="293" t="s">
        <v>3084</v>
      </c>
      <c r="LX5" s="293" t="s">
        <v>2813</v>
      </c>
      <c r="LY5" s="293" t="s">
        <v>2924</v>
      </c>
      <c r="LZ5" s="293" t="s">
        <v>87</v>
      </c>
      <c r="MA5" s="293" t="s">
        <v>88</v>
      </c>
      <c r="MB5" s="293" t="s">
        <v>89</v>
      </c>
      <c r="MC5" s="293" t="s">
        <v>2763</v>
      </c>
      <c r="MD5" s="293" t="s">
        <v>3084</v>
      </c>
      <c r="ME5" s="293" t="s">
        <v>2813</v>
      </c>
      <c r="MF5" s="293" t="s">
        <v>2924</v>
      </c>
      <c r="MG5" s="293" t="s">
        <v>87</v>
      </c>
      <c r="MH5" s="293" t="s">
        <v>88</v>
      </c>
      <c r="MI5" s="293" t="s">
        <v>89</v>
      </c>
      <c r="MJ5" s="293" t="s">
        <v>2763</v>
      </c>
      <c r="MK5" s="293" t="s">
        <v>3084</v>
      </c>
      <c r="ML5" s="293" t="s">
        <v>2813</v>
      </c>
      <c r="MM5" s="293" t="s">
        <v>2924</v>
      </c>
      <c r="MN5" s="293" t="s">
        <v>87</v>
      </c>
      <c r="MO5" s="293" t="s">
        <v>88</v>
      </c>
      <c r="MP5" s="293" t="s">
        <v>89</v>
      </c>
      <c r="MQ5" s="293" t="s">
        <v>2763</v>
      </c>
      <c r="MR5" s="293" t="s">
        <v>3084</v>
      </c>
      <c r="MS5" s="293" t="s">
        <v>2813</v>
      </c>
      <c r="MT5" s="293" t="s">
        <v>2924</v>
      </c>
      <c r="MU5" s="293" t="s">
        <v>87</v>
      </c>
      <c r="MV5" s="293" t="s">
        <v>88</v>
      </c>
      <c r="MW5" s="293" t="s">
        <v>89</v>
      </c>
      <c r="MX5" s="293" t="s">
        <v>2763</v>
      </c>
      <c r="MY5" s="293" t="s">
        <v>3084</v>
      </c>
      <c r="MZ5" s="293" t="s">
        <v>2813</v>
      </c>
      <c r="NA5" s="293" t="s">
        <v>2924</v>
      </c>
      <c r="NB5" s="293" t="s">
        <v>87</v>
      </c>
      <c r="NC5" s="293" t="s">
        <v>88</v>
      </c>
      <c r="ND5" s="293" t="s">
        <v>89</v>
      </c>
      <c r="NE5" s="293" t="s">
        <v>2763</v>
      </c>
      <c r="NF5" s="293" t="s">
        <v>3084</v>
      </c>
      <c r="NG5" s="293" t="s">
        <v>2813</v>
      </c>
      <c r="NH5" s="293" t="s">
        <v>2924</v>
      </c>
      <c r="NI5" s="293" t="s">
        <v>87</v>
      </c>
      <c r="NJ5" s="293" t="s">
        <v>88</v>
      </c>
      <c r="NK5" s="293" t="s">
        <v>89</v>
      </c>
      <c r="NL5" s="293" t="s">
        <v>2763</v>
      </c>
      <c r="NM5" s="293" t="s">
        <v>3084</v>
      </c>
      <c r="NN5" s="293" t="s">
        <v>2813</v>
      </c>
      <c r="NO5" s="293" t="s">
        <v>2924</v>
      </c>
      <c r="NP5" s="293" t="s">
        <v>87</v>
      </c>
      <c r="NQ5" s="293" t="s">
        <v>88</v>
      </c>
      <c r="NR5" s="293" t="s">
        <v>89</v>
      </c>
      <c r="NS5" s="293" t="s">
        <v>2763</v>
      </c>
      <c r="NT5" s="293" t="s">
        <v>3084</v>
      </c>
      <c r="NU5" s="293" t="s">
        <v>2813</v>
      </c>
      <c r="NV5" s="293" t="s">
        <v>2924</v>
      </c>
      <c r="NW5" s="293" t="s">
        <v>87</v>
      </c>
      <c r="NX5" s="293" t="s">
        <v>88</v>
      </c>
      <c r="NY5" s="293" t="s">
        <v>89</v>
      </c>
      <c r="NZ5" s="293" t="s">
        <v>2763</v>
      </c>
      <c r="OA5" s="293" t="s">
        <v>3084</v>
      </c>
      <c r="OB5" s="293" t="s">
        <v>2813</v>
      </c>
      <c r="OC5" s="293" t="s">
        <v>2924</v>
      </c>
      <c r="OD5" s="293" t="s">
        <v>87</v>
      </c>
      <c r="OE5" s="293" t="s">
        <v>88</v>
      </c>
      <c r="OF5" s="293" t="s">
        <v>89</v>
      </c>
      <c r="OG5" s="293" t="s">
        <v>2763</v>
      </c>
      <c r="OH5" s="293" t="s">
        <v>3084</v>
      </c>
      <c r="OI5" s="293" t="s">
        <v>2813</v>
      </c>
      <c r="OJ5" s="293" t="s">
        <v>2924</v>
      </c>
      <c r="OK5" s="293" t="s">
        <v>87</v>
      </c>
      <c r="OL5" s="293" t="s">
        <v>88</v>
      </c>
      <c r="OM5" s="293" t="s">
        <v>89</v>
      </c>
      <c r="ON5" s="293" t="s">
        <v>2763</v>
      </c>
      <c r="OO5" s="293" t="s">
        <v>3084</v>
      </c>
      <c r="OP5" s="293" t="s">
        <v>2813</v>
      </c>
      <c r="OQ5" s="293" t="s">
        <v>2924</v>
      </c>
      <c r="OR5" s="293" t="s">
        <v>87</v>
      </c>
      <c r="OS5" s="293" t="s">
        <v>88</v>
      </c>
      <c r="OT5" s="293" t="s">
        <v>89</v>
      </c>
      <c r="OU5" s="293" t="s">
        <v>2763</v>
      </c>
      <c r="OV5" s="293" t="s">
        <v>3084</v>
      </c>
      <c r="OW5" s="293" t="s">
        <v>2813</v>
      </c>
      <c r="OX5" s="293" t="s">
        <v>2924</v>
      </c>
    </row>
    <row r="6" spans="1:421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70</v>
      </c>
      <c r="PE9" s="402">
        <v>70</v>
      </c>
    </row>
    <row r="10" spans="1:421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>
      <c r="A16" s="272" t="s">
        <v>2893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>
      <c r="A17" s="272" t="s">
        <v>58</v>
      </c>
      <c r="B17" s="402">
        <v>10</v>
      </c>
      <c r="C17" s="402">
        <v>10</v>
      </c>
      <c r="D17" s="402">
        <v>10</v>
      </c>
      <c r="E17" s="402">
        <v>10</v>
      </c>
      <c r="F17" s="402">
        <v>10</v>
      </c>
      <c r="G17" s="402">
        <v>10</v>
      </c>
      <c r="H17" s="402">
        <v>10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5</v>
      </c>
      <c r="HX17" s="402">
        <v>5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549</v>
      </c>
      <c r="OZ17" s="402">
        <v>549</v>
      </c>
      <c r="PA17" s="402">
        <v>549</v>
      </c>
      <c r="PB17" s="402">
        <v>549</v>
      </c>
      <c r="PC17" s="402">
        <v>444</v>
      </c>
      <c r="PD17" s="402">
        <v>544</v>
      </c>
      <c r="PE17" s="402">
        <v>544</v>
      </c>
    </row>
    <row r="18" spans="1:4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7" customWidth="1"/>
    <col min="4" max="5" width="8" style="457" customWidth="1"/>
    <col min="6" max="6" width="8.25" style="457" customWidth="1"/>
    <col min="7" max="7" width="9.125" style="457" bestFit="1" customWidth="1"/>
    <col min="8" max="8" width="5.75" style="457" bestFit="1" customWidth="1"/>
    <col min="9" max="9" width="10.25" style="457" bestFit="1" customWidth="1"/>
    <col min="10" max="10" width="8.75" style="457" customWidth="1"/>
    <col min="11" max="11" width="4.75" style="457" bestFit="1" customWidth="1"/>
    <col min="12" max="12" width="5.75" style="457" bestFit="1" customWidth="1"/>
    <col min="13" max="14" width="4.75" style="457" customWidth="1"/>
    <col min="15" max="15" width="7" style="464" customWidth="1"/>
    <col min="16" max="16" width="8" style="473" customWidth="1"/>
    <col min="17" max="17" width="12.625" style="473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7" customFormat="1" ht="52.05" customHeight="1">
      <c r="C1" s="478"/>
      <c r="D1" s="478"/>
      <c r="E1" s="478"/>
      <c r="F1" s="480" t="s">
        <v>2934</v>
      </c>
      <c r="G1" s="478"/>
      <c r="H1" s="478"/>
      <c r="I1" s="486" t="s">
        <v>2933</v>
      </c>
      <c r="J1" s="675" t="s">
        <v>2931</v>
      </c>
      <c r="K1" s="675"/>
      <c r="L1" s="675"/>
      <c r="M1" s="494" t="s">
        <v>2932</v>
      </c>
      <c r="N1" s="494"/>
      <c r="O1" s="495"/>
      <c r="P1" s="495"/>
      <c r="Q1" s="495"/>
      <c r="R1" s="495"/>
      <c r="S1" s="495"/>
    </row>
    <row r="2" spans="1:21" s="458" customFormat="1" ht="49.2">
      <c r="A2" s="460"/>
      <c r="B2" s="460"/>
      <c r="C2" s="461" t="s">
        <v>2895</v>
      </c>
      <c r="D2" s="461" t="s">
        <v>2897</v>
      </c>
      <c r="E2" s="461" t="s">
        <v>2896</v>
      </c>
      <c r="F2" s="485" t="s">
        <v>2898</v>
      </c>
      <c r="G2" s="461" t="s">
        <v>2765</v>
      </c>
      <c r="H2" s="462" t="s">
        <v>2899</v>
      </c>
      <c r="I2" s="484" t="s">
        <v>2900</v>
      </c>
      <c r="J2" s="483" t="s">
        <v>2896</v>
      </c>
      <c r="K2" s="483" t="s">
        <v>2926</v>
      </c>
      <c r="L2" s="483" t="s">
        <v>2925</v>
      </c>
      <c r="M2" s="481" t="s">
        <v>2937</v>
      </c>
      <c r="N2" s="481" t="s">
        <v>2938</v>
      </c>
      <c r="O2" s="482" t="s">
        <v>2901</v>
      </c>
      <c r="P2" s="482" t="s">
        <v>2945</v>
      </c>
      <c r="Q2" s="482" t="s">
        <v>2946</v>
      </c>
      <c r="R2" s="503" t="s">
        <v>2948</v>
      </c>
      <c r="S2" s="481" t="s">
        <v>2930</v>
      </c>
      <c r="T2" s="461" t="s">
        <v>2927</v>
      </c>
      <c r="U2" s="460"/>
    </row>
    <row r="3" spans="1:21" s="501" customFormat="1" ht="11.4">
      <c r="C3" s="491"/>
      <c r="D3" s="491"/>
      <c r="E3" s="491"/>
      <c r="F3" s="491">
        <v>1</v>
      </c>
      <c r="G3" s="491"/>
      <c r="H3" s="491"/>
      <c r="I3" s="491">
        <v>2</v>
      </c>
      <c r="J3" s="491">
        <v>3</v>
      </c>
      <c r="K3" s="491">
        <v>4</v>
      </c>
      <c r="L3" s="491"/>
      <c r="M3" s="491">
        <v>5</v>
      </c>
      <c r="N3" s="491">
        <v>6</v>
      </c>
      <c r="O3" s="502">
        <v>7</v>
      </c>
      <c r="P3" s="502"/>
      <c r="Q3" s="502"/>
      <c r="S3" s="491"/>
    </row>
    <row r="4" spans="1:21">
      <c r="A4" s="456" t="s">
        <v>90</v>
      </c>
      <c r="B4" s="456"/>
      <c r="C4" s="459">
        <v>16</v>
      </c>
      <c r="D4" s="459">
        <v>16</v>
      </c>
      <c r="E4" s="459">
        <v>16</v>
      </c>
      <c r="F4" s="459"/>
      <c r="G4" s="459">
        <f>統計tmp!BE6</f>
        <v>0</v>
      </c>
      <c r="H4" s="459">
        <f>統計tmp!BD6</f>
        <v>0</v>
      </c>
      <c r="I4" s="459"/>
      <c r="J4" s="459"/>
      <c r="K4" s="459" t="str">
        <f t="shared" ref="K4:K10" si="0">IF(J4="V",C4,"")</f>
        <v/>
      </c>
      <c r="L4" s="459"/>
      <c r="M4" s="459"/>
      <c r="N4" s="459"/>
      <c r="O4" s="470"/>
      <c r="P4" s="474"/>
      <c r="Q4" s="474"/>
      <c r="R4" s="456"/>
      <c r="S4" s="456"/>
    </row>
    <row r="5" spans="1:21">
      <c r="B5" s="166" t="s">
        <v>2819</v>
      </c>
      <c r="C5" s="457">
        <v>11</v>
      </c>
      <c r="D5" s="457">
        <v>11</v>
      </c>
      <c r="E5" s="457">
        <v>11</v>
      </c>
      <c r="F5" s="457">
        <v>11</v>
      </c>
      <c r="G5" s="457">
        <f>統計tmp!BE7</f>
        <v>4</v>
      </c>
      <c r="H5" s="457">
        <f>統計tmp!BD7</f>
        <v>4</v>
      </c>
      <c r="K5" s="457" t="str">
        <f t="shared" si="0"/>
        <v/>
      </c>
      <c r="L5" s="457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2821</v>
      </c>
      <c r="C6" s="457">
        <v>2</v>
      </c>
      <c r="D6" s="457">
        <v>2</v>
      </c>
      <c r="E6" s="457">
        <v>2</v>
      </c>
      <c r="F6" s="457">
        <v>2</v>
      </c>
      <c r="G6" s="457">
        <f>統計tmp!BE8</f>
        <v>0</v>
      </c>
      <c r="H6" s="457">
        <f>統計tmp!BD8</f>
        <v>0</v>
      </c>
      <c r="K6" s="457" t="str">
        <f t="shared" si="0"/>
        <v/>
      </c>
      <c r="L6" s="457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2820</v>
      </c>
      <c r="C7" s="457">
        <v>2</v>
      </c>
      <c r="D7" s="457">
        <v>2</v>
      </c>
      <c r="E7" s="457">
        <v>2</v>
      </c>
      <c r="F7" s="457">
        <v>2</v>
      </c>
      <c r="G7" s="457">
        <f>統計tmp!BE9</f>
        <v>0</v>
      </c>
      <c r="H7" s="457">
        <f>統計tmp!BD9</f>
        <v>0</v>
      </c>
      <c r="K7" s="457" t="str">
        <f t="shared" si="0"/>
        <v/>
      </c>
      <c r="L7" s="457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2894</v>
      </c>
      <c r="C8" s="457">
        <v>1</v>
      </c>
      <c r="D8" s="457">
        <v>1</v>
      </c>
      <c r="E8" s="457">
        <v>1</v>
      </c>
      <c r="F8" s="457">
        <v>1</v>
      </c>
      <c r="G8" s="457">
        <f>統計tmp!BE10</f>
        <v>0</v>
      </c>
      <c r="H8" s="457">
        <f>統計tmp!BD10</f>
        <v>0</v>
      </c>
      <c r="K8" s="457" t="str">
        <f t="shared" si="0"/>
        <v/>
      </c>
      <c r="L8" s="457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6" t="s">
        <v>91</v>
      </c>
      <c r="B9" s="456"/>
      <c r="C9" s="459">
        <v>78</v>
      </c>
      <c r="D9" s="459">
        <v>78</v>
      </c>
      <c r="E9" s="459">
        <v>62</v>
      </c>
      <c r="F9" s="459"/>
      <c r="G9" s="459">
        <f>統計tmp!BE11</f>
        <v>0</v>
      </c>
      <c r="H9" s="459">
        <f>統計tmp!BD11</f>
        <v>0</v>
      </c>
      <c r="I9" s="459"/>
      <c r="J9" s="459"/>
      <c r="K9" s="459" t="str">
        <f t="shared" si="0"/>
        <v/>
      </c>
      <c r="L9" s="459"/>
      <c r="M9" s="459"/>
      <c r="N9" s="459"/>
      <c r="O9" s="470"/>
      <c r="P9" s="474"/>
      <c r="Q9" s="474"/>
      <c r="R9" s="456"/>
      <c r="S9" s="456"/>
    </row>
    <row r="10" spans="1:21">
      <c r="B10" s="166" t="s">
        <v>2817</v>
      </c>
      <c r="C10" s="457">
        <v>2</v>
      </c>
      <c r="D10" s="457">
        <v>2</v>
      </c>
      <c r="E10" s="457">
        <v>2</v>
      </c>
      <c r="G10" s="457">
        <f>統計tmp!BE12</f>
        <v>0</v>
      </c>
      <c r="H10" s="457">
        <f>統計tmp!BD12</f>
        <v>0</v>
      </c>
      <c r="I10" s="457">
        <v>2</v>
      </c>
      <c r="K10" s="457" t="str">
        <f t="shared" si="0"/>
        <v/>
      </c>
      <c r="L10" s="457">
        <f t="shared" si="1"/>
        <v>0</v>
      </c>
      <c r="P10" s="473" t="s">
        <v>2816</v>
      </c>
      <c r="Q10" s="473" t="s">
        <v>2816</v>
      </c>
      <c r="R10" s="166">
        <f t="shared" si="2"/>
        <v>0</v>
      </c>
      <c r="S10" s="166">
        <f>SUM(O10:Q10)</f>
        <v>0</v>
      </c>
    </row>
    <row r="11" spans="1:21">
      <c r="B11" s="166" t="s">
        <v>2818</v>
      </c>
      <c r="C11" s="457">
        <v>20</v>
      </c>
      <c r="D11" s="457">
        <v>20</v>
      </c>
      <c r="E11" s="469">
        <v>18</v>
      </c>
      <c r="G11" s="457">
        <f>統計tmp!BE13</f>
        <v>0</v>
      </c>
      <c r="H11" s="457">
        <f>統計tmp!BD13</f>
        <v>0</v>
      </c>
      <c r="J11" s="457">
        <v>18</v>
      </c>
      <c r="K11" s="457">
        <v>2</v>
      </c>
      <c r="L11" s="457">
        <f>SUM(J11:K11)</f>
        <v>20</v>
      </c>
      <c r="P11" s="473" t="s">
        <v>2816</v>
      </c>
      <c r="Q11" s="473" t="s">
        <v>2816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2869</v>
      </c>
      <c r="C12" s="457">
        <v>10</v>
      </c>
      <c r="D12" s="457">
        <v>10</v>
      </c>
      <c r="E12" s="469">
        <v>10</v>
      </c>
      <c r="G12" s="457">
        <f>統計tmp!BE14</f>
        <v>0</v>
      </c>
      <c r="H12" s="457">
        <f>統計tmp!BD14</f>
        <v>0</v>
      </c>
      <c r="I12" s="457">
        <v>10</v>
      </c>
      <c r="K12" s="457" t="str">
        <f>IF(J12="V",C12,"")</f>
        <v/>
      </c>
      <c r="L12" s="457">
        <f t="shared" ref="L12:L65" si="5">SUM(J12:K12)</f>
        <v>0</v>
      </c>
      <c r="P12" s="473" t="s">
        <v>2816</v>
      </c>
      <c r="Q12" s="473" t="s">
        <v>2816</v>
      </c>
      <c r="R12" s="166">
        <f t="shared" si="2"/>
        <v>0</v>
      </c>
      <c r="S12" s="166">
        <f t="shared" si="4"/>
        <v>0</v>
      </c>
    </row>
    <row r="13" spans="1:21">
      <c r="B13" s="166" t="s">
        <v>2870</v>
      </c>
      <c r="C13" s="457">
        <v>19</v>
      </c>
      <c r="D13" s="457">
        <v>19</v>
      </c>
      <c r="E13" s="469">
        <v>10</v>
      </c>
      <c r="G13" s="457">
        <f>統計tmp!BE15</f>
        <v>0</v>
      </c>
      <c r="H13" s="457">
        <f>統計tmp!BD15</f>
        <v>0</v>
      </c>
      <c r="J13" s="457">
        <v>10</v>
      </c>
      <c r="K13" s="457">
        <v>9</v>
      </c>
      <c r="L13" s="457">
        <f t="shared" si="5"/>
        <v>19</v>
      </c>
      <c r="P13" s="473" t="s">
        <v>2816</v>
      </c>
      <c r="Q13" s="473" t="s">
        <v>2816</v>
      </c>
      <c r="R13" s="166">
        <f t="shared" si="2"/>
        <v>0</v>
      </c>
      <c r="S13" s="166">
        <f t="shared" si="4"/>
        <v>0</v>
      </c>
    </row>
    <row r="14" spans="1:21">
      <c r="B14" s="166" t="s">
        <v>2871</v>
      </c>
      <c r="C14" s="457">
        <v>9</v>
      </c>
      <c r="D14" s="457">
        <v>9</v>
      </c>
      <c r="E14" s="457">
        <v>9</v>
      </c>
      <c r="G14" s="457">
        <f>統計tmp!BE16</f>
        <v>0</v>
      </c>
      <c r="H14" s="457">
        <f>統計tmp!BD16</f>
        <v>0</v>
      </c>
      <c r="I14" s="457">
        <v>9</v>
      </c>
      <c r="K14" s="457" t="str">
        <f>IF(J14="V",C14,"")</f>
        <v/>
      </c>
      <c r="L14" s="457">
        <f t="shared" si="5"/>
        <v>0</v>
      </c>
      <c r="P14" s="473" t="s">
        <v>2816</v>
      </c>
      <c r="Q14" s="473" t="s">
        <v>2816</v>
      </c>
      <c r="R14" s="166">
        <f t="shared" si="2"/>
        <v>0</v>
      </c>
      <c r="S14" s="166">
        <f t="shared" si="4"/>
        <v>0</v>
      </c>
    </row>
    <row r="15" spans="1:21">
      <c r="B15" s="166" t="s">
        <v>2872</v>
      </c>
      <c r="C15" s="457">
        <v>6</v>
      </c>
      <c r="D15" s="457">
        <v>6</v>
      </c>
      <c r="E15" s="457">
        <v>3</v>
      </c>
      <c r="G15" s="457">
        <f>統計tmp!BE17</f>
        <v>4</v>
      </c>
      <c r="H15" s="457">
        <f>統計tmp!BD17</f>
        <v>4</v>
      </c>
      <c r="K15" s="457" t="str">
        <f>IF(J15="V",C15,"")</f>
        <v/>
      </c>
      <c r="L15" s="457">
        <f t="shared" si="5"/>
        <v>0</v>
      </c>
      <c r="M15" s="457">
        <v>2</v>
      </c>
      <c r="N15" s="457">
        <v>1</v>
      </c>
      <c r="P15" s="473">
        <v>3</v>
      </c>
      <c r="Q15" s="473" t="s">
        <v>2816</v>
      </c>
      <c r="R15" s="166">
        <f t="shared" si="2"/>
        <v>6</v>
      </c>
      <c r="S15" s="166">
        <f t="shared" si="4"/>
        <v>3</v>
      </c>
      <c r="T15" s="166" t="s">
        <v>2928</v>
      </c>
    </row>
    <row r="16" spans="1:21">
      <c r="B16" s="166" t="s">
        <v>2873</v>
      </c>
      <c r="C16" s="457">
        <v>11</v>
      </c>
      <c r="D16" s="457">
        <v>11</v>
      </c>
      <c r="E16" s="469">
        <v>9</v>
      </c>
      <c r="G16" s="457">
        <f>統計tmp!BE18</f>
        <v>0</v>
      </c>
      <c r="H16" s="457">
        <f>統計tmp!BD18</f>
        <v>0</v>
      </c>
      <c r="J16" s="457">
        <v>9</v>
      </c>
      <c r="K16" s="457">
        <v>2</v>
      </c>
      <c r="L16" s="457">
        <f t="shared" si="5"/>
        <v>11</v>
      </c>
      <c r="P16" s="473" t="s">
        <v>2816</v>
      </c>
      <c r="Q16" s="473" t="s">
        <v>2816</v>
      </c>
      <c r="R16" s="166">
        <f t="shared" si="2"/>
        <v>0</v>
      </c>
      <c r="S16" s="166">
        <f t="shared" si="4"/>
        <v>0</v>
      </c>
    </row>
    <row r="17" spans="1:20">
      <c r="B17" s="166" t="s">
        <v>824</v>
      </c>
      <c r="C17" s="457">
        <v>1</v>
      </c>
      <c r="D17" s="457">
        <v>1</v>
      </c>
      <c r="E17" s="457">
        <v>1</v>
      </c>
      <c r="G17" s="457">
        <f>統計tmp!BE19</f>
        <v>0</v>
      </c>
      <c r="H17" s="457">
        <f>統計tmp!BD19</f>
        <v>0</v>
      </c>
      <c r="I17" s="457">
        <v>1</v>
      </c>
      <c r="K17" s="457" t="str">
        <f t="shared" ref="K17:K34" si="6">IF(J17="V",C17,"")</f>
        <v/>
      </c>
      <c r="L17" s="457">
        <f t="shared" si="5"/>
        <v>0</v>
      </c>
      <c r="P17" s="473" t="s">
        <v>2816</v>
      </c>
      <c r="Q17" s="473" t="s">
        <v>2816</v>
      </c>
      <c r="R17" s="166">
        <f t="shared" si="2"/>
        <v>0</v>
      </c>
      <c r="S17" s="166">
        <f t="shared" si="4"/>
        <v>0</v>
      </c>
    </row>
    <row r="18" spans="1:20">
      <c r="A18" s="456" t="s">
        <v>92</v>
      </c>
      <c r="B18" s="456"/>
      <c r="C18" s="459">
        <v>38</v>
      </c>
      <c r="D18" s="459">
        <v>38</v>
      </c>
      <c r="E18" s="459">
        <v>36</v>
      </c>
      <c r="F18" s="459"/>
      <c r="G18" s="459">
        <f>統計tmp!BE20</f>
        <v>0</v>
      </c>
      <c r="H18" s="459">
        <f>統計tmp!BD20</f>
        <v>0</v>
      </c>
      <c r="I18" s="459"/>
      <c r="J18" s="459"/>
      <c r="K18" s="459" t="str">
        <f t="shared" si="6"/>
        <v/>
      </c>
      <c r="L18" s="459"/>
      <c r="M18" s="459"/>
      <c r="N18" s="459"/>
      <c r="O18" s="470"/>
      <c r="P18" s="474" t="s">
        <v>2816</v>
      </c>
      <c r="Q18" s="474" t="s">
        <v>2816</v>
      </c>
      <c r="R18" s="456"/>
      <c r="S18" s="456"/>
    </row>
    <row r="19" spans="1:20">
      <c r="B19" s="166" t="s">
        <v>2874</v>
      </c>
      <c r="C19" s="457">
        <v>7</v>
      </c>
      <c r="D19" s="457">
        <v>7</v>
      </c>
      <c r="E19" s="457">
        <v>7</v>
      </c>
      <c r="F19" s="457">
        <v>7</v>
      </c>
      <c r="G19" s="457">
        <f>統計tmp!BE21</f>
        <v>0</v>
      </c>
      <c r="H19" s="457">
        <f>統計tmp!BD21</f>
        <v>0</v>
      </c>
      <c r="K19" s="457" t="str">
        <f t="shared" si="6"/>
        <v/>
      </c>
      <c r="L19" s="457">
        <f t="shared" si="5"/>
        <v>0</v>
      </c>
      <c r="P19" s="473" t="s">
        <v>2816</v>
      </c>
      <c r="Q19" s="473" t="s">
        <v>2816</v>
      </c>
      <c r="R19" s="166">
        <f t="shared" si="2"/>
        <v>0</v>
      </c>
      <c r="S19" s="166">
        <f>SUM(O19:Q19)</f>
        <v>0</v>
      </c>
    </row>
    <row r="20" spans="1:20">
      <c r="B20" s="166" t="s">
        <v>2875</v>
      </c>
      <c r="C20" s="457">
        <v>9</v>
      </c>
      <c r="D20" s="457">
        <v>9</v>
      </c>
      <c r="E20" s="457">
        <v>9</v>
      </c>
      <c r="F20" s="457">
        <v>9</v>
      </c>
      <c r="G20" s="457">
        <f>統計tmp!BE22</f>
        <v>0</v>
      </c>
      <c r="H20" s="457">
        <f>統計tmp!BD22</f>
        <v>0</v>
      </c>
      <c r="K20" s="457" t="str">
        <f t="shared" si="6"/>
        <v/>
      </c>
      <c r="L20" s="457">
        <f t="shared" si="5"/>
        <v>0</v>
      </c>
      <c r="P20" s="473" t="s">
        <v>2816</v>
      </c>
      <c r="Q20" s="473" t="s">
        <v>2816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1425</v>
      </c>
      <c r="C21" s="457">
        <v>16</v>
      </c>
      <c r="D21" s="457">
        <v>16</v>
      </c>
      <c r="E21" s="457">
        <v>14</v>
      </c>
      <c r="F21" s="457">
        <v>14</v>
      </c>
      <c r="G21" s="457">
        <f>統計tmp!BE23</f>
        <v>0</v>
      </c>
      <c r="H21" s="457">
        <f>統計tmp!BD23</f>
        <v>0</v>
      </c>
      <c r="I21" s="457">
        <v>2</v>
      </c>
      <c r="K21" s="457" t="str">
        <f t="shared" si="6"/>
        <v/>
      </c>
      <c r="L21" s="457">
        <f t="shared" si="5"/>
        <v>0</v>
      </c>
      <c r="P21" s="473" t="s">
        <v>2816</v>
      </c>
      <c r="Q21" s="473" t="s">
        <v>2816</v>
      </c>
      <c r="R21" s="166">
        <f t="shared" si="2"/>
        <v>0</v>
      </c>
      <c r="S21" s="166">
        <f t="shared" si="7"/>
        <v>0</v>
      </c>
      <c r="T21" s="166" t="s">
        <v>2804</v>
      </c>
    </row>
    <row r="22" spans="1:20">
      <c r="B22" s="166" t="s">
        <v>2876</v>
      </c>
      <c r="C22" s="457">
        <v>3</v>
      </c>
      <c r="D22" s="457">
        <v>3</v>
      </c>
      <c r="E22" s="457">
        <v>3</v>
      </c>
      <c r="F22" s="457">
        <v>3</v>
      </c>
      <c r="G22" s="457">
        <f>統計tmp!BE24</f>
        <v>0</v>
      </c>
      <c r="H22" s="457">
        <f>統計tmp!BD24</f>
        <v>0</v>
      </c>
      <c r="K22" s="457" t="str">
        <f t="shared" si="6"/>
        <v/>
      </c>
      <c r="L22" s="457">
        <f t="shared" si="5"/>
        <v>0</v>
      </c>
      <c r="P22" s="473" t="s">
        <v>2816</v>
      </c>
      <c r="Q22" s="473" t="s">
        <v>2816</v>
      </c>
      <c r="R22" s="166">
        <f t="shared" si="2"/>
        <v>0</v>
      </c>
      <c r="S22" s="166">
        <f t="shared" si="7"/>
        <v>0</v>
      </c>
    </row>
    <row r="23" spans="1:20">
      <c r="B23" s="166" t="s">
        <v>2877</v>
      </c>
      <c r="C23" s="457">
        <v>3</v>
      </c>
      <c r="D23" s="457">
        <v>3</v>
      </c>
      <c r="E23" s="457">
        <v>3</v>
      </c>
      <c r="F23" s="457">
        <v>3</v>
      </c>
      <c r="G23" s="457">
        <f>統計tmp!BE25</f>
        <v>0</v>
      </c>
      <c r="H23" s="457">
        <f>統計tmp!BD25</f>
        <v>0</v>
      </c>
      <c r="K23" s="457" t="str">
        <f t="shared" si="6"/>
        <v/>
      </c>
      <c r="L23" s="457">
        <f t="shared" si="5"/>
        <v>0</v>
      </c>
      <c r="P23" s="473" t="s">
        <v>2816</v>
      </c>
      <c r="Q23" s="473" t="s">
        <v>2816</v>
      </c>
      <c r="R23" s="166">
        <f t="shared" si="2"/>
        <v>0</v>
      </c>
      <c r="S23" s="166">
        <f t="shared" si="7"/>
        <v>0</v>
      </c>
    </row>
    <row r="24" spans="1:20">
      <c r="A24" s="456" t="s">
        <v>93</v>
      </c>
      <c r="B24" s="456"/>
      <c r="C24" s="459">
        <v>75</v>
      </c>
      <c r="D24" s="459">
        <v>75</v>
      </c>
      <c r="E24" s="459">
        <v>75</v>
      </c>
      <c r="F24" s="459"/>
      <c r="G24" s="459">
        <f>統計tmp!BE26</f>
        <v>0</v>
      </c>
      <c r="H24" s="459">
        <f>統計tmp!BD26</f>
        <v>0</v>
      </c>
      <c r="I24" s="459"/>
      <c r="J24" s="459"/>
      <c r="K24" s="459" t="str">
        <f t="shared" si="6"/>
        <v/>
      </c>
      <c r="L24" s="459"/>
      <c r="M24" s="459"/>
      <c r="N24" s="459"/>
      <c r="O24" s="470"/>
      <c r="P24" s="474" t="s">
        <v>2816</v>
      </c>
      <c r="Q24" s="474" t="s">
        <v>2816</v>
      </c>
      <c r="R24" s="456"/>
      <c r="S24" s="456"/>
    </row>
    <row r="25" spans="1:20">
      <c r="B25" s="166" t="s">
        <v>368</v>
      </c>
      <c r="C25" s="457">
        <v>5</v>
      </c>
      <c r="D25" s="457">
        <v>5</v>
      </c>
      <c r="E25" s="457">
        <v>5</v>
      </c>
      <c r="G25" s="457">
        <f>統計tmp!BE27</f>
        <v>0</v>
      </c>
      <c r="H25" s="457">
        <f>統計tmp!BD27</f>
        <v>0</v>
      </c>
      <c r="I25" s="457">
        <v>5</v>
      </c>
      <c r="K25" s="457" t="str">
        <f t="shared" si="6"/>
        <v/>
      </c>
      <c r="L25" s="457">
        <f t="shared" si="5"/>
        <v>0</v>
      </c>
      <c r="P25" s="473" t="s">
        <v>2816</v>
      </c>
      <c r="Q25" s="473" t="s">
        <v>2816</v>
      </c>
      <c r="R25" s="166">
        <f t="shared" si="2"/>
        <v>0</v>
      </c>
      <c r="S25" s="166">
        <f>SUM(O25:Q25)</f>
        <v>0</v>
      </c>
    </row>
    <row r="26" spans="1:20">
      <c r="B26" s="166" t="s">
        <v>410</v>
      </c>
      <c r="C26" s="457">
        <v>17</v>
      </c>
      <c r="D26" s="457">
        <v>17</v>
      </c>
      <c r="E26" s="457">
        <v>17</v>
      </c>
      <c r="G26" s="457">
        <f>統計tmp!BE28</f>
        <v>0</v>
      </c>
      <c r="H26" s="457">
        <f>統計tmp!BD28</f>
        <v>0</v>
      </c>
      <c r="K26" s="457" t="str">
        <f t="shared" si="6"/>
        <v/>
      </c>
      <c r="L26" s="457">
        <f t="shared" si="5"/>
        <v>0</v>
      </c>
      <c r="M26" s="457">
        <v>16</v>
      </c>
      <c r="P26" s="473" t="s">
        <v>2816</v>
      </c>
      <c r="Q26" s="473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824</v>
      </c>
      <c r="C27" s="457">
        <v>8</v>
      </c>
      <c r="D27" s="457">
        <v>8</v>
      </c>
      <c r="E27" s="457">
        <v>8</v>
      </c>
      <c r="G27" s="457">
        <f>統計tmp!BE29</f>
        <v>0</v>
      </c>
      <c r="H27" s="457">
        <f>統計tmp!BD29</f>
        <v>0</v>
      </c>
      <c r="I27" s="457">
        <v>8</v>
      </c>
      <c r="K27" s="457" t="str">
        <f t="shared" si="6"/>
        <v/>
      </c>
      <c r="L27" s="457">
        <f t="shared" si="5"/>
        <v>0</v>
      </c>
      <c r="P27" s="473" t="s">
        <v>2816</v>
      </c>
      <c r="Q27" s="473" t="s">
        <v>2816</v>
      </c>
      <c r="R27" s="166">
        <f t="shared" si="2"/>
        <v>0</v>
      </c>
      <c r="S27" s="166">
        <f t="shared" si="8"/>
        <v>0</v>
      </c>
    </row>
    <row r="28" spans="1:20">
      <c r="B28" s="166" t="s">
        <v>465</v>
      </c>
      <c r="C28" s="457">
        <v>7</v>
      </c>
      <c r="D28" s="457">
        <v>7</v>
      </c>
      <c r="E28" s="457">
        <v>7</v>
      </c>
      <c r="G28" s="457">
        <f>統計tmp!BE30</f>
        <v>0</v>
      </c>
      <c r="H28" s="457">
        <f>統計tmp!BD30</f>
        <v>0</v>
      </c>
      <c r="K28" s="457" t="str">
        <f t="shared" si="6"/>
        <v/>
      </c>
      <c r="L28" s="457">
        <f t="shared" si="5"/>
        <v>0</v>
      </c>
      <c r="M28" s="457">
        <v>6</v>
      </c>
      <c r="P28" s="473" t="s">
        <v>2816</v>
      </c>
      <c r="Q28" s="473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378</v>
      </c>
      <c r="C29" s="457">
        <v>10</v>
      </c>
      <c r="D29" s="457">
        <v>10</v>
      </c>
      <c r="E29" s="457">
        <v>10</v>
      </c>
      <c r="G29" s="457">
        <f>統計tmp!BE31</f>
        <v>0</v>
      </c>
      <c r="H29" s="457">
        <f>統計tmp!BD31</f>
        <v>0</v>
      </c>
      <c r="I29" s="457">
        <v>10</v>
      </c>
      <c r="K29" s="457" t="str">
        <f t="shared" si="6"/>
        <v/>
      </c>
      <c r="L29" s="457">
        <f t="shared" si="5"/>
        <v>0</v>
      </c>
      <c r="P29" s="473" t="s">
        <v>2816</v>
      </c>
      <c r="Q29" s="473" t="s">
        <v>2816</v>
      </c>
      <c r="R29" s="166">
        <f t="shared" si="2"/>
        <v>0</v>
      </c>
      <c r="S29" s="166">
        <f t="shared" si="8"/>
        <v>0</v>
      </c>
    </row>
    <row r="30" spans="1:20">
      <c r="B30" s="166" t="s">
        <v>624</v>
      </c>
      <c r="C30" s="457">
        <v>7</v>
      </c>
      <c r="D30" s="457">
        <v>7</v>
      </c>
      <c r="E30" s="457">
        <v>7</v>
      </c>
      <c r="G30" s="457">
        <f>統計tmp!BE32</f>
        <v>0</v>
      </c>
      <c r="H30" s="457">
        <f>統計tmp!BD32</f>
        <v>0</v>
      </c>
      <c r="K30" s="457" t="str">
        <f t="shared" si="6"/>
        <v/>
      </c>
      <c r="L30" s="457">
        <f t="shared" si="5"/>
        <v>0</v>
      </c>
      <c r="M30" s="457">
        <v>6</v>
      </c>
      <c r="P30" s="473" t="s">
        <v>2816</v>
      </c>
      <c r="Q30" s="473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642</v>
      </c>
      <c r="C31" s="457">
        <v>1</v>
      </c>
      <c r="D31" s="457">
        <v>1</v>
      </c>
      <c r="E31" s="457">
        <v>1</v>
      </c>
      <c r="G31" s="457">
        <f>統計tmp!BE33</f>
        <v>0</v>
      </c>
      <c r="H31" s="457">
        <f>統計tmp!BD33</f>
        <v>0</v>
      </c>
      <c r="I31" s="457">
        <v>1</v>
      </c>
      <c r="K31" s="457" t="str">
        <f t="shared" si="6"/>
        <v/>
      </c>
      <c r="L31" s="457">
        <f t="shared" si="5"/>
        <v>0</v>
      </c>
      <c r="P31" s="473" t="s">
        <v>2816</v>
      </c>
      <c r="Q31" s="473" t="s">
        <v>2816</v>
      </c>
      <c r="R31" s="166">
        <f t="shared" si="2"/>
        <v>0</v>
      </c>
      <c r="S31" s="166">
        <f t="shared" si="8"/>
        <v>0</v>
      </c>
    </row>
    <row r="32" spans="1:20">
      <c r="B32" s="166" t="s">
        <v>439</v>
      </c>
      <c r="C32" s="457">
        <v>17</v>
      </c>
      <c r="D32" s="457">
        <v>17</v>
      </c>
      <c r="E32" s="457">
        <v>17</v>
      </c>
      <c r="G32" s="457">
        <f>統計tmp!BE34</f>
        <v>0</v>
      </c>
      <c r="H32" s="457">
        <f>統計tmp!BD34</f>
        <v>0</v>
      </c>
      <c r="K32" s="457" t="str">
        <f t="shared" si="6"/>
        <v/>
      </c>
      <c r="L32" s="457">
        <f t="shared" si="5"/>
        <v>0</v>
      </c>
      <c r="M32" s="457">
        <v>16</v>
      </c>
      <c r="P32" s="473" t="s">
        <v>2816</v>
      </c>
      <c r="Q32" s="473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419</v>
      </c>
      <c r="C33" s="457">
        <v>3</v>
      </c>
      <c r="D33" s="457">
        <v>3</v>
      </c>
      <c r="E33" s="457">
        <v>3</v>
      </c>
      <c r="G33" s="457">
        <f>統計tmp!BE35</f>
        <v>0</v>
      </c>
      <c r="H33" s="457">
        <f>統計tmp!BD35</f>
        <v>0</v>
      </c>
      <c r="K33" s="457" t="str">
        <f t="shared" si="6"/>
        <v/>
      </c>
      <c r="L33" s="457">
        <f t="shared" si="5"/>
        <v>0</v>
      </c>
      <c r="M33" s="457">
        <v>2</v>
      </c>
      <c r="P33" s="473" t="s">
        <v>2816</v>
      </c>
      <c r="Q33" s="473">
        <v>1</v>
      </c>
      <c r="R33" s="166">
        <f t="shared" si="2"/>
        <v>3</v>
      </c>
      <c r="S33" s="166">
        <f t="shared" si="8"/>
        <v>1</v>
      </c>
    </row>
    <row r="34" spans="1:20">
      <c r="A34" s="456" t="s">
        <v>94</v>
      </c>
      <c r="B34" s="456"/>
      <c r="C34" s="459">
        <v>87</v>
      </c>
      <c r="D34" s="459">
        <v>87</v>
      </c>
      <c r="E34" s="459">
        <v>50</v>
      </c>
      <c r="F34" s="459"/>
      <c r="G34" s="459">
        <f>統計tmp!BE36</f>
        <v>0</v>
      </c>
      <c r="H34" s="459">
        <f>統計tmp!BD36</f>
        <v>0</v>
      </c>
      <c r="I34" s="459"/>
      <c r="J34" s="459"/>
      <c r="K34" s="459" t="str">
        <f t="shared" si="6"/>
        <v/>
      </c>
      <c r="L34" s="459"/>
      <c r="M34" s="459"/>
      <c r="N34" s="459"/>
      <c r="O34" s="470"/>
      <c r="P34" s="474" t="s">
        <v>2816</v>
      </c>
      <c r="Q34" s="474" t="s">
        <v>2816</v>
      </c>
      <c r="R34" s="456"/>
      <c r="S34" s="456"/>
    </row>
    <row r="35" spans="1:20">
      <c r="B35" s="166" t="s">
        <v>1002</v>
      </c>
      <c r="C35" s="457">
        <v>15</v>
      </c>
      <c r="D35" s="457">
        <v>15</v>
      </c>
      <c r="E35" s="469">
        <v>11</v>
      </c>
      <c r="G35" s="457">
        <f>統計tmp!BE37</f>
        <v>0</v>
      </c>
      <c r="H35" s="457">
        <f>統計tmp!BD37</f>
        <v>0</v>
      </c>
      <c r="J35" s="457">
        <v>11</v>
      </c>
      <c r="K35" s="457">
        <v>4</v>
      </c>
      <c r="L35" s="457">
        <f t="shared" si="5"/>
        <v>15</v>
      </c>
      <c r="P35" s="473" t="s">
        <v>2816</v>
      </c>
      <c r="Q35" s="473" t="s">
        <v>2816</v>
      </c>
      <c r="R35" s="166">
        <f t="shared" si="2"/>
        <v>0</v>
      </c>
      <c r="S35" s="166">
        <f>SUM(O35:Q35)</f>
        <v>0</v>
      </c>
    </row>
    <row r="36" spans="1:20">
      <c r="B36" s="166" t="s">
        <v>1461</v>
      </c>
      <c r="C36" s="457">
        <v>12</v>
      </c>
      <c r="D36" s="457">
        <v>12</v>
      </c>
      <c r="E36" s="469">
        <v>4</v>
      </c>
      <c r="G36" s="457">
        <f>統計tmp!BE38</f>
        <v>0</v>
      </c>
      <c r="H36" s="457">
        <f>統計tmp!BD38</f>
        <v>0</v>
      </c>
      <c r="J36" s="457">
        <v>4</v>
      </c>
      <c r="K36" s="457">
        <v>8</v>
      </c>
      <c r="L36" s="457">
        <f t="shared" si="5"/>
        <v>12</v>
      </c>
      <c r="P36" s="473" t="s">
        <v>2816</v>
      </c>
      <c r="Q36" s="473" t="s">
        <v>2816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2815</v>
      </c>
      <c r="C37" s="457">
        <v>15</v>
      </c>
      <c r="D37" s="457">
        <v>15</v>
      </c>
      <c r="E37" s="469">
        <v>9</v>
      </c>
      <c r="G37" s="457">
        <f>統計tmp!BE39</f>
        <v>0</v>
      </c>
      <c r="H37" s="457">
        <f>統計tmp!BD39</f>
        <v>0</v>
      </c>
      <c r="K37" s="457" t="str">
        <f>IF(J37="V",C37,"")</f>
        <v/>
      </c>
      <c r="L37" s="457">
        <f t="shared" si="5"/>
        <v>0</v>
      </c>
      <c r="P37" s="473">
        <v>12</v>
      </c>
      <c r="Q37" s="473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2878</v>
      </c>
      <c r="C38" s="457">
        <v>15</v>
      </c>
      <c r="D38" s="457">
        <v>15</v>
      </c>
      <c r="E38" s="469"/>
      <c r="G38" s="457">
        <f>統計tmp!BE40</f>
        <v>0</v>
      </c>
      <c r="H38" s="457">
        <f>統計tmp!BD40</f>
        <v>0</v>
      </c>
      <c r="K38" s="457" t="str">
        <f>IF(J38="V",C38,"")</f>
        <v/>
      </c>
      <c r="L38" s="457">
        <f t="shared" si="5"/>
        <v>0</v>
      </c>
      <c r="N38" s="457">
        <v>14</v>
      </c>
      <c r="P38" s="473" t="s">
        <v>2816</v>
      </c>
      <c r="Q38" s="473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2835</v>
      </c>
      <c r="C39" s="457">
        <v>26</v>
      </c>
      <c r="D39" s="457">
        <v>26</v>
      </c>
      <c r="E39" s="457">
        <v>26</v>
      </c>
      <c r="F39" s="457">
        <v>26</v>
      </c>
      <c r="G39" s="457">
        <f>統計tmp!BE41</f>
        <v>0</v>
      </c>
      <c r="H39" s="457">
        <f>統計tmp!BD41</f>
        <v>0</v>
      </c>
      <c r="K39" s="457" t="str">
        <f>IF(J39="V",C39,"")</f>
        <v/>
      </c>
      <c r="L39" s="457">
        <f t="shared" si="5"/>
        <v>0</v>
      </c>
      <c r="P39" s="473" t="s">
        <v>2816</v>
      </c>
      <c r="Q39" s="473" t="s">
        <v>2816</v>
      </c>
      <c r="R39" s="166">
        <f t="shared" si="2"/>
        <v>0</v>
      </c>
      <c r="S39" s="166">
        <f t="shared" si="9"/>
        <v>0</v>
      </c>
    </row>
    <row r="40" spans="1:20">
      <c r="B40" s="166" t="s">
        <v>2879</v>
      </c>
      <c r="C40" s="457">
        <v>4</v>
      </c>
      <c r="D40" s="457">
        <v>4</v>
      </c>
      <c r="G40" s="457">
        <f>統計tmp!BE42</f>
        <v>0</v>
      </c>
      <c r="H40" s="457">
        <f>統計tmp!BD42</f>
        <v>0</v>
      </c>
      <c r="J40" s="457">
        <v>0</v>
      </c>
      <c r="K40" s="457">
        <v>4</v>
      </c>
      <c r="L40" s="457">
        <f t="shared" si="5"/>
        <v>4</v>
      </c>
      <c r="P40" s="473" t="s">
        <v>2816</v>
      </c>
      <c r="Q40" s="473" t="s">
        <v>2816</v>
      </c>
      <c r="R40" s="166">
        <f t="shared" si="2"/>
        <v>0</v>
      </c>
      <c r="S40" s="166">
        <f t="shared" si="9"/>
        <v>0</v>
      </c>
    </row>
    <row r="41" spans="1:20">
      <c r="A41" s="456" t="s">
        <v>95</v>
      </c>
      <c r="B41" s="456"/>
      <c r="C41" s="459">
        <v>88</v>
      </c>
      <c r="D41" s="459">
        <v>88</v>
      </c>
      <c r="E41" s="459">
        <v>42</v>
      </c>
      <c r="F41" s="459"/>
      <c r="G41" s="459">
        <f>統計tmp!BE43</f>
        <v>0</v>
      </c>
      <c r="H41" s="459">
        <f>統計tmp!BD43</f>
        <v>0</v>
      </c>
      <c r="I41" s="459"/>
      <c r="J41" s="459"/>
      <c r="K41" s="459" t="str">
        <f>IF(J41="V",C41,"")</f>
        <v/>
      </c>
      <c r="L41" s="459"/>
      <c r="M41" s="459"/>
      <c r="N41" s="459"/>
      <c r="O41" s="470"/>
      <c r="P41" s="474" t="s">
        <v>2816</v>
      </c>
      <c r="Q41" s="474" t="s">
        <v>2816</v>
      </c>
      <c r="R41" s="456"/>
      <c r="S41" s="456"/>
    </row>
    <row r="42" spans="1:20">
      <c r="B42" s="166" t="s">
        <v>2880</v>
      </c>
      <c r="C42" s="457">
        <v>4</v>
      </c>
      <c r="D42" s="457">
        <v>4</v>
      </c>
      <c r="E42" s="469"/>
      <c r="G42" s="457">
        <f>統計tmp!BE44</f>
        <v>0</v>
      </c>
      <c r="H42" s="457">
        <f>統計tmp!BD44</f>
        <v>0</v>
      </c>
      <c r="K42" s="457" t="str">
        <f>IF(J42="V",C42,"")</f>
        <v/>
      </c>
      <c r="L42" s="457">
        <f t="shared" si="5"/>
        <v>0</v>
      </c>
      <c r="N42" s="457">
        <v>1</v>
      </c>
      <c r="P42" s="473">
        <v>2</v>
      </c>
      <c r="Q42" s="473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2881</v>
      </c>
      <c r="C43" s="457">
        <v>9</v>
      </c>
      <c r="D43" s="457">
        <v>9</v>
      </c>
      <c r="E43" s="457">
        <v>7</v>
      </c>
      <c r="G43" s="457">
        <f>統計tmp!BE45</f>
        <v>0</v>
      </c>
      <c r="H43" s="457">
        <f>統計tmp!BD45</f>
        <v>0</v>
      </c>
      <c r="J43" s="457">
        <v>7</v>
      </c>
      <c r="K43" s="457">
        <v>2</v>
      </c>
      <c r="L43" s="457">
        <f t="shared" si="5"/>
        <v>9</v>
      </c>
      <c r="P43" s="473" t="s">
        <v>2816</v>
      </c>
      <c r="Q43" s="473" t="s">
        <v>2816</v>
      </c>
      <c r="R43" s="166">
        <f t="shared" si="2"/>
        <v>0</v>
      </c>
      <c r="S43" s="166">
        <f t="shared" ref="S43:S49" si="10">SUM(O43:Q43)</f>
        <v>0</v>
      </c>
      <c r="T43" s="166" t="s">
        <v>2928</v>
      </c>
    </row>
    <row r="44" spans="1:20">
      <c r="B44" s="166" t="s">
        <v>2882</v>
      </c>
      <c r="C44" s="457">
        <v>6</v>
      </c>
      <c r="D44" s="457">
        <v>6</v>
      </c>
      <c r="G44" s="457">
        <f>統計tmp!BE46</f>
        <v>0</v>
      </c>
      <c r="H44" s="457">
        <f>統計tmp!BD46</f>
        <v>0</v>
      </c>
      <c r="J44" s="457">
        <v>0</v>
      </c>
      <c r="K44" s="457">
        <v>6</v>
      </c>
      <c r="L44" s="457">
        <f t="shared" si="5"/>
        <v>6</v>
      </c>
      <c r="P44" s="473" t="s">
        <v>2816</v>
      </c>
      <c r="Q44" s="473" t="s">
        <v>2816</v>
      </c>
      <c r="R44" s="166">
        <f t="shared" si="2"/>
        <v>0</v>
      </c>
      <c r="S44" s="166">
        <f t="shared" si="10"/>
        <v>0</v>
      </c>
      <c r="T44" s="166" t="s">
        <v>2928</v>
      </c>
    </row>
    <row r="45" spans="1:20">
      <c r="B45" s="166" t="s">
        <v>2883</v>
      </c>
      <c r="C45" s="457">
        <v>8</v>
      </c>
      <c r="D45" s="457">
        <v>8</v>
      </c>
      <c r="E45" s="469"/>
      <c r="G45" s="457">
        <f>統計tmp!BE47</f>
        <v>0</v>
      </c>
      <c r="H45" s="457">
        <f>統計tmp!BD47</f>
        <v>0</v>
      </c>
      <c r="K45" s="457" t="str">
        <f>IF(J45="V",C45,"")</f>
        <v/>
      </c>
      <c r="L45" s="457">
        <f t="shared" si="5"/>
        <v>0</v>
      </c>
      <c r="P45" s="473">
        <v>8</v>
      </c>
      <c r="Q45" s="473" t="s">
        <v>2816</v>
      </c>
      <c r="R45" s="166">
        <f t="shared" si="2"/>
        <v>8</v>
      </c>
      <c r="S45" s="166">
        <f t="shared" si="10"/>
        <v>8</v>
      </c>
    </row>
    <row r="46" spans="1:20">
      <c r="B46" s="166" t="s">
        <v>2884</v>
      </c>
      <c r="C46" s="457">
        <v>7</v>
      </c>
      <c r="D46" s="457">
        <v>7</v>
      </c>
      <c r="E46" s="469">
        <v>4</v>
      </c>
      <c r="G46" s="457">
        <f>統計tmp!BE48</f>
        <v>0</v>
      </c>
      <c r="H46" s="457">
        <f>統計tmp!BD48</f>
        <v>0</v>
      </c>
      <c r="L46" s="457">
        <f t="shared" si="5"/>
        <v>0</v>
      </c>
      <c r="M46" s="457">
        <v>4</v>
      </c>
      <c r="N46" s="457">
        <v>2</v>
      </c>
      <c r="P46" s="473" t="s">
        <v>2816</v>
      </c>
      <c r="Q46" s="473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2885</v>
      </c>
      <c r="C47" s="457">
        <v>20</v>
      </c>
      <c r="D47" s="457">
        <v>20</v>
      </c>
      <c r="E47" s="469">
        <v>12</v>
      </c>
      <c r="G47" s="457">
        <f>統計tmp!BE49</f>
        <v>0</v>
      </c>
      <c r="H47" s="457">
        <f>統計tmp!BD49</f>
        <v>0</v>
      </c>
      <c r="J47" s="457">
        <v>12</v>
      </c>
      <c r="K47" s="457">
        <v>8</v>
      </c>
      <c r="L47" s="457">
        <f t="shared" si="5"/>
        <v>20</v>
      </c>
      <c r="P47" s="473" t="s">
        <v>2816</v>
      </c>
      <c r="Q47" s="473" t="s">
        <v>2816</v>
      </c>
      <c r="R47" s="166">
        <f t="shared" si="2"/>
        <v>0</v>
      </c>
      <c r="S47" s="166">
        <f t="shared" si="10"/>
        <v>0</v>
      </c>
    </row>
    <row r="48" spans="1:20">
      <c r="B48" s="166" t="s">
        <v>2886</v>
      </c>
      <c r="C48" s="457">
        <v>29</v>
      </c>
      <c r="D48" s="457">
        <v>29</v>
      </c>
      <c r="E48" s="469">
        <v>15</v>
      </c>
      <c r="G48" s="457">
        <f>統計tmp!BE50</f>
        <v>0</v>
      </c>
      <c r="H48" s="457">
        <f>統計tmp!BD50</f>
        <v>0</v>
      </c>
      <c r="J48" s="457">
        <v>15</v>
      </c>
      <c r="K48" s="457">
        <v>14</v>
      </c>
      <c r="L48" s="457">
        <f t="shared" si="5"/>
        <v>29</v>
      </c>
      <c r="P48" s="473" t="s">
        <v>2816</v>
      </c>
      <c r="Q48" s="473" t="s">
        <v>2816</v>
      </c>
      <c r="R48" s="166">
        <f t="shared" si="2"/>
        <v>0</v>
      </c>
      <c r="S48" s="166">
        <f t="shared" si="10"/>
        <v>0</v>
      </c>
    </row>
    <row r="49" spans="1:19">
      <c r="B49" s="166" t="s">
        <v>2887</v>
      </c>
      <c r="C49" s="457">
        <v>5</v>
      </c>
      <c r="D49" s="457">
        <v>5</v>
      </c>
      <c r="E49" s="469">
        <v>4</v>
      </c>
      <c r="G49" s="457">
        <f>統計tmp!BE51</f>
        <v>0</v>
      </c>
      <c r="H49" s="457">
        <f>統計tmp!BD51</f>
        <v>0</v>
      </c>
      <c r="K49" s="457" t="str">
        <f>IF(J49="V",C49,"")</f>
        <v/>
      </c>
      <c r="L49" s="457">
        <f t="shared" si="5"/>
        <v>0</v>
      </c>
      <c r="M49" s="457">
        <v>4</v>
      </c>
      <c r="P49" s="473">
        <v>1</v>
      </c>
      <c r="Q49" s="473" t="s">
        <v>2816</v>
      </c>
      <c r="R49" s="166">
        <f t="shared" si="2"/>
        <v>5</v>
      </c>
      <c r="S49" s="166">
        <f t="shared" si="10"/>
        <v>1</v>
      </c>
    </row>
    <row r="50" spans="1:19">
      <c r="A50" s="456" t="s">
        <v>96</v>
      </c>
      <c r="B50" s="456"/>
      <c r="C50" s="459">
        <v>10</v>
      </c>
      <c r="D50" s="459">
        <v>10</v>
      </c>
      <c r="E50" s="459"/>
      <c r="F50" s="459"/>
      <c r="G50" s="459">
        <f>統計tmp!BE52</f>
        <v>0</v>
      </c>
      <c r="H50" s="459">
        <f>統計tmp!BD52</f>
        <v>0</v>
      </c>
      <c r="I50" s="459"/>
      <c r="J50" s="459"/>
      <c r="K50" s="459" t="str">
        <f>IF(J50="V",C50,"")</f>
        <v/>
      </c>
      <c r="L50" s="459"/>
      <c r="M50" s="459"/>
      <c r="N50" s="459"/>
      <c r="O50" s="470"/>
      <c r="P50" s="474" t="s">
        <v>2816</v>
      </c>
      <c r="Q50" s="474" t="s">
        <v>2816</v>
      </c>
      <c r="R50" s="456"/>
      <c r="S50" s="456"/>
    </row>
    <row r="51" spans="1:19">
      <c r="B51" s="166" t="s">
        <v>2888</v>
      </c>
      <c r="C51" s="457">
        <v>1</v>
      </c>
      <c r="D51" s="457">
        <v>1</v>
      </c>
      <c r="E51" s="469"/>
      <c r="G51" s="457">
        <f>統計tmp!BE53</f>
        <v>0</v>
      </c>
      <c r="H51" s="457">
        <f>統計tmp!BD53</f>
        <v>0</v>
      </c>
      <c r="J51" s="457">
        <v>0</v>
      </c>
      <c r="K51" s="457">
        <v>1</v>
      </c>
      <c r="L51" s="457">
        <f t="shared" si="5"/>
        <v>1</v>
      </c>
      <c r="P51" s="473" t="s">
        <v>2816</v>
      </c>
      <c r="Q51" s="473" t="s">
        <v>2816</v>
      </c>
      <c r="R51" s="166">
        <f t="shared" si="2"/>
        <v>0</v>
      </c>
      <c r="S51" s="166">
        <f>SUM(O51:Q51)</f>
        <v>0</v>
      </c>
    </row>
    <row r="52" spans="1:19">
      <c r="B52" s="166" t="s">
        <v>2834</v>
      </c>
      <c r="C52" s="457">
        <v>9</v>
      </c>
      <c r="D52" s="457">
        <v>9</v>
      </c>
      <c r="E52" s="469"/>
      <c r="G52" s="457">
        <f>統計tmp!BE54</f>
        <v>0</v>
      </c>
      <c r="H52" s="457">
        <f>統計tmp!BD54</f>
        <v>0</v>
      </c>
      <c r="K52" s="457" t="str">
        <f>IF(J52="V",C52,"")</f>
        <v/>
      </c>
      <c r="L52" s="457">
        <f t="shared" si="5"/>
        <v>0</v>
      </c>
      <c r="N52" s="457">
        <v>8</v>
      </c>
      <c r="P52" s="473" t="s">
        <v>2816</v>
      </c>
      <c r="Q52" s="473">
        <v>1</v>
      </c>
      <c r="R52" s="166">
        <f t="shared" si="2"/>
        <v>9</v>
      </c>
      <c r="S52" s="166">
        <f>SUM(O52:Q52)</f>
        <v>1</v>
      </c>
    </row>
    <row r="53" spans="1:19">
      <c r="A53" s="456" t="s">
        <v>97</v>
      </c>
      <c r="B53" s="456"/>
      <c r="C53" s="459">
        <v>134</v>
      </c>
      <c r="D53" s="459">
        <v>134</v>
      </c>
      <c r="E53" s="459">
        <v>4</v>
      </c>
      <c r="F53" s="459"/>
      <c r="G53" s="459">
        <f>統計tmp!BE55</f>
        <v>0</v>
      </c>
      <c r="H53" s="459">
        <f>統計tmp!BD55</f>
        <v>0</v>
      </c>
      <c r="I53" s="459"/>
      <c r="J53" s="459"/>
      <c r="K53" s="459" t="str">
        <f>IF(J53="V",C53,"")</f>
        <v/>
      </c>
      <c r="L53" s="459"/>
      <c r="M53" s="459"/>
      <c r="N53" s="459"/>
      <c r="O53" s="470"/>
      <c r="P53" s="474" t="s">
        <v>2816</v>
      </c>
      <c r="Q53" s="474" t="s">
        <v>2816</v>
      </c>
      <c r="R53" s="456"/>
      <c r="S53" s="456"/>
    </row>
    <row r="54" spans="1:19">
      <c r="B54" s="166" t="s">
        <v>918</v>
      </c>
      <c r="C54" s="457">
        <v>7</v>
      </c>
      <c r="D54" s="457">
        <v>7</v>
      </c>
      <c r="E54" s="469">
        <v>2</v>
      </c>
      <c r="F54" s="469"/>
      <c r="G54" s="457">
        <f>統計tmp!BE56</f>
        <v>0</v>
      </c>
      <c r="H54" s="457">
        <f>統計tmp!BD56</f>
        <v>0</v>
      </c>
      <c r="K54" s="457" t="str">
        <f>IF(J54="V",C54,"")</f>
        <v/>
      </c>
      <c r="L54" s="457">
        <f t="shared" si="5"/>
        <v>0</v>
      </c>
      <c r="M54" s="457">
        <v>2</v>
      </c>
      <c r="P54" s="473">
        <v>5</v>
      </c>
      <c r="Q54" s="473" t="s">
        <v>2816</v>
      </c>
      <c r="R54" s="166">
        <f t="shared" si="2"/>
        <v>7</v>
      </c>
      <c r="S54" s="166">
        <f>SUM(O54:Q54)</f>
        <v>5</v>
      </c>
    </row>
    <row r="55" spans="1:19">
      <c r="B55" s="166" t="s">
        <v>936</v>
      </c>
      <c r="C55" s="457">
        <v>9</v>
      </c>
      <c r="D55" s="457">
        <v>9</v>
      </c>
      <c r="E55" s="469">
        <v>2</v>
      </c>
      <c r="F55" s="469"/>
      <c r="G55" s="457">
        <f>統計tmp!BE57</f>
        <v>0</v>
      </c>
      <c r="H55" s="457">
        <f>統計tmp!BD57</f>
        <v>0</v>
      </c>
      <c r="K55" s="457" t="str">
        <f>IF(J55="V",C55,"")</f>
        <v/>
      </c>
      <c r="L55" s="457">
        <f t="shared" si="5"/>
        <v>0</v>
      </c>
      <c r="M55" s="457">
        <v>2</v>
      </c>
      <c r="N55" s="457">
        <v>6</v>
      </c>
      <c r="P55" s="473" t="s">
        <v>2816</v>
      </c>
      <c r="Q55" s="473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2889</v>
      </c>
      <c r="C56" s="457">
        <v>112</v>
      </c>
      <c r="D56" s="457">
        <v>112</v>
      </c>
      <c r="E56" s="469"/>
      <c r="F56" s="469"/>
      <c r="G56" s="457">
        <f>統計tmp!BE58</f>
        <v>0</v>
      </c>
      <c r="H56" s="457">
        <f>統計tmp!BD58</f>
        <v>0</v>
      </c>
      <c r="K56" s="457" t="str">
        <f>IF(J56="V",C56,"")</f>
        <v/>
      </c>
      <c r="L56" s="457">
        <f t="shared" si="5"/>
        <v>0</v>
      </c>
      <c r="N56" s="457">
        <v>75</v>
      </c>
      <c r="P56" s="473" t="s">
        <v>2816</v>
      </c>
      <c r="Q56" s="473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2890</v>
      </c>
      <c r="C57" s="457">
        <v>2</v>
      </c>
      <c r="D57" s="457">
        <v>2</v>
      </c>
      <c r="E57" s="469"/>
      <c r="F57" s="469"/>
      <c r="G57" s="457">
        <f>統計tmp!BE59</f>
        <v>0</v>
      </c>
      <c r="H57" s="457">
        <f>統計tmp!BD59</f>
        <v>0</v>
      </c>
      <c r="J57" s="457">
        <v>0</v>
      </c>
      <c r="K57" s="457">
        <v>2</v>
      </c>
      <c r="L57" s="457">
        <f t="shared" si="5"/>
        <v>2</v>
      </c>
      <c r="P57" s="473" t="s">
        <v>2816</v>
      </c>
      <c r="Q57" s="473" t="s">
        <v>2816</v>
      </c>
      <c r="R57" s="166">
        <f t="shared" si="2"/>
        <v>0</v>
      </c>
      <c r="S57" s="166">
        <f t="shared" si="11"/>
        <v>0</v>
      </c>
    </row>
    <row r="58" spans="1:19">
      <c r="B58" s="166" t="s">
        <v>2891</v>
      </c>
      <c r="C58" s="457">
        <v>3</v>
      </c>
      <c r="D58" s="457">
        <v>3</v>
      </c>
      <c r="E58" s="469"/>
      <c r="F58" s="469"/>
      <c r="G58" s="457">
        <f>統計tmp!BE60</f>
        <v>0</v>
      </c>
      <c r="H58" s="457">
        <f>統計tmp!BD60</f>
        <v>0</v>
      </c>
      <c r="J58" s="457">
        <v>0</v>
      </c>
      <c r="K58" s="457">
        <v>3</v>
      </c>
      <c r="L58" s="457">
        <f t="shared" si="5"/>
        <v>3</v>
      </c>
      <c r="P58" s="473" t="s">
        <v>2816</v>
      </c>
      <c r="Q58" s="473" t="s">
        <v>2816</v>
      </c>
      <c r="R58" s="166">
        <f t="shared" si="2"/>
        <v>0</v>
      </c>
      <c r="S58" s="166">
        <f t="shared" si="11"/>
        <v>0</v>
      </c>
    </row>
    <row r="59" spans="1:19">
      <c r="B59" s="166" t="s">
        <v>932</v>
      </c>
      <c r="C59" s="457">
        <v>1</v>
      </c>
      <c r="D59" s="457">
        <v>1</v>
      </c>
      <c r="E59" s="469"/>
      <c r="F59" s="469"/>
      <c r="G59" s="457">
        <f>統計tmp!BE61</f>
        <v>0</v>
      </c>
      <c r="H59" s="457">
        <f>統計tmp!BD61</f>
        <v>0</v>
      </c>
      <c r="J59" s="457">
        <v>0</v>
      </c>
      <c r="K59" s="457">
        <v>1</v>
      </c>
      <c r="L59" s="457">
        <f t="shared" si="5"/>
        <v>1</v>
      </c>
      <c r="P59" s="473" t="s">
        <v>2816</v>
      </c>
      <c r="Q59" s="473" t="s">
        <v>2816</v>
      </c>
      <c r="R59" s="166">
        <f t="shared" si="2"/>
        <v>0</v>
      </c>
      <c r="S59" s="166">
        <f t="shared" si="11"/>
        <v>0</v>
      </c>
    </row>
    <row r="60" spans="1:19">
      <c r="A60" s="456" t="s">
        <v>98</v>
      </c>
      <c r="B60" s="456"/>
      <c r="C60" s="459">
        <v>1</v>
      </c>
      <c r="D60" s="459">
        <v>1</v>
      </c>
      <c r="E60" s="459"/>
      <c r="F60" s="459"/>
      <c r="G60" s="459">
        <f>統計tmp!BE62</f>
        <v>0</v>
      </c>
      <c r="H60" s="459">
        <f>統計tmp!BD62</f>
        <v>0</v>
      </c>
      <c r="I60" s="459"/>
      <c r="J60" s="459"/>
      <c r="K60" s="459" t="str">
        <f>IF(J60="V",C60,"")</f>
        <v/>
      </c>
      <c r="L60" s="459"/>
      <c r="M60" s="459"/>
      <c r="N60" s="459"/>
      <c r="O60" s="470"/>
      <c r="P60" s="474" t="s">
        <v>2816</v>
      </c>
      <c r="Q60" s="474" t="s">
        <v>2816</v>
      </c>
      <c r="R60" s="456"/>
      <c r="S60" s="456"/>
    </row>
    <row r="61" spans="1:19">
      <c r="B61" s="166" t="s">
        <v>2892</v>
      </c>
      <c r="C61" s="457">
        <v>1</v>
      </c>
      <c r="D61" s="457">
        <v>1</v>
      </c>
      <c r="E61" s="469"/>
      <c r="G61" s="457">
        <f>統計tmp!BE63</f>
        <v>0</v>
      </c>
      <c r="H61" s="457">
        <f>統計tmp!BD63</f>
        <v>0</v>
      </c>
      <c r="J61" s="457">
        <v>0</v>
      </c>
      <c r="K61" s="457">
        <v>1</v>
      </c>
      <c r="L61" s="457">
        <f t="shared" si="5"/>
        <v>1</v>
      </c>
      <c r="P61" s="473" t="s">
        <v>2816</v>
      </c>
      <c r="Q61" s="473" t="s">
        <v>2816</v>
      </c>
      <c r="R61" s="166">
        <f t="shared" si="2"/>
        <v>0</v>
      </c>
      <c r="S61" s="166">
        <f>SUM(O61:Q61)</f>
        <v>0</v>
      </c>
    </row>
    <row r="62" spans="1:19">
      <c r="A62" s="166" t="s">
        <v>99</v>
      </c>
      <c r="G62" s="457">
        <f>統計tmp!BE64</f>
        <v>0</v>
      </c>
      <c r="H62" s="457">
        <f>統計tmp!BD64</f>
        <v>0</v>
      </c>
      <c r="K62" s="457" t="str">
        <f>IF(J62="V",C62,"")</f>
        <v/>
      </c>
      <c r="L62" s="457">
        <f t="shared" si="5"/>
        <v>0</v>
      </c>
      <c r="P62" s="473" t="s">
        <v>2816</v>
      </c>
      <c r="Q62" s="473" t="s">
        <v>2816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99</v>
      </c>
      <c r="G63" s="457">
        <f>統計tmp!BE65</f>
        <v>0</v>
      </c>
      <c r="H63" s="457">
        <f>統計tmp!BD65</f>
        <v>0</v>
      </c>
      <c r="K63" s="457" t="str">
        <f>IF(J63="V",C63,"")</f>
        <v/>
      </c>
      <c r="L63" s="457">
        <f t="shared" si="5"/>
        <v>0</v>
      </c>
      <c r="P63" s="473" t="s">
        <v>2816</v>
      </c>
      <c r="Q63" s="473" t="s">
        <v>2816</v>
      </c>
      <c r="R63" s="166">
        <f t="shared" si="2"/>
        <v>0</v>
      </c>
      <c r="S63" s="166">
        <f t="shared" si="12"/>
        <v>0</v>
      </c>
    </row>
    <row r="64" spans="1:19">
      <c r="A64" s="456" t="s">
        <v>2893</v>
      </c>
      <c r="B64" s="456"/>
      <c r="C64" s="459">
        <v>9</v>
      </c>
      <c r="D64" s="459">
        <v>7</v>
      </c>
      <c r="E64" s="459"/>
      <c r="F64" s="459"/>
      <c r="G64" s="459">
        <f>統計tmp!BE66</f>
        <v>0</v>
      </c>
      <c r="H64" s="459">
        <f>統計tmp!BD66</f>
        <v>0</v>
      </c>
      <c r="I64" s="459"/>
      <c r="J64" s="459"/>
      <c r="K64" s="459" t="str">
        <f>IF(J64="V",C64,"")</f>
        <v/>
      </c>
      <c r="L64" s="459"/>
      <c r="M64" s="459"/>
      <c r="N64" s="459"/>
      <c r="O64" s="470"/>
      <c r="P64" s="474" t="s">
        <v>2816</v>
      </c>
      <c r="Q64" s="474" t="s">
        <v>2816</v>
      </c>
      <c r="R64" s="456"/>
      <c r="S64" s="456"/>
    </row>
    <row r="65" spans="1:21">
      <c r="B65" s="166" t="s">
        <v>2893</v>
      </c>
      <c r="C65" s="457">
        <v>9</v>
      </c>
      <c r="D65" s="457">
        <v>7</v>
      </c>
      <c r="E65" s="469"/>
      <c r="G65" s="457">
        <f>統計tmp!BE67</f>
        <v>0</v>
      </c>
      <c r="H65" s="457">
        <f>統計tmp!BD67</f>
        <v>0</v>
      </c>
      <c r="K65" s="457" t="str">
        <f>IF(J65="V",C65,"")</f>
        <v/>
      </c>
      <c r="L65" s="457">
        <f t="shared" si="5"/>
        <v>0</v>
      </c>
      <c r="P65" s="473" t="s">
        <v>2816</v>
      </c>
      <c r="Q65" s="473">
        <v>9</v>
      </c>
      <c r="R65" s="166">
        <f t="shared" si="2"/>
        <v>9</v>
      </c>
      <c r="S65" s="166">
        <f>SUM(O65:Q65)</f>
        <v>9</v>
      </c>
    </row>
    <row r="66" spans="1:21">
      <c r="A66" s="456"/>
      <c r="B66" s="456" t="s">
        <v>2925</v>
      </c>
      <c r="C66" s="459">
        <f>C4+C9+C18+C24+C34+C41+C50+C53+C60+C64</f>
        <v>536</v>
      </c>
      <c r="D66" s="459"/>
      <c r="E66" s="459"/>
      <c r="F66" s="487">
        <f>SUM(F5:F65)</f>
        <v>78</v>
      </c>
      <c r="G66" s="459">
        <f>G4+G9+G18+G24+G34+G41+G50+G53+G60+G64</f>
        <v>0</v>
      </c>
      <c r="H66" s="459">
        <f>H4+H9+H18+H24+H34+H41+H50+H53+H60+H64</f>
        <v>0</v>
      </c>
      <c r="I66" s="488">
        <f>SUM(I5:I65)</f>
        <v>48</v>
      </c>
      <c r="J66" s="470">
        <f>SUM(J5:J65)</f>
        <v>86</v>
      </c>
      <c r="K66" s="470">
        <f>SUM(K5:K65)</f>
        <v>67</v>
      </c>
      <c r="L66" s="489">
        <f>SUM(L5:L65)</f>
        <v>153</v>
      </c>
      <c r="M66" s="470">
        <f>SUM(M5:M65)</f>
        <v>60</v>
      </c>
      <c r="N66" s="470">
        <f t="shared" ref="N66:Q66" si="13">SUM(N5:N65)</f>
        <v>107</v>
      </c>
      <c r="O66" s="470">
        <f t="shared" si="13"/>
        <v>0</v>
      </c>
      <c r="P66" s="471">
        <f t="shared" si="13"/>
        <v>31</v>
      </c>
      <c r="Q66" s="471">
        <f t="shared" si="13"/>
        <v>59</v>
      </c>
      <c r="R66" s="490">
        <f>SUM(R5:R65)</f>
        <v>257</v>
      </c>
      <c r="S66" s="456">
        <f>SUM(S6:S65)</f>
        <v>90</v>
      </c>
      <c r="T66" s="479" t="s">
        <v>2935</v>
      </c>
      <c r="U66" s="498">
        <f>F66+I66+L66+R66</f>
        <v>536</v>
      </c>
    </row>
    <row r="67" spans="1:21">
      <c r="B67" s="166" t="s">
        <v>2929</v>
      </c>
      <c r="F67" s="476">
        <f t="shared" ref="F67:L67" si="14">F66/$C$66</f>
        <v>0.1455223880597015</v>
      </c>
      <c r="G67" s="476"/>
      <c r="H67" s="476"/>
      <c r="I67" s="476">
        <f t="shared" si="14"/>
        <v>8.9552238805970144E-2</v>
      </c>
      <c r="J67" s="476"/>
      <c r="K67" s="476"/>
      <c r="L67" s="476">
        <f t="shared" si="14"/>
        <v>0.28544776119402987</v>
      </c>
      <c r="M67" s="476"/>
      <c r="N67" s="476"/>
      <c r="O67" s="476"/>
      <c r="P67" s="476"/>
      <c r="Q67" s="497"/>
      <c r="R67" s="472">
        <f>R66/C66</f>
        <v>0.47947761194029853</v>
      </c>
      <c r="S67" s="475">
        <f>S66/$C$66</f>
        <v>0.16791044776119404</v>
      </c>
      <c r="T67" s="496" t="s">
        <v>2943</v>
      </c>
    </row>
    <row r="68" spans="1:21">
      <c r="R68" s="493"/>
    </row>
    <row r="69" spans="1:21">
      <c r="F69" s="463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zoomScaleNormal="100" workbookViewId="0">
      <pane ySplit="2" topLeftCell="A51" activePane="bottomLeft" state="frozen"/>
      <selection pane="bottomLeft" activeCell="Y68" sqref="Y68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39" hidden="1" customWidth="1"/>
    <col min="16" max="16" width="8" style="540" hidden="1" customWidth="1"/>
    <col min="17" max="17" width="12.625" style="540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8" customWidth="1"/>
    <col min="23" max="23" width="9.25" style="4" bestFit="1" customWidth="1"/>
    <col min="24" max="27" width="8.25" style="4" bestFit="1" customWidth="1"/>
    <col min="28" max="28" width="9.25" style="4" bestFit="1" customWidth="1"/>
    <col min="29" max="29" width="7.375" style="4" bestFit="1" customWidth="1"/>
    <col min="30" max="30" width="8.25" style="574" bestFit="1" customWidth="1"/>
    <col min="31" max="31" width="8.25" style="259" bestFit="1" customWidth="1"/>
    <col min="32" max="32" width="17.5" style="4" bestFit="1" customWidth="1"/>
    <col min="33" max="16384" width="8.75" style="4"/>
  </cols>
  <sheetData>
    <row r="1" spans="1:32" s="515" customFormat="1" ht="52.05" customHeight="1">
      <c r="C1" s="516"/>
      <c r="D1" s="516"/>
      <c r="E1" s="516"/>
      <c r="F1" s="517" t="s">
        <v>2934</v>
      </c>
      <c r="G1" s="516"/>
      <c r="H1" s="516"/>
      <c r="I1" s="518" t="s">
        <v>2933</v>
      </c>
      <c r="J1" s="676" t="s">
        <v>2931</v>
      </c>
      <c r="K1" s="676"/>
      <c r="L1" s="676"/>
      <c r="M1" s="519" t="s">
        <v>2932</v>
      </c>
      <c r="N1" s="519"/>
      <c r="O1" s="520"/>
      <c r="P1" s="520"/>
      <c r="Q1" s="520"/>
      <c r="R1" s="520"/>
      <c r="S1" s="520"/>
      <c r="V1" s="521"/>
      <c r="W1" s="524" t="s">
        <v>2955</v>
      </c>
      <c r="X1" s="525" t="s">
        <v>2967</v>
      </c>
      <c r="Y1" s="587" t="s">
        <v>2956</v>
      </c>
      <c r="Z1" s="595" t="s">
        <v>2957</v>
      </c>
      <c r="AA1" s="599" t="s">
        <v>2958</v>
      </c>
      <c r="AB1" s="600" t="s">
        <v>2960</v>
      </c>
      <c r="AC1" s="522" t="s">
        <v>2965</v>
      </c>
      <c r="AD1" s="569" t="s">
        <v>2966</v>
      </c>
      <c r="AE1" s="607" t="s">
        <v>2969</v>
      </c>
      <c r="AF1" s="607" t="s">
        <v>3001</v>
      </c>
    </row>
    <row r="2" spans="1:32" s="532" customFormat="1" ht="13.95" customHeight="1">
      <c r="A2" s="523"/>
      <c r="B2" s="523"/>
      <c r="C2" s="524" t="s">
        <v>2895</v>
      </c>
      <c r="D2" s="524" t="s">
        <v>2897</v>
      </c>
      <c r="E2" s="524" t="s">
        <v>2896</v>
      </c>
      <c r="F2" s="525" t="s">
        <v>2898</v>
      </c>
      <c r="G2" s="524" t="s">
        <v>2765</v>
      </c>
      <c r="H2" s="526" t="s">
        <v>2899</v>
      </c>
      <c r="I2" s="527" t="s">
        <v>2900</v>
      </c>
      <c r="J2" s="528" t="s">
        <v>2896</v>
      </c>
      <c r="K2" s="528" t="s">
        <v>2926</v>
      </c>
      <c r="L2" s="528" t="s">
        <v>2925</v>
      </c>
      <c r="M2" s="529" t="s">
        <v>2963</v>
      </c>
      <c r="N2" s="529" t="s">
        <v>2964</v>
      </c>
      <c r="O2" s="530" t="s">
        <v>2901</v>
      </c>
      <c r="P2" s="530" t="s">
        <v>2945</v>
      </c>
      <c r="Q2" s="530" t="s">
        <v>2946</v>
      </c>
      <c r="R2" s="523" t="s">
        <v>2925</v>
      </c>
      <c r="S2" s="529" t="s">
        <v>2930</v>
      </c>
      <c r="T2" s="524" t="s">
        <v>2927</v>
      </c>
      <c r="U2" s="524"/>
      <c r="V2" s="531"/>
      <c r="W2" s="523"/>
      <c r="X2" s="591"/>
      <c r="Y2" s="588"/>
      <c r="Z2" s="596"/>
      <c r="AA2" s="593"/>
      <c r="AB2" s="586"/>
      <c r="AD2" s="570"/>
      <c r="AE2" s="608"/>
    </row>
    <row r="3" spans="1:32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3"/>
      <c r="W3" s="590"/>
      <c r="X3" s="592"/>
      <c r="Y3" s="589"/>
      <c r="Z3" s="597"/>
      <c r="AA3" s="594"/>
      <c r="AB3" s="567"/>
      <c r="AD3" s="571"/>
      <c r="AE3" s="296"/>
    </row>
    <row r="4" spans="1:32">
      <c r="A4" s="534" t="s">
        <v>90</v>
      </c>
      <c r="B4" s="534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5"/>
      <c r="P4" s="536"/>
      <c r="Q4" s="536"/>
      <c r="R4" s="534"/>
      <c r="S4" s="534"/>
      <c r="V4" s="537"/>
      <c r="W4" s="534"/>
      <c r="X4" s="45"/>
      <c r="Y4" s="545"/>
      <c r="Z4" s="598"/>
      <c r="AA4" s="552"/>
      <c r="AB4" s="563"/>
      <c r="AD4" s="572"/>
      <c r="AE4" s="259" t="str">
        <f t="shared" ref="AE4:AE10" si="1">IF(AND(Y4&gt;0,Z4=0,AA4=0,AB4=0),Y4,"")</f>
        <v/>
      </c>
    </row>
    <row r="5" spans="1:32" outlineLevel="1">
      <c r="B5" s="4" t="s">
        <v>2819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COUNTIF(URS確認!AQ2:AQ563,LEFT(B5,3))</f>
        <v>11</v>
      </c>
      <c r="G5" s="259">
        <v>11</v>
      </c>
      <c r="H5" s="259">
        <v>11</v>
      </c>
      <c r="I5" s="259">
        <f>COUNTIF(URS確認!AR2:AR564,LEFT(B5,3))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7"/>
      <c r="W5" s="534">
        <f>COUNTIF(URS確認!AQ$2:AQ$563,LEFT(B5,3))</f>
        <v>11</v>
      </c>
      <c r="X5" s="45">
        <f>COUNTIF(URS確認!AR$2:AR$564,LEFT(B5,3))</f>
        <v>0</v>
      </c>
      <c r="Y5" s="545">
        <f>COUNTIF(URS確認!AS$2:AS$563,LEFT(B5,3))</f>
        <v>0</v>
      </c>
      <c r="Z5" s="598">
        <f>COUNTIF(URS確認!AT$2:AT$563,LEFT(B5,3))</f>
        <v>0</v>
      </c>
      <c r="AA5" s="552">
        <f>COUNTIF(URS確認!AU$2:AU$563,LEFT(B5,3))</f>
        <v>0</v>
      </c>
      <c r="AB5" s="563">
        <f>COUNTIF(URS確認!AV$2:AV$564,LEFT(B5,3))</f>
        <v>0</v>
      </c>
      <c r="AC5" s="4">
        <f>SUM(W5:AB5)</f>
        <v>11</v>
      </c>
      <c r="AD5" s="572" t="str">
        <f>IF(AND(X5&gt;0,Y5=0,Z5=0,AA5=0,AB5=0),X5,"")</f>
        <v/>
      </c>
      <c r="AE5" s="259" t="str">
        <f t="shared" si="1"/>
        <v/>
      </c>
    </row>
    <row r="6" spans="1:32" outlineLevel="1">
      <c r="B6" s="4" t="s">
        <v>2821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COUNTIF(URS確認!AQ3:AQ564,LEFT(B6,3))</f>
        <v>2</v>
      </c>
      <c r="G6" s="259">
        <v>2</v>
      </c>
      <c r="H6" s="259">
        <v>2</v>
      </c>
      <c r="I6" s="259">
        <f>COUNTIF(URS確認!AR3:AR565,LEFT(B6,3))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7"/>
      <c r="W6" s="534">
        <f>COUNTIF(URS確認!AQ$2:AQ$563,LEFT(B6,3))</f>
        <v>2</v>
      </c>
      <c r="X6" s="45">
        <f>COUNTIF(URS確認!AR$2:AR$564,LEFT(B6,3))</f>
        <v>0</v>
      </c>
      <c r="Y6" s="545">
        <f>COUNTIF(URS確認!AS$2:AS$563,LEFT(B6,3))</f>
        <v>0</v>
      </c>
      <c r="Z6" s="598">
        <f>COUNTIF(URS確認!AT$2:AT$563,LEFT(B6,3))</f>
        <v>0</v>
      </c>
      <c r="AA6" s="552">
        <f>COUNTIF(URS確認!AU$2:AU$563,LEFT(B6,3))</f>
        <v>0</v>
      </c>
      <c r="AB6" s="563">
        <f>COUNTIF(URS確認!AV$2:AV$564,LEFT(B6,3))</f>
        <v>0</v>
      </c>
      <c r="AC6" s="4">
        <f t="shared" ref="AC6:AC60" si="5">SUM(W6:AB6)</f>
        <v>2</v>
      </c>
      <c r="AD6" s="572" t="str">
        <f t="shared" ref="AD6:AD8" si="6">IF(AND(X6&gt;0,Y6=0,Z6=0,AA6=0,AB6=0),X6,"")</f>
        <v/>
      </c>
      <c r="AE6" s="259" t="str">
        <f t="shared" si="1"/>
        <v/>
      </c>
    </row>
    <row r="7" spans="1:32" outlineLevel="1">
      <c r="B7" s="4" t="s">
        <v>2820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COUNTIF(URS確認!AQ4:AQ565,LEFT(B7,3))</f>
        <v>2</v>
      </c>
      <c r="G7" s="259">
        <v>2</v>
      </c>
      <c r="H7" s="259">
        <v>2</v>
      </c>
      <c r="I7" s="259">
        <f>COUNTIF(URS確認!AR4:AR566,LEFT(B7,3))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7"/>
      <c r="W7" s="534">
        <f>COUNTIF(URS確認!AQ$2:AQ$563,LEFT(B7,3))</f>
        <v>2</v>
      </c>
      <c r="X7" s="45">
        <f>COUNTIF(URS確認!AR$2:AR$564,LEFT(B7,3))</f>
        <v>0</v>
      </c>
      <c r="Y7" s="545">
        <f>COUNTIF(URS確認!AS$2:AS$563,LEFT(B7,3))</f>
        <v>0</v>
      </c>
      <c r="Z7" s="598">
        <f>COUNTIF(URS確認!AT$2:AT$563,LEFT(B7,3))</f>
        <v>0</v>
      </c>
      <c r="AA7" s="552">
        <f>COUNTIF(URS確認!AU$2:AU$563,LEFT(B7,3))</f>
        <v>0</v>
      </c>
      <c r="AB7" s="563">
        <f>COUNTIF(URS確認!AV$2:AV$564,LEFT(B7,3))</f>
        <v>0</v>
      </c>
      <c r="AC7" s="4">
        <f t="shared" si="5"/>
        <v>2</v>
      </c>
      <c r="AD7" s="572" t="str">
        <f t="shared" si="6"/>
        <v/>
      </c>
      <c r="AE7" s="259" t="str">
        <f t="shared" si="1"/>
        <v/>
      </c>
    </row>
    <row r="8" spans="1:32" outlineLevel="1">
      <c r="B8" s="4" t="s">
        <v>2894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COUNTIF(URS確認!AQ5:AQ566,LEFT(B8,3))</f>
        <v>1</v>
      </c>
      <c r="G8" s="259">
        <v>1</v>
      </c>
      <c r="H8" s="259">
        <v>1</v>
      </c>
      <c r="I8" s="259">
        <f>COUNTIF(URS確認!AR5:AR567,LEFT(B8,3))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7"/>
      <c r="W8" s="534">
        <f>COUNTIF(URS確認!AQ$2:AQ$563,LEFT(B8,3))</f>
        <v>1</v>
      </c>
      <c r="X8" s="45">
        <f>COUNTIF(URS確認!AR$2:AR$564,LEFT(B8,3))</f>
        <v>0</v>
      </c>
      <c r="Y8" s="545">
        <f>COUNTIF(URS確認!AS$2:AS$563,LEFT(B8,3))</f>
        <v>0</v>
      </c>
      <c r="Z8" s="598">
        <f>COUNTIF(URS確認!AT$2:AT$563,LEFT(B8,3))</f>
        <v>0</v>
      </c>
      <c r="AA8" s="552">
        <f>COUNTIF(URS確認!AU$2:AU$563,LEFT(B8,3))</f>
        <v>0</v>
      </c>
      <c r="AB8" s="563">
        <f>COUNTIF(URS確認!AV$2:AV$564,LEFT(B8,3))</f>
        <v>0</v>
      </c>
      <c r="AC8" s="4">
        <f t="shared" si="5"/>
        <v>1</v>
      </c>
      <c r="AD8" s="572" t="str">
        <f t="shared" si="6"/>
        <v/>
      </c>
      <c r="AE8" s="259" t="str">
        <f t="shared" si="1"/>
        <v/>
      </c>
    </row>
    <row r="9" spans="1:32">
      <c r="A9" s="534" t="s">
        <v>91</v>
      </c>
      <c r="B9" s="534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5"/>
      <c r="P9" s="536"/>
      <c r="Q9" s="536"/>
      <c r="R9" s="534"/>
      <c r="S9" s="534"/>
      <c r="V9" s="537"/>
      <c r="W9" s="534"/>
      <c r="X9" s="45"/>
      <c r="Y9" s="545"/>
      <c r="Z9" s="598"/>
      <c r="AA9" s="552"/>
      <c r="AB9" s="563"/>
      <c r="AD9" s="572"/>
      <c r="AE9" s="259" t="str">
        <f t="shared" si="1"/>
        <v/>
      </c>
    </row>
    <row r="10" spans="1:32" outlineLevel="1">
      <c r="B10" s="4" t="s">
        <v>2817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COUNTIF(URS確認!AQ7:AQ568,LEFT(B10,3))</f>
        <v>2</v>
      </c>
      <c r="G10" s="259">
        <v>2</v>
      </c>
      <c r="H10" s="259">
        <v>2</v>
      </c>
      <c r="I10" s="259">
        <f>COUNTIF(URS確認!AR7:AR569,LEFT(B10,3))</f>
        <v>0</v>
      </c>
      <c r="K10" s="259" t="str">
        <f t="shared" si="0"/>
        <v/>
      </c>
      <c r="L10" s="259">
        <f t="shared" si="2"/>
        <v>0</v>
      </c>
      <c r="P10" s="540" t="s">
        <v>2816</v>
      </c>
      <c r="Q10" s="540" t="s">
        <v>2816</v>
      </c>
      <c r="R10" s="4">
        <f t="shared" si="3"/>
        <v>0</v>
      </c>
      <c r="S10" s="4">
        <f>SUM(O10:Q10)</f>
        <v>0</v>
      </c>
      <c r="V10" s="537"/>
      <c r="W10" s="534">
        <f>COUNTIF(URS確認!AQ$2:AQ$563,LEFT(B10,3))</f>
        <v>2</v>
      </c>
      <c r="X10" s="45">
        <f>COUNTIF(URS確認!AR$2:AR$564,LEFT(B10,3))</f>
        <v>0</v>
      </c>
      <c r="Y10" s="545">
        <f>COUNTIF(URS確認!AS$2:AS$563,LEFT(B10,3))</f>
        <v>0</v>
      </c>
      <c r="Z10" s="598">
        <f>COUNTIF(URS確認!AT$2:AT$563,LEFT(B10,3))</f>
        <v>0</v>
      </c>
      <c r="AA10" s="552">
        <f>COUNTIF(URS確認!AU$2:AU$563,LEFT(B10,3))</f>
        <v>0</v>
      </c>
      <c r="AB10" s="563">
        <f>COUNTIF(URS確認!AV$2:AV$564,LEFT(B10,3))</f>
        <v>0</v>
      </c>
      <c r="AC10" s="4">
        <f t="shared" si="5"/>
        <v>2</v>
      </c>
      <c r="AD10" s="572" t="str">
        <f>IF(AND(X10&gt;0,Y10=0,Z10=0,AA10=0,AB10=0),X10,"")</f>
        <v/>
      </c>
      <c r="AE10" s="259" t="str">
        <f t="shared" si="1"/>
        <v/>
      </c>
    </row>
    <row r="11" spans="1:32" outlineLevel="1">
      <c r="B11" s="4" t="s">
        <v>2818</v>
      </c>
      <c r="C11" s="259">
        <f>COUNTIF(URS確認!$D:$D,B11)</f>
        <v>20</v>
      </c>
      <c r="D11" s="259">
        <v>20</v>
      </c>
      <c r="E11" s="541">
        <v>18</v>
      </c>
      <c r="F11" s="259">
        <f>COUNTIF(URS確認!AQ8:AQ569,LEFT(B11,3))</f>
        <v>20</v>
      </c>
      <c r="G11" s="259">
        <v>20</v>
      </c>
      <c r="H11" s="259">
        <v>20</v>
      </c>
      <c r="I11" s="259">
        <f>COUNTIF(URS確認!AR8:AR570,LEFT(B11,3))</f>
        <v>0</v>
      </c>
      <c r="J11" s="259">
        <v>18</v>
      </c>
      <c r="K11" s="259">
        <v>2</v>
      </c>
      <c r="L11" s="259">
        <f>SUM(J11:K11)</f>
        <v>20</v>
      </c>
      <c r="P11" s="540" t="s">
        <v>2816</v>
      </c>
      <c r="Q11" s="540" t="s">
        <v>2816</v>
      </c>
      <c r="R11" s="4">
        <f t="shared" si="3"/>
        <v>0</v>
      </c>
      <c r="S11" s="4">
        <f t="shared" ref="S11:S16" si="7">SUM(O11:Q11)</f>
        <v>0</v>
      </c>
      <c r="V11" s="537"/>
      <c r="W11" s="534">
        <f>COUNTIF(URS確認!AQ$2:AQ$563,LEFT(B11,3))</f>
        <v>20</v>
      </c>
      <c r="X11" s="45">
        <f>COUNTIF(URS確認!AR$2:AR$564,LEFT(B11,3))</f>
        <v>0</v>
      </c>
      <c r="Y11" s="545">
        <f>COUNTIF(URS確認!AS$2:AS$563,LEFT(B11,3))</f>
        <v>0</v>
      </c>
      <c r="Z11" s="598">
        <f>COUNTIF(URS確認!AT$2:AT$563,LEFT(B11,3))</f>
        <v>0</v>
      </c>
      <c r="AA11" s="552">
        <f>COUNTIF(URS確認!AU$2:AU$563,LEFT(B11,3))</f>
        <v>0</v>
      </c>
      <c r="AB11" s="563">
        <f>COUNTIF(URS確認!AV$2:AV$564,LEFT(B11,3))</f>
        <v>0</v>
      </c>
      <c r="AC11" s="4">
        <f t="shared" si="5"/>
        <v>20</v>
      </c>
      <c r="AD11" s="572" t="str">
        <f t="shared" ref="AD11:AD16" si="8">IF(AND(X11&gt;0,Y11=0,Z11=0,AA11=0,AB11=0),X11,"")</f>
        <v/>
      </c>
      <c r="AE11" s="259" t="str">
        <f>IF(AND(Y11&gt;0,Z11=0,AA11=0,AB11=0),Y11,"")</f>
        <v/>
      </c>
      <c r="AF11" s="610"/>
    </row>
    <row r="12" spans="1:32" outlineLevel="1">
      <c r="B12" s="4" t="s">
        <v>2869</v>
      </c>
      <c r="C12" s="259">
        <f>COUNTIF(URS確認!$D:$D,B12)</f>
        <v>10</v>
      </c>
      <c r="D12" s="259">
        <v>10</v>
      </c>
      <c r="E12" s="541">
        <v>10</v>
      </c>
      <c r="F12" s="259">
        <f>COUNTIF(URS確認!AQ9:AQ570,LEFT(B12,3))</f>
        <v>10</v>
      </c>
      <c r="G12" s="259">
        <v>10</v>
      </c>
      <c r="H12" s="259">
        <v>10</v>
      </c>
      <c r="I12" s="259">
        <f>COUNTIF(URS確認!AR9:AR571,LEFT(B12,3))</f>
        <v>0</v>
      </c>
      <c r="K12" s="259" t="str">
        <f>IF(J12="V",C12,"")</f>
        <v/>
      </c>
      <c r="L12" s="259">
        <f t="shared" ref="L12:L60" si="9">SUM(J12:K12)</f>
        <v>0</v>
      </c>
      <c r="P12" s="540" t="s">
        <v>2816</v>
      </c>
      <c r="Q12" s="540" t="s">
        <v>2816</v>
      </c>
      <c r="R12" s="4">
        <f t="shared" si="3"/>
        <v>0</v>
      </c>
      <c r="S12" s="4">
        <f t="shared" si="7"/>
        <v>0</v>
      </c>
      <c r="V12" s="537"/>
      <c r="W12" s="534">
        <f>COUNTIF(URS確認!AQ$2:AQ$563,LEFT(B12,3))</f>
        <v>10</v>
      </c>
      <c r="X12" s="45">
        <f>COUNTIF(URS確認!AR$2:AR$564,LEFT(B12,3))</f>
        <v>0</v>
      </c>
      <c r="Y12" s="545">
        <f>COUNTIF(URS確認!AS$2:AS$563,LEFT(B12,3))</f>
        <v>0</v>
      </c>
      <c r="Z12" s="598">
        <f>COUNTIF(URS確認!AT$2:AT$563,LEFT(B12,3))</f>
        <v>0</v>
      </c>
      <c r="AA12" s="552">
        <f>COUNTIF(URS確認!AU$2:AU$563,LEFT(B12,3))</f>
        <v>0</v>
      </c>
      <c r="AB12" s="563">
        <f>COUNTIF(URS確認!AV$2:AV$564,LEFT(B12,3))</f>
        <v>0</v>
      </c>
      <c r="AC12" s="4">
        <f t="shared" si="5"/>
        <v>10</v>
      </c>
      <c r="AD12" s="572" t="str">
        <f t="shared" si="8"/>
        <v/>
      </c>
      <c r="AE12" s="259" t="str">
        <f t="shared" ref="AE12:AE60" si="10">IF(AND(Y12&gt;0,Z12=0,AA12=0,AB12=0),Y12,"")</f>
        <v/>
      </c>
    </row>
    <row r="13" spans="1:32" outlineLevel="1">
      <c r="B13" s="4" t="s">
        <v>2870</v>
      </c>
      <c r="C13" s="259">
        <f>COUNTIF(URS確認!$D:$D,B13)</f>
        <v>20</v>
      </c>
      <c r="D13" s="259">
        <v>19</v>
      </c>
      <c r="E13" s="541">
        <v>10</v>
      </c>
      <c r="F13" s="259">
        <f>COUNTIF(URS確認!AQ10:AQ571,LEFT(B13,3))</f>
        <v>20</v>
      </c>
      <c r="G13" s="259">
        <v>19</v>
      </c>
      <c r="H13" s="259">
        <v>19</v>
      </c>
      <c r="I13" s="259">
        <f>COUNTIF(URS確認!AR10:AR572,LEFT(B13,3))</f>
        <v>0</v>
      </c>
      <c r="J13" s="259">
        <v>10</v>
      </c>
      <c r="K13" s="259">
        <v>9</v>
      </c>
      <c r="L13" s="259">
        <f t="shared" si="9"/>
        <v>19</v>
      </c>
      <c r="P13" s="540" t="s">
        <v>2816</v>
      </c>
      <c r="Q13" s="540" t="s">
        <v>2816</v>
      </c>
      <c r="R13" s="4">
        <f t="shared" si="3"/>
        <v>0</v>
      </c>
      <c r="S13" s="4">
        <f t="shared" si="7"/>
        <v>0</v>
      </c>
      <c r="V13" s="537"/>
      <c r="W13" s="534">
        <f>COUNTIF(URS確認!AQ$2:AQ$563,LEFT(B13,3))</f>
        <v>20</v>
      </c>
      <c r="X13" s="45">
        <f>COUNTIF(URS確認!AR$2:AR$564,LEFT(B13,3))</f>
        <v>0</v>
      </c>
      <c r="Y13" s="545">
        <f>COUNTIF(URS確認!AS$2:AS$563,LEFT(B13,3))</f>
        <v>0</v>
      </c>
      <c r="Z13" s="598">
        <f>COUNTIF(URS確認!AT$2:AT$563,LEFT(B13,3))</f>
        <v>0</v>
      </c>
      <c r="AA13" s="552">
        <f>COUNTIF(URS確認!AU$2:AU$563,LEFT(B13,3))</f>
        <v>0</v>
      </c>
      <c r="AB13" s="563">
        <f>COUNTIF(URS確認!AV$2:AV$564,LEFT(B13,3))</f>
        <v>0</v>
      </c>
      <c r="AC13" s="4">
        <f t="shared" si="5"/>
        <v>20</v>
      </c>
      <c r="AD13" s="572" t="str">
        <f t="shared" si="8"/>
        <v/>
      </c>
      <c r="AE13" s="259" t="str">
        <f t="shared" si="10"/>
        <v/>
      </c>
      <c r="AF13" s="610"/>
    </row>
    <row r="14" spans="1:32" outlineLevel="1">
      <c r="B14" s="4" t="s">
        <v>2871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COUNTIF(URS確認!AQ11:AQ572,LEFT(B14,3))</f>
        <v>9</v>
      </c>
      <c r="G14" s="259">
        <v>9</v>
      </c>
      <c r="H14" s="259">
        <v>9</v>
      </c>
      <c r="I14" s="259">
        <f>COUNTIF(URS確認!AR11:AR573,LEFT(B14,3))</f>
        <v>0</v>
      </c>
      <c r="K14" s="259" t="str">
        <f>IF(J14="V",C14,"")</f>
        <v/>
      </c>
      <c r="L14" s="259">
        <f t="shared" si="9"/>
        <v>0</v>
      </c>
      <c r="P14" s="540" t="s">
        <v>2816</v>
      </c>
      <c r="Q14" s="540" t="s">
        <v>2816</v>
      </c>
      <c r="R14" s="4">
        <f t="shared" si="3"/>
        <v>0</v>
      </c>
      <c r="S14" s="4">
        <f t="shared" si="7"/>
        <v>0</v>
      </c>
      <c r="V14" s="537"/>
      <c r="W14" s="534">
        <f>COUNTIF(URS確認!AQ$2:AQ$563,LEFT(B14,3))</f>
        <v>9</v>
      </c>
      <c r="X14" s="45">
        <f>COUNTIF(URS確認!AR$2:AR$564,LEFT(B14,3))</f>
        <v>0</v>
      </c>
      <c r="Y14" s="545">
        <f>COUNTIF(URS確認!AS$2:AS$563,LEFT(B14,3))</f>
        <v>0</v>
      </c>
      <c r="Z14" s="598">
        <f>COUNTIF(URS確認!AT$2:AT$563,LEFT(B14,3))</f>
        <v>0</v>
      </c>
      <c r="AA14" s="552">
        <f>COUNTIF(URS確認!AU$2:AU$563,LEFT(B14,3))</f>
        <v>0</v>
      </c>
      <c r="AB14" s="563">
        <f>COUNTIF(URS確認!AV$2:AV$564,LEFT(B14,3))</f>
        <v>0</v>
      </c>
      <c r="AC14" s="4">
        <f t="shared" si="5"/>
        <v>9</v>
      </c>
      <c r="AD14" s="572" t="str">
        <f t="shared" si="8"/>
        <v/>
      </c>
      <c r="AE14" s="259" t="str">
        <f t="shared" si="10"/>
        <v/>
      </c>
    </row>
    <row r="15" spans="1:32" outlineLevel="1">
      <c r="B15" s="4" t="s">
        <v>2872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COUNTIF(URS確認!AQ12:AQ573,LEFT(B15,3))</f>
        <v>6</v>
      </c>
      <c r="G15" s="259">
        <v>5</v>
      </c>
      <c r="H15" s="259">
        <v>6</v>
      </c>
      <c r="I15" s="259">
        <f>COUNTIF(URS確認!AR12:AR574,LEFT(B15,3))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0">
        <v>3</v>
      </c>
      <c r="Q15" s="540" t="s">
        <v>2816</v>
      </c>
      <c r="R15" s="4">
        <f t="shared" si="3"/>
        <v>6</v>
      </c>
      <c r="S15" s="4">
        <f t="shared" si="7"/>
        <v>3</v>
      </c>
      <c r="T15" s="4" t="s">
        <v>2928</v>
      </c>
      <c r="V15" s="537"/>
      <c r="W15" s="534">
        <f>COUNTIF(URS確認!AQ$2:AQ$563,LEFT(B15,3))</f>
        <v>6</v>
      </c>
      <c r="X15" s="45">
        <f>COUNTIF(URS確認!AR$2:AR$564,LEFT(B15,3))</f>
        <v>0</v>
      </c>
      <c r="Y15" s="545">
        <f>COUNTIF(URS確認!AS$2:AS$563,LEFT(B15,3))</f>
        <v>0</v>
      </c>
      <c r="Z15" s="598">
        <f>COUNTIF(URS確認!AT$2:AT$563,LEFT(B15,3))</f>
        <v>0</v>
      </c>
      <c r="AA15" s="552">
        <f>COUNTIF(URS確認!AU$2:AU$563,LEFT(B15,3))</f>
        <v>0</v>
      </c>
      <c r="AB15" s="563">
        <f>COUNTIF(URS確認!AV$2:AV$564,LEFT(B15,3))</f>
        <v>0</v>
      </c>
      <c r="AC15" s="4">
        <f t="shared" si="5"/>
        <v>6</v>
      </c>
      <c r="AD15" s="572" t="str">
        <f t="shared" si="8"/>
        <v/>
      </c>
      <c r="AE15" s="259" t="str">
        <f t="shared" si="10"/>
        <v/>
      </c>
      <c r="AF15" s="610"/>
    </row>
    <row r="16" spans="1:32" outlineLevel="1">
      <c r="B16" s="636" t="s">
        <v>2873</v>
      </c>
      <c r="C16" s="259">
        <f>COUNTIF(URS確認!$D:$D,B16)</f>
        <v>12</v>
      </c>
      <c r="D16" s="259">
        <v>11</v>
      </c>
      <c r="E16" s="541">
        <v>9</v>
      </c>
      <c r="F16" s="259">
        <f>COUNTIF(URS確認!AQ13:AQ574,LEFT(B16,3))</f>
        <v>12</v>
      </c>
      <c r="G16" s="259">
        <v>11</v>
      </c>
      <c r="H16" s="259">
        <v>11</v>
      </c>
      <c r="I16" s="259">
        <f>COUNTIF(URS確認!AR13:AR575,LEFT(B16,3))</f>
        <v>0</v>
      </c>
      <c r="J16" s="259">
        <v>9</v>
      </c>
      <c r="K16" s="259">
        <v>2</v>
      </c>
      <c r="L16" s="259">
        <f t="shared" si="9"/>
        <v>11</v>
      </c>
      <c r="P16" s="540" t="s">
        <v>2816</v>
      </c>
      <c r="Q16" s="540" t="s">
        <v>2816</v>
      </c>
      <c r="R16" s="4">
        <f t="shared" si="3"/>
        <v>0</v>
      </c>
      <c r="S16" s="4">
        <f t="shared" si="7"/>
        <v>0</v>
      </c>
      <c r="V16" s="537"/>
      <c r="W16" s="534">
        <f>COUNTIF(URS確認!AQ$2:AQ$563,LEFT(B16,3))</f>
        <v>12</v>
      </c>
      <c r="X16" s="45">
        <f>COUNTIF(URS確認!AR$2:AR$564,LEFT(B16,3))</f>
        <v>0</v>
      </c>
      <c r="Y16" s="545">
        <f>COUNTIF(URS確認!AS$2:AS$563,LEFT(B16,3))</f>
        <v>0</v>
      </c>
      <c r="Z16" s="598">
        <f>COUNTIF(URS確認!AT$2:AT$563,LEFT(B16,3))</f>
        <v>0</v>
      </c>
      <c r="AA16" s="552">
        <f>COUNTIF(URS確認!AU$2:AU$563,LEFT(B16,3))</f>
        <v>0</v>
      </c>
      <c r="AB16" s="563">
        <f>COUNTIF(URS確認!AV$2:AV$564,LEFT(B16,3))</f>
        <v>0</v>
      </c>
      <c r="AC16" s="4">
        <f t="shared" si="5"/>
        <v>12</v>
      </c>
      <c r="AD16" s="572" t="str">
        <f t="shared" si="8"/>
        <v/>
      </c>
      <c r="AE16" s="259" t="str">
        <f t="shared" si="10"/>
        <v/>
      </c>
      <c r="AF16" s="610"/>
    </row>
    <row r="17" spans="1:32">
      <c r="A17" s="534" t="s">
        <v>92</v>
      </c>
      <c r="B17" s="534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5"/>
      <c r="P17" s="536" t="s">
        <v>2816</v>
      </c>
      <c r="Q17" s="536" t="s">
        <v>2816</v>
      </c>
      <c r="R17" s="534"/>
      <c r="S17" s="534"/>
      <c r="V17" s="537"/>
      <c r="W17" s="534"/>
      <c r="X17" s="45"/>
      <c r="Y17" s="545"/>
      <c r="Z17" s="598"/>
      <c r="AA17" s="552"/>
      <c r="AB17" s="563"/>
      <c r="AD17" s="572"/>
      <c r="AE17" s="259" t="str">
        <f t="shared" si="10"/>
        <v/>
      </c>
    </row>
    <row r="18" spans="1:32" outlineLevel="1">
      <c r="B18" s="4" t="s">
        <v>2874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COUNTIF(URS確認!AQ16:AQ577,LEFT(B18,3))</f>
        <v>7</v>
      </c>
      <c r="G18" s="259">
        <v>7</v>
      </c>
      <c r="H18" s="259">
        <v>7</v>
      </c>
      <c r="I18" s="259">
        <f>COUNTIF(URS確認!AR16:AR578,LEFT(B18,3))</f>
        <v>0</v>
      </c>
      <c r="K18" s="259" t="str">
        <f t="shared" si="11"/>
        <v/>
      </c>
      <c r="L18" s="259">
        <f t="shared" si="9"/>
        <v>0</v>
      </c>
      <c r="P18" s="540" t="s">
        <v>2816</v>
      </c>
      <c r="Q18" s="540" t="s">
        <v>2816</v>
      </c>
      <c r="R18" s="4">
        <f t="shared" si="3"/>
        <v>0</v>
      </c>
      <c r="S18" s="4">
        <f>SUM(O18:Q18)</f>
        <v>0</v>
      </c>
      <c r="V18" s="537"/>
      <c r="W18" s="534">
        <f>COUNTIF(URS確認!AQ$2:AQ$563,LEFT(B18,3))</f>
        <v>7</v>
      </c>
      <c r="X18" s="45">
        <f>COUNTIF(URS確認!AR$2:AR$564,LEFT(B18,3))</f>
        <v>0</v>
      </c>
      <c r="Y18" s="545">
        <f>COUNTIF(URS確認!AS$2:AS$563,LEFT(B18,3))</f>
        <v>0</v>
      </c>
      <c r="Z18" s="598">
        <f>COUNTIF(URS確認!AT$2:AT$563,LEFT(B18,3))</f>
        <v>0</v>
      </c>
      <c r="AA18" s="552">
        <f>COUNTIF(URS確認!AU$2:AU$563,LEFT(B18,3))</f>
        <v>0</v>
      </c>
      <c r="AB18" s="563">
        <f>COUNTIF(URS確認!AV$2:AV$564,LEFT(B18,3))</f>
        <v>0</v>
      </c>
      <c r="AC18" s="4">
        <f t="shared" si="5"/>
        <v>7</v>
      </c>
      <c r="AD18" s="572" t="str">
        <f>IF(AND(X18&gt;0,Y18=0,Z18=0,AA18=0,AB18=0),X18,"")</f>
        <v/>
      </c>
      <c r="AE18" s="259" t="str">
        <f t="shared" si="10"/>
        <v/>
      </c>
    </row>
    <row r="19" spans="1:32" outlineLevel="1">
      <c r="B19" s="4" t="s">
        <v>2875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COUNTIF(URS確認!AQ17:AQ578,LEFT(B19,3))</f>
        <v>9</v>
      </c>
      <c r="G19" s="259">
        <v>9</v>
      </c>
      <c r="H19" s="259">
        <v>9</v>
      </c>
      <c r="I19" s="259">
        <f>COUNTIF(URS確認!AR17:AR579,LEFT(B19,3))</f>
        <v>0</v>
      </c>
      <c r="K19" s="259" t="str">
        <f t="shared" si="11"/>
        <v/>
      </c>
      <c r="L19" s="259">
        <f t="shared" si="9"/>
        <v>0</v>
      </c>
      <c r="P19" s="540" t="s">
        <v>2816</v>
      </c>
      <c r="Q19" s="540" t="s">
        <v>2816</v>
      </c>
      <c r="R19" s="4">
        <f t="shared" si="3"/>
        <v>0</v>
      </c>
      <c r="S19" s="4">
        <f t="shared" ref="S19:S22" si="12">SUM(O19:Q19)</f>
        <v>0</v>
      </c>
      <c r="V19" s="537"/>
      <c r="W19" s="534">
        <f>COUNTIF(URS確認!AQ$2:AQ$563,LEFT(B19,3))</f>
        <v>9</v>
      </c>
      <c r="X19" s="45">
        <f>COUNTIF(URS確認!AR$2:AR$564,LEFT(B19,3))</f>
        <v>0</v>
      </c>
      <c r="Y19" s="545">
        <f>COUNTIF(URS確認!AS$2:AS$563,LEFT(B19,3))</f>
        <v>0</v>
      </c>
      <c r="Z19" s="598">
        <f>COUNTIF(URS確認!AT$2:AT$563,LEFT(B19,3))</f>
        <v>0</v>
      </c>
      <c r="AA19" s="552">
        <f>COUNTIF(URS確認!AU$2:AU$563,LEFT(B19,3))</f>
        <v>0</v>
      </c>
      <c r="AB19" s="563">
        <f>COUNTIF(URS確認!AV$2:AV$564,LEFT(B19,3))</f>
        <v>0</v>
      </c>
      <c r="AC19" s="4">
        <f t="shared" si="5"/>
        <v>9</v>
      </c>
      <c r="AD19" s="572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COUNTIF(URS確認!AQ18:AQ579,LEFT(B20,3))</f>
        <v>16</v>
      </c>
      <c r="G20" s="259">
        <v>16</v>
      </c>
      <c r="H20" s="259">
        <v>16</v>
      </c>
      <c r="I20" s="259">
        <f>COUNTIF(URS確認!AR18:AR580,LEFT(B20,3))</f>
        <v>0</v>
      </c>
      <c r="K20" s="259" t="str">
        <f t="shared" si="11"/>
        <v/>
      </c>
      <c r="L20" s="259">
        <f t="shared" si="9"/>
        <v>0</v>
      </c>
      <c r="P20" s="540" t="s">
        <v>2816</v>
      </c>
      <c r="Q20" s="540" t="s">
        <v>2816</v>
      </c>
      <c r="R20" s="4">
        <f t="shared" si="3"/>
        <v>0</v>
      </c>
      <c r="S20" s="4">
        <f t="shared" si="12"/>
        <v>0</v>
      </c>
      <c r="T20" s="4" t="s">
        <v>2804</v>
      </c>
      <c r="V20" s="537"/>
      <c r="W20" s="534">
        <f>COUNTIF(URS確認!AQ$2:AQ$563,LEFT(B20,3))</f>
        <v>16</v>
      </c>
      <c r="X20" s="45">
        <f>COUNTIF(URS確認!AR$2:AR$564,LEFT(B20,3))</f>
        <v>0</v>
      </c>
      <c r="Y20" s="545">
        <f>COUNTIF(URS確認!AS$2:AS$563,LEFT(B20,3))</f>
        <v>0</v>
      </c>
      <c r="Z20" s="598">
        <f>COUNTIF(URS確認!AT$2:AT$563,LEFT(B20,3))</f>
        <v>0</v>
      </c>
      <c r="AA20" s="552">
        <f>COUNTIF(URS確認!AU$2:AU$563,LEFT(B20,3))</f>
        <v>0</v>
      </c>
      <c r="AB20" s="563">
        <f>COUNTIF(URS確認!AV$2:AV$564,LEFT(B20,3))</f>
        <v>0</v>
      </c>
      <c r="AC20" s="4">
        <f t="shared" si="5"/>
        <v>16</v>
      </c>
      <c r="AD20" s="572" t="str">
        <f t="shared" si="13"/>
        <v/>
      </c>
      <c r="AE20" s="259" t="str">
        <f t="shared" si="10"/>
        <v/>
      </c>
    </row>
    <row r="21" spans="1:32" outlineLevel="1">
      <c r="B21" s="4" t="s">
        <v>2876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COUNTIF(URS確認!AQ19:AQ580,LEFT(B21,3))</f>
        <v>3</v>
      </c>
      <c r="G21" s="259">
        <v>3</v>
      </c>
      <c r="H21" s="259">
        <v>3</v>
      </c>
      <c r="I21" s="259">
        <f>COUNTIF(URS確認!AR19:AR581,LEFT(B21,3))</f>
        <v>0</v>
      </c>
      <c r="K21" s="259" t="str">
        <f t="shared" si="11"/>
        <v/>
      </c>
      <c r="L21" s="259">
        <f t="shared" si="9"/>
        <v>0</v>
      </c>
      <c r="P21" s="540" t="s">
        <v>2816</v>
      </c>
      <c r="Q21" s="540" t="s">
        <v>2816</v>
      </c>
      <c r="R21" s="4">
        <f t="shared" si="3"/>
        <v>0</v>
      </c>
      <c r="S21" s="4">
        <f t="shared" si="12"/>
        <v>0</v>
      </c>
      <c r="V21" s="537"/>
      <c r="W21" s="534">
        <f>COUNTIF(URS確認!AQ$2:AQ$563,LEFT(B21,3))</f>
        <v>3</v>
      </c>
      <c r="X21" s="45">
        <f>COUNTIF(URS確認!AR$2:AR$564,LEFT(B21,3))</f>
        <v>0</v>
      </c>
      <c r="Y21" s="545">
        <f>COUNTIF(URS確認!AS$2:AS$563,LEFT(B21,3))</f>
        <v>0</v>
      </c>
      <c r="Z21" s="598">
        <f>COUNTIF(URS確認!AT$2:AT$563,LEFT(B21,3))</f>
        <v>0</v>
      </c>
      <c r="AA21" s="552">
        <f>COUNTIF(URS確認!AU$2:AU$563,LEFT(B21,3))</f>
        <v>0</v>
      </c>
      <c r="AB21" s="563">
        <f>COUNTIF(URS確認!AV$2:AV$564,LEFT(B21,3))</f>
        <v>0</v>
      </c>
      <c r="AC21" s="4">
        <f t="shared" si="5"/>
        <v>3</v>
      </c>
      <c r="AD21" s="572" t="str">
        <f t="shared" si="13"/>
        <v/>
      </c>
      <c r="AE21" s="259" t="str">
        <f t="shared" si="10"/>
        <v/>
      </c>
    </row>
    <row r="22" spans="1:32" outlineLevel="1">
      <c r="B22" s="4" t="s">
        <v>2877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COUNTIF(URS確認!AQ20:AQ581,LEFT(B22,3))</f>
        <v>3</v>
      </c>
      <c r="G22" s="259">
        <v>3</v>
      </c>
      <c r="H22" s="259">
        <v>3</v>
      </c>
      <c r="I22" s="259">
        <f>COUNTIF(URS確認!AR20:AR582,LEFT(B22,3))</f>
        <v>0</v>
      </c>
      <c r="K22" s="259" t="str">
        <f t="shared" si="11"/>
        <v/>
      </c>
      <c r="L22" s="259">
        <f t="shared" si="9"/>
        <v>0</v>
      </c>
      <c r="P22" s="540" t="s">
        <v>2816</v>
      </c>
      <c r="Q22" s="540" t="s">
        <v>2816</v>
      </c>
      <c r="R22" s="4">
        <f t="shared" si="3"/>
        <v>0</v>
      </c>
      <c r="S22" s="4">
        <f t="shared" si="12"/>
        <v>0</v>
      </c>
      <c r="V22" s="537"/>
      <c r="W22" s="534">
        <f>COUNTIF(URS確認!AQ$2:AQ$563,LEFT(B22,3))</f>
        <v>3</v>
      </c>
      <c r="X22" s="45">
        <f>COUNTIF(URS確認!AR$2:AR$564,LEFT(B22,3))</f>
        <v>0</v>
      </c>
      <c r="Y22" s="545">
        <f>COUNTIF(URS確認!AS$2:AS$563,LEFT(B22,3))</f>
        <v>0</v>
      </c>
      <c r="Z22" s="598">
        <f>COUNTIF(URS確認!AT$2:AT$563,LEFT(B22,3))</f>
        <v>0</v>
      </c>
      <c r="AA22" s="552">
        <f>COUNTIF(URS確認!AU$2:AU$563,LEFT(B22,3))</f>
        <v>0</v>
      </c>
      <c r="AB22" s="563">
        <f>COUNTIF(URS確認!AV$2:AV$564,LEFT(B22,3))</f>
        <v>0</v>
      </c>
      <c r="AC22" s="4">
        <f t="shared" si="5"/>
        <v>3</v>
      </c>
      <c r="AD22" s="572" t="str">
        <f t="shared" si="13"/>
        <v/>
      </c>
      <c r="AE22" s="259" t="str">
        <f t="shared" si="10"/>
        <v/>
      </c>
    </row>
    <row r="23" spans="1:32">
      <c r="A23" s="534" t="s">
        <v>93</v>
      </c>
      <c r="B23" s="534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5"/>
      <c r="P23" s="536" t="s">
        <v>2816</v>
      </c>
      <c r="Q23" s="536" t="s">
        <v>2816</v>
      </c>
      <c r="R23" s="534"/>
      <c r="S23" s="534"/>
      <c r="V23" s="537"/>
      <c r="W23" s="534"/>
      <c r="X23" s="45"/>
      <c r="Y23" s="545"/>
      <c r="Z23" s="598"/>
      <c r="AA23" s="552"/>
      <c r="AB23" s="563"/>
      <c r="AD23" s="572"/>
      <c r="AE23" s="259" t="str">
        <f t="shared" si="10"/>
        <v/>
      </c>
    </row>
    <row r="24" spans="1:32" outlineLevel="1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COUNTIF(URS確認!AQ22:AQ583,LEFT(B24,3))</f>
        <v>5</v>
      </c>
      <c r="G24" s="259">
        <v>5</v>
      </c>
      <c r="H24" s="259">
        <v>5</v>
      </c>
      <c r="I24" s="259">
        <f>COUNTIF(URS確認!AR22:AR584,LEFT(B24,3))</f>
        <v>0</v>
      </c>
      <c r="K24" s="259" t="str">
        <f t="shared" si="11"/>
        <v/>
      </c>
      <c r="L24" s="259">
        <f t="shared" si="9"/>
        <v>0</v>
      </c>
      <c r="P24" s="540" t="s">
        <v>2816</v>
      </c>
      <c r="Q24" s="540" t="s">
        <v>2816</v>
      </c>
      <c r="R24" s="4">
        <f t="shared" si="3"/>
        <v>0</v>
      </c>
      <c r="S24" s="4">
        <f>SUM(O24:Q24)</f>
        <v>0</v>
      </c>
      <c r="V24" s="537"/>
      <c r="W24" s="534">
        <f>COUNTIF(URS確認!AQ$2:AQ$563,LEFT(B24,3))</f>
        <v>5</v>
      </c>
      <c r="X24" s="45">
        <f>COUNTIF(URS確認!AR$2:AR$564,LEFT(B24,3))</f>
        <v>0</v>
      </c>
      <c r="Y24" s="545">
        <f>COUNTIF(URS確認!AS$2:AS$563,LEFT(B24,3))</f>
        <v>0</v>
      </c>
      <c r="Z24" s="598">
        <f>COUNTIF(URS確認!AT$2:AT$563,LEFT(B24,3))</f>
        <v>0</v>
      </c>
      <c r="AA24" s="552">
        <f>COUNTIF(URS確認!AU$2:AU$563,LEFT(B24,3))</f>
        <v>0</v>
      </c>
      <c r="AB24" s="563">
        <f>COUNTIF(URS確認!AV$2:AV$564,LEFT(B24,3))</f>
        <v>0</v>
      </c>
      <c r="AC24" s="4">
        <f t="shared" si="5"/>
        <v>5</v>
      </c>
      <c r="AD24" s="572" t="str">
        <f>IF(AND(X24&gt;0,Y24=0,Z24=0,AA24=0,AB24=0),X24,"")</f>
        <v/>
      </c>
      <c r="AE24" s="259" t="str">
        <f t="shared" si="10"/>
        <v/>
      </c>
    </row>
    <row r="25" spans="1:32" outlineLevel="1">
      <c r="B25" s="636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COUNTIF(URS確認!AQ23:AQ584,LEFT(B25,3))</f>
        <v>17</v>
      </c>
      <c r="G25" s="259">
        <v>16</v>
      </c>
      <c r="H25" s="259">
        <v>16</v>
      </c>
      <c r="I25" s="259">
        <f>COUNTIF(URS確認!AR23:AR585,LEFT(B25,3))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0" t="s">
        <v>2816</v>
      </c>
      <c r="Q25" s="540">
        <v>1</v>
      </c>
      <c r="R25" s="4">
        <f t="shared" si="3"/>
        <v>17</v>
      </c>
      <c r="S25" s="4">
        <f t="shared" ref="S25:S30" si="14">SUM(O25:Q25)</f>
        <v>1</v>
      </c>
      <c r="V25" s="537"/>
      <c r="W25" s="534">
        <f>COUNTIF(URS確認!AQ$2:AQ$563,LEFT(B25,3))</f>
        <v>17</v>
      </c>
      <c r="X25" s="45">
        <f>COUNTIF(URS確認!AR$2:AR$564,LEFT(B25,3))</f>
        <v>0</v>
      </c>
      <c r="Y25" s="545">
        <f>COUNTIF(URS確認!AS$2:AS$563,LEFT(B25,3))</f>
        <v>0</v>
      </c>
      <c r="Z25" s="598">
        <f>COUNTIF(URS確認!AT$2:AT$563,LEFT(B25,3))</f>
        <v>0</v>
      </c>
      <c r="AA25" s="552">
        <f>COUNTIF(URS確認!AU$2:AU$563,LEFT(B25,3))</f>
        <v>0</v>
      </c>
      <c r="AB25" s="563">
        <f>COUNTIF(URS確認!AV$2:AV$564,LEFT(B25,3))</f>
        <v>0</v>
      </c>
      <c r="AC25" s="4">
        <f t="shared" si="5"/>
        <v>17</v>
      </c>
      <c r="AD25" s="572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>
      <c r="B26" s="636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COUNTIF(URS確認!AQ24:AQ585,LEFT(B26,3))</f>
        <v>8</v>
      </c>
      <c r="G26" s="259">
        <v>8</v>
      </c>
      <c r="H26" s="259">
        <v>8</v>
      </c>
      <c r="I26" s="259">
        <f>COUNTIF(URS確認!AR24:AR586,LEFT(B26,3))</f>
        <v>0</v>
      </c>
      <c r="K26" s="259" t="str">
        <f t="shared" si="11"/>
        <v/>
      </c>
      <c r="L26" s="259">
        <f t="shared" si="9"/>
        <v>0</v>
      </c>
      <c r="P26" s="540" t="s">
        <v>2816</v>
      </c>
      <c r="Q26" s="540" t="s">
        <v>2816</v>
      </c>
      <c r="R26" s="4">
        <f t="shared" si="3"/>
        <v>0</v>
      </c>
      <c r="S26" s="4">
        <f t="shared" si="14"/>
        <v>0</v>
      </c>
      <c r="V26" s="537"/>
      <c r="W26" s="534">
        <f>COUNTIF(URS確認!AQ$2:AQ$563,LEFT(B26,3))</f>
        <v>8</v>
      </c>
      <c r="X26" s="45">
        <f>COUNTIF(URS確認!AR$2:AR$564,LEFT(B26,3))</f>
        <v>0</v>
      </c>
      <c r="Y26" s="545">
        <f>COUNTIF(URS確認!AS$2:AS$563,LEFT(B26,3))</f>
        <v>0</v>
      </c>
      <c r="Z26" s="598">
        <f>COUNTIF(URS確認!AT$2:AT$563,LEFT(B26,3))</f>
        <v>0</v>
      </c>
      <c r="AA26" s="552">
        <f>COUNTIF(URS確認!AU$2:AU$563,LEFT(B26,3))</f>
        <v>0</v>
      </c>
      <c r="AB26" s="563">
        <f>COUNTIF(URS確認!AV$2:AV$564,LEFT(B26,3))</f>
        <v>0</v>
      </c>
      <c r="AC26" s="4">
        <f t="shared" si="5"/>
        <v>8</v>
      </c>
      <c r="AD26" s="572" t="str">
        <f t="shared" si="15"/>
        <v/>
      </c>
      <c r="AE26" s="259" t="str">
        <f t="shared" si="10"/>
        <v/>
      </c>
    </row>
    <row r="27" spans="1:32" outlineLevel="1">
      <c r="B27" s="636" t="s">
        <v>378</v>
      </c>
      <c r="C27" s="657">
        <f>COUNTIF(URS確認!$D:$D,B27)+7</f>
        <v>17</v>
      </c>
      <c r="D27" s="259">
        <v>17</v>
      </c>
      <c r="E27" s="259">
        <v>17</v>
      </c>
      <c r="F27" s="259">
        <f>COUNTIF(URS確認!AQ26:AQ587,LEFT(B27,3))</f>
        <v>17</v>
      </c>
      <c r="G27" s="259">
        <v>10</v>
      </c>
      <c r="H27" s="259">
        <v>10</v>
      </c>
      <c r="I27" s="259">
        <f>COUNTIF(URS確認!AR26:AR588,LEFT(B27,3))</f>
        <v>0</v>
      </c>
      <c r="K27" s="259" t="str">
        <f t="shared" si="11"/>
        <v/>
      </c>
      <c r="L27" s="259">
        <f t="shared" si="9"/>
        <v>0</v>
      </c>
      <c r="P27" s="540" t="s">
        <v>2816</v>
      </c>
      <c r="Q27" s="540" t="s">
        <v>2816</v>
      </c>
      <c r="R27" s="4">
        <f t="shared" si="3"/>
        <v>0</v>
      </c>
      <c r="S27" s="4">
        <f t="shared" si="14"/>
        <v>0</v>
      </c>
      <c r="V27" s="537"/>
      <c r="W27" s="534">
        <f>COUNTIF(URS確認!AQ$2:AQ$563,LEFT(B27,3))</f>
        <v>17</v>
      </c>
      <c r="X27" s="45">
        <f>COUNTIF(URS確認!AR$2:AR$564,LEFT(B27,3))</f>
        <v>0</v>
      </c>
      <c r="Y27" s="545">
        <f>COUNTIF(URS確認!AS$2:AS$563,LEFT(B27,3))</f>
        <v>0</v>
      </c>
      <c r="Z27" s="598">
        <f>COUNTIF(URS確認!AT$2:AT$563,LEFT(B27,3))</f>
        <v>0</v>
      </c>
      <c r="AA27" s="552">
        <f>COUNTIF(URS確認!AU$2:AU$563,LEFT(B27,3))</f>
        <v>0</v>
      </c>
      <c r="AB27" s="563">
        <f>COUNTIF(URS確認!AV$2:AV$564,LEFT(B27,3))</f>
        <v>0</v>
      </c>
      <c r="AC27" s="4">
        <f t="shared" si="5"/>
        <v>17</v>
      </c>
      <c r="AD27" s="572" t="str">
        <f t="shared" si="15"/>
        <v/>
      </c>
      <c r="AE27" s="259" t="str">
        <f t="shared" si="10"/>
        <v/>
      </c>
    </row>
    <row r="28" spans="1:32" outlineLevel="1">
      <c r="B28" s="636" t="s">
        <v>2961</v>
      </c>
      <c r="C28" s="657">
        <f>COUNTIF(URS確認!$D:$D,B28)+8</f>
        <v>8</v>
      </c>
      <c r="D28" s="259">
        <v>8</v>
      </c>
      <c r="E28" s="259">
        <v>8</v>
      </c>
      <c r="F28" s="259">
        <f>COUNTIF(URS確認!AQ27:AQ588,LEFT(B28,3))</f>
        <v>8</v>
      </c>
      <c r="G28" s="259">
        <v>7</v>
      </c>
      <c r="H28" s="259">
        <v>6</v>
      </c>
      <c r="I28" s="259">
        <f>COUNTIF(URS確認!AR27:AR589,LEFT(B28,3))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0" t="s">
        <v>2816</v>
      </c>
      <c r="Q28" s="540">
        <v>1</v>
      </c>
      <c r="R28" s="4">
        <f t="shared" si="3"/>
        <v>7</v>
      </c>
      <c r="S28" s="4">
        <f t="shared" si="14"/>
        <v>1</v>
      </c>
      <c r="V28" s="537"/>
      <c r="W28" s="534">
        <f>COUNTIF(URS確認!AQ$2:AQ$563,LEFT(B28,3))</f>
        <v>8</v>
      </c>
      <c r="X28" s="45">
        <f>COUNTIF(URS確認!AR$2:AR$564,LEFT(B28,3))</f>
        <v>0</v>
      </c>
      <c r="Y28" s="545">
        <f>COUNTIF(URS確認!AS$2:AS$563,LEFT(B28,3))</f>
        <v>0</v>
      </c>
      <c r="Z28" s="598">
        <f>COUNTIF(URS確認!AT$2:AT$563,LEFT(B28,3))</f>
        <v>0</v>
      </c>
      <c r="AA28" s="552">
        <f>COUNTIF(URS確認!AU$2:AU$563,LEFT(B28,3))</f>
        <v>0</v>
      </c>
      <c r="AB28" s="563">
        <f>COUNTIF(URS確認!AV$2:AV$564,LEFT(B28,3))</f>
        <v>0</v>
      </c>
      <c r="AC28" s="4">
        <f t="shared" si="5"/>
        <v>8</v>
      </c>
      <c r="AD28" s="572" t="str">
        <f t="shared" si="15"/>
        <v/>
      </c>
      <c r="AE28" s="259" t="str">
        <f t="shared" si="10"/>
        <v/>
      </c>
    </row>
    <row r="29" spans="1:32" outlineLevel="1">
      <c r="B29" s="636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COUNTIF(URS確認!AQ29:AQ590,LEFT(B29,3))</f>
        <v>17</v>
      </c>
      <c r="G29" s="259">
        <v>16</v>
      </c>
      <c r="H29" s="259">
        <v>16</v>
      </c>
      <c r="I29" s="259">
        <f>COUNTIF(URS確認!AR29:AR591,LEFT(B29,3))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0" t="s">
        <v>2816</v>
      </c>
      <c r="Q29" s="540">
        <v>1</v>
      </c>
      <c r="R29" s="4">
        <f t="shared" si="3"/>
        <v>17</v>
      </c>
      <c r="S29" s="4">
        <f t="shared" si="14"/>
        <v>1</v>
      </c>
      <c r="V29" s="537"/>
      <c r="W29" s="534">
        <f>COUNTIF(URS確認!AQ$2:AQ$563,LEFT(B29,3))</f>
        <v>17</v>
      </c>
      <c r="X29" s="45">
        <f>COUNTIF(URS確認!AR$2:AR$564,LEFT(B29,3))</f>
        <v>0</v>
      </c>
      <c r="Y29" s="545">
        <f>COUNTIF(URS確認!AS$2:AS$563,LEFT(B29,3))</f>
        <v>0</v>
      </c>
      <c r="Z29" s="598">
        <f>COUNTIF(URS確認!AT$2:AT$563,LEFT(B29,3))</f>
        <v>0</v>
      </c>
      <c r="AA29" s="552">
        <f>COUNTIF(URS確認!AU$2:AU$563,LEFT(B29,3))</f>
        <v>0</v>
      </c>
      <c r="AB29" s="563">
        <f>COUNTIF(URS確認!AV$2:AV$564,LEFT(B29,3))</f>
        <v>0</v>
      </c>
      <c r="AC29" s="4">
        <f t="shared" si="5"/>
        <v>17</v>
      </c>
      <c r="AD29" s="572" t="str">
        <f t="shared" si="15"/>
        <v/>
      </c>
      <c r="AE29" s="259" t="str">
        <f t="shared" si="10"/>
        <v/>
      </c>
    </row>
    <row r="30" spans="1:32" outlineLevel="1">
      <c r="B30" s="636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COUNTIF(URS確認!AQ30:AQ591,LEFT(B30,3))</f>
        <v>3</v>
      </c>
      <c r="G30" s="259">
        <v>2</v>
      </c>
      <c r="H30" s="259">
        <v>2</v>
      </c>
      <c r="I30" s="259">
        <f>COUNTIF(URS確認!AR30:AR592,LEFT(B30,3))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0" t="s">
        <v>2816</v>
      </c>
      <c r="Q30" s="540">
        <v>1</v>
      </c>
      <c r="R30" s="4">
        <f t="shared" si="3"/>
        <v>3</v>
      </c>
      <c r="S30" s="4">
        <f t="shared" si="14"/>
        <v>1</v>
      </c>
      <c r="V30" s="537"/>
      <c r="W30" s="534">
        <f>COUNTIF(URS確認!AQ$2:AQ$563,LEFT(B30,3))</f>
        <v>3</v>
      </c>
      <c r="X30" s="45">
        <f>COUNTIF(URS確認!AR$2:AR$564,LEFT(B30,3))</f>
        <v>0</v>
      </c>
      <c r="Y30" s="545">
        <f>COUNTIF(URS確認!AS$2:AS$563,LEFT(B30,3))</f>
        <v>0</v>
      </c>
      <c r="Z30" s="598">
        <f>COUNTIF(URS確認!AT$2:AT$563,LEFT(B30,3))</f>
        <v>0</v>
      </c>
      <c r="AA30" s="552">
        <f>COUNTIF(URS確認!AU$2:AU$563,LEFT(B30,3))</f>
        <v>0</v>
      </c>
      <c r="AB30" s="563">
        <f>COUNTIF(URS確認!AV$2:AV$564,LEFT(B30,3))</f>
        <v>0</v>
      </c>
      <c r="AC30" s="4">
        <f t="shared" si="5"/>
        <v>3</v>
      </c>
      <c r="AD30" s="572" t="str">
        <f t="shared" si="15"/>
        <v/>
      </c>
      <c r="AE30" s="259" t="str">
        <f t="shared" si="10"/>
        <v/>
      </c>
    </row>
    <row r="31" spans="1:32">
      <c r="A31" s="534" t="s">
        <v>94</v>
      </c>
      <c r="B31" s="534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5"/>
      <c r="P31" s="536" t="s">
        <v>2816</v>
      </c>
      <c r="Q31" s="536" t="s">
        <v>2816</v>
      </c>
      <c r="R31" s="534"/>
      <c r="S31" s="534"/>
      <c r="V31" s="537"/>
      <c r="W31" s="534"/>
      <c r="X31" s="45"/>
      <c r="Y31" s="545"/>
      <c r="Z31" s="598"/>
      <c r="AA31" s="552"/>
      <c r="AB31" s="563"/>
      <c r="AD31" s="572"/>
      <c r="AE31" s="259" t="str">
        <f t="shared" si="10"/>
        <v/>
      </c>
    </row>
    <row r="32" spans="1:32" outlineLevel="1">
      <c r="B32" s="4" t="s">
        <v>1002</v>
      </c>
      <c r="C32" s="259">
        <f>COUNTIF(URS確認!$D:$D,B32)</f>
        <v>15</v>
      </c>
      <c r="D32" s="259">
        <v>15</v>
      </c>
      <c r="E32" s="541">
        <v>11</v>
      </c>
      <c r="F32" s="259">
        <f>COUNTIF(URS確認!AQ32:AQ593,LEFT(B32,3))</f>
        <v>15</v>
      </c>
      <c r="G32" s="259">
        <v>15</v>
      </c>
      <c r="H32" s="259">
        <v>15</v>
      </c>
      <c r="I32" s="259">
        <f>COUNTIF(URS確認!AR32:AR594,LEFT(B32,3))</f>
        <v>0</v>
      </c>
      <c r="J32" s="259">
        <v>11</v>
      </c>
      <c r="K32" s="259">
        <v>4</v>
      </c>
      <c r="L32" s="259">
        <f t="shared" si="9"/>
        <v>15</v>
      </c>
      <c r="P32" s="540" t="s">
        <v>2816</v>
      </c>
      <c r="Q32" s="540" t="s">
        <v>2816</v>
      </c>
      <c r="R32" s="4">
        <f t="shared" si="3"/>
        <v>0</v>
      </c>
      <c r="S32" s="4">
        <f>SUM(O32:Q32)</f>
        <v>0</v>
      </c>
      <c r="V32" s="537"/>
      <c r="W32" s="534">
        <f>COUNTIF(URS確認!AQ$2:AQ$563,LEFT(B32,3))</f>
        <v>15</v>
      </c>
      <c r="X32" s="45">
        <f>COUNTIF(URS確認!AR$2:AR$564,LEFT(B32,3))</f>
        <v>0</v>
      </c>
      <c r="Y32" s="545">
        <f>COUNTIF(URS確認!AS$2:AS$563,LEFT(B32,3))</f>
        <v>0</v>
      </c>
      <c r="Z32" s="598">
        <f>COUNTIF(URS確認!AT$2:AT$563,LEFT(B32,3))</f>
        <v>0</v>
      </c>
      <c r="AA32" s="552">
        <f>COUNTIF(URS確認!AU$2:AU$563,LEFT(B32,3))</f>
        <v>0</v>
      </c>
      <c r="AB32" s="563">
        <f>COUNTIF(URS確認!AV$2:AV$564,LEFT(B32,3))</f>
        <v>0</v>
      </c>
      <c r="AC32" s="4">
        <f t="shared" si="5"/>
        <v>15</v>
      </c>
      <c r="AD32" s="572" t="str">
        <f>IF(AND(X32&gt;0,Y32=0,Z32=0,AA32=0,AB32=0),X32,"")</f>
        <v/>
      </c>
      <c r="AE32" s="259" t="str">
        <f t="shared" si="10"/>
        <v/>
      </c>
      <c r="AF32" s="610"/>
    </row>
    <row r="33" spans="1:32" outlineLevel="1">
      <c r="B33" s="636" t="s">
        <v>1461</v>
      </c>
      <c r="C33" s="259">
        <f>COUNTIF(URS確認!$D:$D,B33)</f>
        <v>12</v>
      </c>
      <c r="D33" s="259">
        <v>12</v>
      </c>
      <c r="E33" s="541">
        <v>4</v>
      </c>
      <c r="F33" s="259">
        <f>COUNTIF(URS確認!AQ33:AQ594,LEFT(B33,3))</f>
        <v>12</v>
      </c>
      <c r="G33" s="259">
        <v>11</v>
      </c>
      <c r="H33" s="259">
        <v>11</v>
      </c>
      <c r="I33" s="259">
        <f>COUNTIF(URS確認!AR33:AR595,LEFT(B33,3))</f>
        <v>0</v>
      </c>
      <c r="J33" s="259">
        <v>4</v>
      </c>
      <c r="K33" s="259">
        <v>8</v>
      </c>
      <c r="L33" s="259">
        <f t="shared" si="9"/>
        <v>12</v>
      </c>
      <c r="P33" s="540" t="s">
        <v>2816</v>
      </c>
      <c r="Q33" s="540" t="s">
        <v>2816</v>
      </c>
      <c r="R33" s="4">
        <f t="shared" si="3"/>
        <v>0</v>
      </c>
      <c r="S33" s="4">
        <f t="shared" ref="S33:S37" si="16">SUM(O33:Q33)</f>
        <v>0</v>
      </c>
      <c r="V33" s="537"/>
      <c r="W33" s="534">
        <f>COUNTIF(URS確認!AQ$2:AQ$563,LEFT(B33,3))</f>
        <v>12</v>
      </c>
      <c r="X33" s="45">
        <f>COUNTIF(URS確認!AR$2:AR$564,LEFT(B33,3))</f>
        <v>0</v>
      </c>
      <c r="Y33" s="545">
        <f>COUNTIF(URS確認!AS$2:AS$563,LEFT(B33,3))</f>
        <v>0</v>
      </c>
      <c r="Z33" s="598">
        <f>COUNTIF(URS確認!AT$2:AT$563,LEFT(B33,3))</f>
        <v>0</v>
      </c>
      <c r="AA33" s="552">
        <f>COUNTIF(URS確認!AU$2:AU$563,LEFT(B33,3))</f>
        <v>0</v>
      </c>
      <c r="AB33" s="563">
        <f>COUNTIF(URS確認!AV$2:AV$564,LEFT(B33,3))</f>
        <v>0</v>
      </c>
      <c r="AC33" s="4">
        <f t="shared" si="5"/>
        <v>12</v>
      </c>
      <c r="AD33" s="572" t="str">
        <f t="shared" ref="AD33:AD37" si="17">IF(AND(X33&gt;0,Y33=0,Z33=0,AA33=0,AB33=0),X33,"")</f>
        <v/>
      </c>
      <c r="AE33" s="259" t="str">
        <f t="shared" si="10"/>
        <v/>
      </c>
      <c r="AF33" s="613" t="s">
        <v>3187</v>
      </c>
    </row>
    <row r="34" spans="1:32" outlineLevel="1">
      <c r="B34" s="636" t="s">
        <v>2815</v>
      </c>
      <c r="C34" s="259">
        <f>COUNTIF(URS確認!$D:$D,B34)</f>
        <v>15</v>
      </c>
      <c r="D34" s="259">
        <v>15</v>
      </c>
      <c r="E34" s="541">
        <v>9</v>
      </c>
      <c r="F34" s="259">
        <f>COUNTIF(URS確認!AQ34:AQ595,LEFT(B34,3))</f>
        <v>15</v>
      </c>
      <c r="G34" s="259">
        <v>15</v>
      </c>
      <c r="H34" s="259">
        <v>12</v>
      </c>
      <c r="I34" s="259">
        <f>COUNTIF(URS確認!AR34:AR596,LEFT(B34,3))</f>
        <v>0</v>
      </c>
      <c r="K34" s="259" t="str">
        <f>IF(J34="V",C34,"")</f>
        <v/>
      </c>
      <c r="L34" s="259">
        <f t="shared" si="9"/>
        <v>0</v>
      </c>
      <c r="P34" s="540">
        <v>12</v>
      </c>
      <c r="Q34" s="540">
        <v>3</v>
      </c>
      <c r="R34" s="4">
        <f t="shared" si="3"/>
        <v>15</v>
      </c>
      <c r="S34" s="4">
        <f t="shared" si="16"/>
        <v>15</v>
      </c>
      <c r="V34" s="537"/>
      <c r="W34" s="534">
        <f>COUNTIF(URS確認!AQ$2:AQ$563,LEFT(B34,3))</f>
        <v>15</v>
      </c>
      <c r="X34" s="45">
        <f>COUNTIF(URS確認!AR$2:AR$564,LEFT(B34,3))</f>
        <v>0</v>
      </c>
      <c r="Y34" s="545">
        <f>COUNTIF(URS確認!AS$2:AS$563,LEFT(B34,3))</f>
        <v>0</v>
      </c>
      <c r="Z34" s="598">
        <f>COUNTIF(URS確認!AT$2:AT$563,LEFT(B34,3))</f>
        <v>0</v>
      </c>
      <c r="AA34" s="552">
        <f>COUNTIF(URS確認!AU$2:AU$563,LEFT(B34,3))</f>
        <v>0</v>
      </c>
      <c r="AB34" s="563">
        <f>COUNTIF(URS確認!AV$2:AV$564,LEFT(B34,3))</f>
        <v>0</v>
      </c>
      <c r="AC34" s="4">
        <f t="shared" si="5"/>
        <v>15</v>
      </c>
      <c r="AD34" s="572" t="str">
        <f t="shared" si="17"/>
        <v/>
      </c>
      <c r="AE34" s="259" t="str">
        <f t="shared" si="10"/>
        <v/>
      </c>
      <c r="AF34" s="613" t="s">
        <v>3187</v>
      </c>
    </row>
    <row r="35" spans="1:32" outlineLevel="1">
      <c r="B35" s="4" t="s">
        <v>2878</v>
      </c>
      <c r="C35" s="259">
        <f>COUNTIF(URS確認!$D:$D,B35)</f>
        <v>15</v>
      </c>
      <c r="D35" s="259">
        <v>15</v>
      </c>
      <c r="E35" s="541"/>
      <c r="F35" s="259">
        <f>COUNTIF(URS確認!AQ35:AQ596,LEFT(B35,3))</f>
        <v>15</v>
      </c>
      <c r="G35" s="259">
        <v>15</v>
      </c>
      <c r="H35" s="259">
        <v>14</v>
      </c>
      <c r="I35" s="259">
        <f>COUNTIF(URS確認!AR35:AR597,LEFT(B35,3))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0" t="s">
        <v>2816</v>
      </c>
      <c r="Q35" s="540">
        <v>1</v>
      </c>
      <c r="R35" s="4">
        <f t="shared" si="3"/>
        <v>15</v>
      </c>
      <c r="S35" s="4">
        <f t="shared" si="16"/>
        <v>1</v>
      </c>
      <c r="V35" s="537"/>
      <c r="W35" s="534">
        <f>COUNTIF(URS確認!AQ$2:AQ$563,LEFT(B35,3))</f>
        <v>15</v>
      </c>
      <c r="X35" s="45">
        <f>COUNTIF(URS確認!AR$2:AR$564,LEFT(B35,3))</f>
        <v>0</v>
      </c>
      <c r="Y35" s="545">
        <f>COUNTIF(URS確認!AS$2:AS$563,LEFT(B35,3))</f>
        <v>0</v>
      </c>
      <c r="Z35" s="598">
        <f>COUNTIF(URS確認!AT$2:AT$563,LEFT(B35,3))</f>
        <v>0</v>
      </c>
      <c r="AA35" s="552">
        <f>COUNTIF(URS確認!AU$2:AU$563,LEFT(B35,3))</f>
        <v>0</v>
      </c>
      <c r="AB35" s="563">
        <f>COUNTIF(URS確認!AV$2:AV$564,LEFT(B35,3))</f>
        <v>0</v>
      </c>
      <c r="AC35" s="4">
        <f t="shared" si="5"/>
        <v>15</v>
      </c>
      <c r="AD35" s="572" t="str">
        <f t="shared" si="17"/>
        <v/>
      </c>
      <c r="AE35" s="259" t="str">
        <f t="shared" si="10"/>
        <v/>
      </c>
      <c r="AF35" s="610"/>
    </row>
    <row r="36" spans="1:32" outlineLevel="1">
      <c r="B36" s="4" t="s">
        <v>2835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COUNTIF(URS確認!AQ36:AQ597,LEFT(B36,3))</f>
        <v>26</v>
      </c>
      <c r="G36" s="259">
        <v>26</v>
      </c>
      <c r="H36" s="259">
        <v>26</v>
      </c>
      <c r="I36" s="259">
        <f>COUNTIF(URS確認!AR36:AR598,LEFT(B36,3))</f>
        <v>0</v>
      </c>
      <c r="K36" s="259" t="str">
        <f>IF(J36="V",C36,"")</f>
        <v/>
      </c>
      <c r="L36" s="259">
        <f t="shared" si="9"/>
        <v>0</v>
      </c>
      <c r="P36" s="540" t="s">
        <v>2816</v>
      </c>
      <c r="Q36" s="540" t="s">
        <v>2816</v>
      </c>
      <c r="R36" s="4">
        <f t="shared" si="3"/>
        <v>0</v>
      </c>
      <c r="S36" s="4">
        <f t="shared" si="16"/>
        <v>0</v>
      </c>
      <c r="V36" s="537"/>
      <c r="W36" s="534">
        <f>COUNTIF(URS確認!AQ$2:AQ$563,LEFT(B36,3))</f>
        <v>26</v>
      </c>
      <c r="X36" s="45">
        <f>COUNTIF(URS確認!AR$2:AR$564,LEFT(B36,3))</f>
        <v>0</v>
      </c>
      <c r="Y36" s="545">
        <f>COUNTIF(URS確認!AS$2:AS$563,LEFT(B36,3))</f>
        <v>0</v>
      </c>
      <c r="Z36" s="598">
        <f>COUNTIF(URS確認!AT$2:AT$563,LEFT(B36,3))</f>
        <v>0</v>
      </c>
      <c r="AA36" s="552">
        <f>COUNTIF(URS確認!AU$2:AU$563,LEFT(B36,3))</f>
        <v>0</v>
      </c>
      <c r="AB36" s="563">
        <f>COUNTIF(URS確認!AV$2:AV$564,LEFT(B36,3))</f>
        <v>0</v>
      </c>
      <c r="AC36" s="4">
        <f t="shared" si="5"/>
        <v>26</v>
      </c>
      <c r="AD36" s="572" t="str">
        <f t="shared" si="17"/>
        <v/>
      </c>
      <c r="AE36" s="259" t="str">
        <f t="shared" si="10"/>
        <v/>
      </c>
    </row>
    <row r="37" spans="1:32" outlineLevel="1">
      <c r="B37" s="4" t="s">
        <v>2879</v>
      </c>
      <c r="C37" s="259">
        <f>COUNTIF(URS確認!$D:$D,B37)</f>
        <v>4</v>
      </c>
      <c r="D37" s="259">
        <v>4</v>
      </c>
      <c r="F37" s="259">
        <f>COUNTIF(URS確認!AQ37:AQ598,LEFT(B37,3))</f>
        <v>4</v>
      </c>
      <c r="G37" s="259">
        <v>4</v>
      </c>
      <c r="H37" s="259">
        <v>4</v>
      </c>
      <c r="I37" s="259">
        <f>COUNTIF(URS確認!AR37:AR599,LEFT(B37,3))</f>
        <v>0</v>
      </c>
      <c r="J37" s="259">
        <v>0</v>
      </c>
      <c r="K37" s="259">
        <v>4</v>
      </c>
      <c r="L37" s="259">
        <f t="shared" si="9"/>
        <v>4</v>
      </c>
      <c r="P37" s="540" t="s">
        <v>2816</v>
      </c>
      <c r="Q37" s="540" t="s">
        <v>2816</v>
      </c>
      <c r="R37" s="4">
        <f t="shared" si="3"/>
        <v>0</v>
      </c>
      <c r="S37" s="4">
        <f t="shared" si="16"/>
        <v>0</v>
      </c>
      <c r="V37" s="537"/>
      <c r="W37" s="534">
        <f>COUNTIF(URS確認!AQ$2:AQ$563,LEFT(B37,3))</f>
        <v>4</v>
      </c>
      <c r="X37" s="45">
        <f>COUNTIF(URS確認!AR$2:AR$564,LEFT(B37,3))</f>
        <v>0</v>
      </c>
      <c r="Y37" s="545">
        <f>COUNTIF(URS確認!AS$2:AS$563,LEFT(B37,3))</f>
        <v>0</v>
      </c>
      <c r="Z37" s="598">
        <f>COUNTIF(URS確認!AT$2:AT$563,LEFT(B37,3))</f>
        <v>0</v>
      </c>
      <c r="AA37" s="552">
        <f>COUNTIF(URS確認!AU$2:AU$563,LEFT(B37,3))</f>
        <v>0</v>
      </c>
      <c r="AB37" s="563">
        <f>COUNTIF(URS確認!AV$2:AV$564,LEFT(B37,3))</f>
        <v>0</v>
      </c>
      <c r="AC37" s="4">
        <f t="shared" si="5"/>
        <v>4</v>
      </c>
      <c r="AD37" s="572" t="str">
        <f t="shared" si="17"/>
        <v/>
      </c>
      <c r="AE37" s="259" t="str">
        <f t="shared" si="10"/>
        <v/>
      </c>
      <c r="AF37" s="610"/>
    </row>
    <row r="38" spans="1:32">
      <c r="A38" s="534" t="s">
        <v>95</v>
      </c>
      <c r="B38" s="534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5"/>
      <c r="P38" s="536" t="s">
        <v>2816</v>
      </c>
      <c r="Q38" s="536" t="s">
        <v>2816</v>
      </c>
      <c r="R38" s="534"/>
      <c r="S38" s="534"/>
      <c r="V38" s="537"/>
      <c r="W38" s="534"/>
      <c r="X38" s="45"/>
      <c r="Y38" s="545"/>
      <c r="Z38" s="598"/>
      <c r="AA38" s="552"/>
      <c r="AB38" s="563"/>
      <c r="AD38" s="572"/>
      <c r="AE38" s="259" t="str">
        <f t="shared" si="10"/>
        <v/>
      </c>
    </row>
    <row r="39" spans="1:32" outlineLevel="1">
      <c r="B39" s="636" t="s">
        <v>2880</v>
      </c>
      <c r="C39" s="259">
        <f>COUNTIF(URS確認!$D:$D,B39)</f>
        <v>4</v>
      </c>
      <c r="D39" s="259">
        <v>4</v>
      </c>
      <c r="E39" s="541"/>
      <c r="F39" s="259">
        <f>COUNTIF(URS確認!AQ39:AQ600,LEFT(B39,3))</f>
        <v>4</v>
      </c>
      <c r="G39" s="259">
        <v>3</v>
      </c>
      <c r="H39" s="259">
        <v>3</v>
      </c>
      <c r="I39" s="259">
        <f>COUNTIF(URS確認!AR39:AR601,LEFT(B39,3))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40">
        <v>2</v>
      </c>
      <c r="Q39" s="540">
        <v>1</v>
      </c>
      <c r="R39" s="4">
        <f t="shared" si="3"/>
        <v>4</v>
      </c>
      <c r="S39" s="4">
        <f>SUM(O39:Q39)</f>
        <v>3</v>
      </c>
      <c r="V39" s="537"/>
      <c r="W39" s="534">
        <f>COUNTIF(URS確認!AQ$2:AQ$563,LEFT(B39,3))</f>
        <v>4</v>
      </c>
      <c r="X39" s="45">
        <f>COUNTIF(URS確認!AR$2:AR$564,LEFT(B39,3))</f>
        <v>0</v>
      </c>
      <c r="Y39" s="545">
        <f>COUNTIF(URS確認!AS$2:AS$563,LEFT(B39,3))</f>
        <v>0</v>
      </c>
      <c r="Z39" s="598">
        <f>COUNTIF(URS確認!AT$2:AT$563,LEFT(B39,3))</f>
        <v>0</v>
      </c>
      <c r="AA39" s="552">
        <f>COUNTIF(URS確認!AU$2:AU$563,LEFT(B39,3))</f>
        <v>0</v>
      </c>
      <c r="AB39" s="563">
        <f>COUNTIF(URS確認!AV$2:AV$564,LEFT(B39,3))</f>
        <v>0</v>
      </c>
      <c r="AC39" s="4">
        <f t="shared" si="5"/>
        <v>4</v>
      </c>
      <c r="AD39" s="572" t="str">
        <f>IF(AND(X39&gt;0,Y39=0,Z39=0,AA39=0,AB39=0),X39,"")</f>
        <v/>
      </c>
      <c r="AE39" s="259" t="str">
        <f t="shared" si="10"/>
        <v/>
      </c>
    </row>
    <row r="40" spans="1:32" outlineLevel="1">
      <c r="B40" s="4" t="s">
        <v>2881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COUNTIF(URS確認!AQ40:AQ601,LEFT(B40,3))</f>
        <v>9</v>
      </c>
      <c r="G40" s="259">
        <v>9</v>
      </c>
      <c r="H40" s="259">
        <v>9</v>
      </c>
      <c r="I40" s="259">
        <f>COUNTIF(URS確認!AR40:AR602,LEFT(B40,3))</f>
        <v>0</v>
      </c>
      <c r="J40" s="259">
        <v>7</v>
      </c>
      <c r="K40" s="259">
        <v>2</v>
      </c>
      <c r="L40" s="259">
        <f t="shared" si="9"/>
        <v>9</v>
      </c>
      <c r="P40" s="540" t="s">
        <v>2816</v>
      </c>
      <c r="Q40" s="540" t="s">
        <v>2816</v>
      </c>
      <c r="R40" s="4">
        <f t="shared" si="3"/>
        <v>0</v>
      </c>
      <c r="S40" s="4">
        <f t="shared" ref="S40:S46" si="18">SUM(O40:Q40)</f>
        <v>0</v>
      </c>
      <c r="T40" s="4" t="s">
        <v>2928</v>
      </c>
      <c r="V40" s="537"/>
      <c r="W40" s="534">
        <f>COUNTIF(URS確認!AQ$2:AQ$563,LEFT(B40,3))</f>
        <v>9</v>
      </c>
      <c r="X40" s="45">
        <f>COUNTIF(URS確認!AR$2:AR$564,LEFT(B40,3))</f>
        <v>0</v>
      </c>
      <c r="Y40" s="545">
        <f>COUNTIF(URS確認!AS$2:AS$563,LEFT(B40,3))</f>
        <v>0</v>
      </c>
      <c r="Z40" s="598">
        <f>COUNTIF(URS確認!AT$2:AT$563,LEFT(B40,3))</f>
        <v>0</v>
      </c>
      <c r="AA40" s="552">
        <f>COUNTIF(URS確認!AU$2:AU$563,LEFT(B40,3))</f>
        <v>0</v>
      </c>
      <c r="AB40" s="563">
        <f>COUNTIF(URS確認!AV$2:AV$564,LEFT(B40,3))</f>
        <v>0</v>
      </c>
      <c r="AC40" s="4">
        <f t="shared" si="5"/>
        <v>9</v>
      </c>
      <c r="AD40" s="572" t="str">
        <f t="shared" ref="AD40:AD46" si="19">IF(AND(X40&gt;0,Y40=0,Z40=0,AA40=0,AB40=0),X40,"")</f>
        <v/>
      </c>
      <c r="AE40" s="259" t="str">
        <f t="shared" si="10"/>
        <v/>
      </c>
      <c r="AF40" s="610"/>
    </row>
    <row r="41" spans="1:32" outlineLevel="1">
      <c r="B41" s="4" t="s">
        <v>2882</v>
      </c>
      <c r="C41" s="259">
        <f>COUNTIF(URS確認!$D:$D,B41)</f>
        <v>6</v>
      </c>
      <c r="D41" s="259">
        <v>6</v>
      </c>
      <c r="F41" s="259">
        <f>COUNTIF(URS確認!AQ41:AQ602,LEFT(B41,3))</f>
        <v>6</v>
      </c>
      <c r="G41" s="259">
        <v>6</v>
      </c>
      <c r="H41" s="259">
        <v>6</v>
      </c>
      <c r="I41" s="259">
        <f>COUNTIF(URS確認!AR41:AR603,LEFT(B41,3))</f>
        <v>0</v>
      </c>
      <c r="J41" s="259">
        <v>0</v>
      </c>
      <c r="K41" s="259">
        <v>6</v>
      </c>
      <c r="L41" s="259">
        <f t="shared" si="9"/>
        <v>6</v>
      </c>
      <c r="P41" s="540" t="s">
        <v>2816</v>
      </c>
      <c r="Q41" s="540" t="s">
        <v>2816</v>
      </c>
      <c r="R41" s="4">
        <f t="shared" si="3"/>
        <v>0</v>
      </c>
      <c r="S41" s="4">
        <f t="shared" si="18"/>
        <v>0</v>
      </c>
      <c r="T41" s="4" t="s">
        <v>2928</v>
      </c>
      <c r="V41" s="537"/>
      <c r="W41" s="534">
        <f>COUNTIF(URS確認!AQ$2:AQ$563,LEFT(B41,3))</f>
        <v>6</v>
      </c>
      <c r="X41" s="45">
        <f>COUNTIF(URS確認!AR$2:AR$564,LEFT(B41,3))</f>
        <v>0</v>
      </c>
      <c r="Y41" s="545">
        <f>COUNTIF(URS確認!AS$2:AS$563,LEFT(B41,3))</f>
        <v>0</v>
      </c>
      <c r="Z41" s="598">
        <f>COUNTIF(URS確認!AT$2:AT$563,LEFT(B41,3))</f>
        <v>0</v>
      </c>
      <c r="AA41" s="552">
        <f>COUNTIF(URS確認!AU$2:AU$563,LEFT(B41,3))</f>
        <v>0</v>
      </c>
      <c r="AB41" s="563">
        <f>COUNTIF(URS確認!AV$2:AV$564,LEFT(B41,3))</f>
        <v>0</v>
      </c>
      <c r="AC41" s="4">
        <f t="shared" si="5"/>
        <v>6</v>
      </c>
      <c r="AD41" s="572" t="str">
        <f t="shared" si="19"/>
        <v/>
      </c>
      <c r="AE41" s="259" t="str">
        <f t="shared" si="10"/>
        <v/>
      </c>
      <c r="AF41" s="610"/>
    </row>
    <row r="42" spans="1:32" outlineLevel="1">
      <c r="B42" s="4" t="s">
        <v>2883</v>
      </c>
      <c r="C42" s="259">
        <f>COUNTIF(URS確認!$D:$D,B42)</f>
        <v>11</v>
      </c>
      <c r="D42" s="259">
        <v>8</v>
      </c>
      <c r="E42" s="541"/>
      <c r="F42" s="259">
        <f>COUNTIF(URS確認!AQ42:AQ603,LEFT(B42,3))</f>
        <v>11</v>
      </c>
      <c r="G42" s="259">
        <v>7</v>
      </c>
      <c r="H42" s="259">
        <v>8</v>
      </c>
      <c r="I42" s="259">
        <f>COUNTIF(URS確認!AR42:AR604,LEFT(B42,3))</f>
        <v>0</v>
      </c>
      <c r="K42" s="259" t="str">
        <f>IF(J42="V",C42,"")</f>
        <v/>
      </c>
      <c r="L42" s="259">
        <f t="shared" si="9"/>
        <v>0</v>
      </c>
      <c r="P42" s="540">
        <v>8</v>
      </c>
      <c r="Q42" s="540" t="s">
        <v>2816</v>
      </c>
      <c r="R42" s="4">
        <f t="shared" si="3"/>
        <v>8</v>
      </c>
      <c r="S42" s="4">
        <f t="shared" si="18"/>
        <v>8</v>
      </c>
      <c r="V42" s="537"/>
      <c r="W42" s="534">
        <f>COUNTIF(URS確認!AQ$2:AQ$563,LEFT(B42,3))</f>
        <v>11</v>
      </c>
      <c r="X42" s="45">
        <f>COUNTIF(URS確認!AR$2:AR$564,LEFT(B42,3))</f>
        <v>0</v>
      </c>
      <c r="Y42" s="545">
        <f>COUNTIF(URS確認!AS$2:AS$563,LEFT(B42,3))</f>
        <v>0</v>
      </c>
      <c r="Z42" s="598">
        <f>COUNTIF(URS確認!AT$2:AT$563,LEFT(B42,3))</f>
        <v>0</v>
      </c>
      <c r="AA42" s="552">
        <f>COUNTIF(URS確認!AU$2:AU$563,LEFT(B42,3))</f>
        <v>0</v>
      </c>
      <c r="AB42" s="563">
        <f>COUNTIF(URS確認!AV$2:AV$564,LEFT(B42,3))</f>
        <v>0</v>
      </c>
      <c r="AC42" s="4">
        <f t="shared" si="5"/>
        <v>11</v>
      </c>
      <c r="AD42" s="572" t="str">
        <f t="shared" si="19"/>
        <v/>
      </c>
      <c r="AE42" s="259" t="str">
        <f t="shared" si="10"/>
        <v/>
      </c>
      <c r="AF42" s="610"/>
    </row>
    <row r="43" spans="1:32" outlineLevel="1">
      <c r="B43" s="4" t="s">
        <v>2884</v>
      </c>
      <c r="C43" s="259">
        <f>COUNTIF(URS確認!$D:$D,B43)</f>
        <v>7</v>
      </c>
      <c r="D43" s="259">
        <v>7</v>
      </c>
      <c r="E43" s="541">
        <v>4</v>
      </c>
      <c r="F43" s="259">
        <f>COUNTIF(URS確認!AQ43:AQ604,LEFT(B43,3))</f>
        <v>7</v>
      </c>
      <c r="G43" s="259">
        <v>6</v>
      </c>
      <c r="H43" s="259">
        <v>6</v>
      </c>
      <c r="I43" s="259">
        <f>COUNTIF(URS確認!AR43:AR605,LEFT(B43,3))</f>
        <v>0</v>
      </c>
      <c r="L43" s="259">
        <f t="shared" si="9"/>
        <v>0</v>
      </c>
      <c r="M43" s="259">
        <v>4</v>
      </c>
      <c r="N43" s="259">
        <v>2</v>
      </c>
      <c r="P43" s="540" t="s">
        <v>2816</v>
      </c>
      <c r="Q43" s="540">
        <v>1</v>
      </c>
      <c r="R43" s="4">
        <f t="shared" si="3"/>
        <v>7</v>
      </c>
      <c r="S43" s="4">
        <f t="shared" si="18"/>
        <v>1</v>
      </c>
      <c r="V43" s="537"/>
      <c r="W43" s="534">
        <f>COUNTIF(URS確認!AQ$2:AQ$563,LEFT(B43,3))</f>
        <v>7</v>
      </c>
      <c r="X43" s="45">
        <f>COUNTIF(URS確認!AR$2:AR$564,LEFT(B43,3))</f>
        <v>0</v>
      </c>
      <c r="Y43" s="545">
        <f>COUNTIF(URS確認!AS$2:AS$563,LEFT(B43,3))</f>
        <v>0</v>
      </c>
      <c r="Z43" s="598">
        <f>COUNTIF(URS確認!AT$2:AT$563,LEFT(B43,3))</f>
        <v>0</v>
      </c>
      <c r="AA43" s="552">
        <f>COUNTIF(URS確認!AU$2:AU$563,LEFT(B43,3))</f>
        <v>0</v>
      </c>
      <c r="AB43" s="563">
        <f>COUNTIF(URS確認!AV$2:AV$564,LEFT(B43,3))</f>
        <v>0</v>
      </c>
      <c r="AC43" s="4">
        <f t="shared" si="5"/>
        <v>7</v>
      </c>
      <c r="AD43" s="572" t="str">
        <f t="shared" si="19"/>
        <v/>
      </c>
      <c r="AE43" s="259" t="str">
        <f t="shared" si="10"/>
        <v/>
      </c>
      <c r="AF43" s="610"/>
    </row>
    <row r="44" spans="1:32" outlineLevel="1">
      <c r="B44" s="636" t="s">
        <v>2885</v>
      </c>
      <c r="C44" s="259">
        <f>COUNTIF(URS確認!$D:$D,B44)</f>
        <v>22</v>
      </c>
      <c r="D44" s="259">
        <v>20</v>
      </c>
      <c r="E44" s="541">
        <v>12</v>
      </c>
      <c r="F44" s="259">
        <f>COUNTIF(URS確認!AQ44:AQ605,LEFT(B44,3))</f>
        <v>20</v>
      </c>
      <c r="G44" s="259">
        <v>20</v>
      </c>
      <c r="H44" s="259">
        <v>20</v>
      </c>
      <c r="I44" s="259">
        <f>COUNTIF(URS確認!AR44:AR606,LEFT(B44,3))</f>
        <v>0</v>
      </c>
      <c r="J44" s="259">
        <v>12</v>
      </c>
      <c r="K44" s="259">
        <v>8</v>
      </c>
      <c r="L44" s="259">
        <f t="shared" si="9"/>
        <v>20</v>
      </c>
      <c r="P44" s="540" t="s">
        <v>2816</v>
      </c>
      <c r="Q44" s="540" t="s">
        <v>2816</v>
      </c>
      <c r="R44" s="4">
        <f t="shared" si="3"/>
        <v>0</v>
      </c>
      <c r="S44" s="4">
        <f t="shared" si="18"/>
        <v>0</v>
      </c>
      <c r="V44" s="537"/>
      <c r="W44" s="534">
        <f>COUNTIF(URS確認!AQ$2:AQ$563,LEFT(B44,3))</f>
        <v>22</v>
      </c>
      <c r="X44" s="45">
        <f>COUNTIF(URS確認!AR$2:AR$564,LEFT(B44,3))</f>
        <v>0</v>
      </c>
      <c r="Y44" s="545">
        <f>COUNTIF(URS確認!AS$2:AS$563,LEFT(B44,3))</f>
        <v>0</v>
      </c>
      <c r="Z44" s="598">
        <f>COUNTIF(URS確認!AT$2:AT$563,LEFT(B44,3))</f>
        <v>0</v>
      </c>
      <c r="AA44" s="552">
        <f>COUNTIF(URS確認!AU$2:AU$563,LEFT(B44,3))</f>
        <v>0</v>
      </c>
      <c r="AB44" s="563">
        <f>COUNTIF(URS確認!AV$2:AV$564,LEFT(B44,3))</f>
        <v>0</v>
      </c>
      <c r="AC44" s="4">
        <f t="shared" si="5"/>
        <v>22</v>
      </c>
      <c r="AD44" s="572" t="str">
        <f t="shared" si="19"/>
        <v/>
      </c>
      <c r="AE44" s="259" t="str">
        <f t="shared" si="10"/>
        <v/>
      </c>
      <c r="AF44" s="610"/>
    </row>
    <row r="45" spans="1:32" outlineLevel="1">
      <c r="B45" s="636" t="s">
        <v>2886</v>
      </c>
      <c r="C45" s="259">
        <f>COUNTIF(URS確認!$D:$D,B45)</f>
        <v>30</v>
      </c>
      <c r="D45" s="259">
        <v>29</v>
      </c>
      <c r="E45" s="541">
        <v>15</v>
      </c>
      <c r="F45" s="259">
        <f>COUNTIF(URS確認!AQ45:AQ606,LEFT(B45,3))</f>
        <v>30</v>
      </c>
      <c r="G45" s="259">
        <v>29</v>
      </c>
      <c r="H45" s="259">
        <v>29</v>
      </c>
      <c r="I45" s="259">
        <f>COUNTIF(URS確認!AR45:AR607,LEFT(B45,3))</f>
        <v>0</v>
      </c>
      <c r="J45" s="259">
        <v>15</v>
      </c>
      <c r="K45" s="259">
        <v>14</v>
      </c>
      <c r="L45" s="259">
        <f t="shared" si="9"/>
        <v>29</v>
      </c>
      <c r="P45" s="540" t="s">
        <v>2816</v>
      </c>
      <c r="Q45" s="540" t="s">
        <v>2816</v>
      </c>
      <c r="R45" s="4">
        <f t="shared" si="3"/>
        <v>0</v>
      </c>
      <c r="S45" s="4">
        <f t="shared" si="18"/>
        <v>0</v>
      </c>
      <c r="V45" s="537"/>
      <c r="W45" s="534">
        <f>COUNTIF(URS確認!AQ$2:AQ$563,LEFT(B45,3))</f>
        <v>30</v>
      </c>
      <c r="X45" s="45">
        <f>COUNTIF(URS確認!AR$2:AR$564,LEFT(B45,3))</f>
        <v>0</v>
      </c>
      <c r="Y45" s="545">
        <f>COUNTIF(URS確認!AS$2:AS$563,LEFT(B45,3))</f>
        <v>0</v>
      </c>
      <c r="Z45" s="598">
        <f>COUNTIF(URS確認!AT$2:AT$563,LEFT(B45,3))</f>
        <v>0</v>
      </c>
      <c r="AA45" s="552">
        <f>COUNTIF(URS確認!AU$2:AU$563,LEFT(B45,3))</f>
        <v>0</v>
      </c>
      <c r="AB45" s="563">
        <f>COUNTIF(URS確認!AV$2:AV$564,LEFT(B45,3))</f>
        <v>0</v>
      </c>
      <c r="AC45" s="4">
        <f t="shared" si="5"/>
        <v>30</v>
      </c>
      <c r="AD45" s="572" t="str">
        <f t="shared" si="19"/>
        <v/>
      </c>
      <c r="AE45" s="259" t="str">
        <f t="shared" si="10"/>
        <v/>
      </c>
      <c r="AF45" s="613" t="s">
        <v>3187</v>
      </c>
    </row>
    <row r="46" spans="1:32" outlineLevel="1">
      <c r="B46" s="636" t="s">
        <v>2887</v>
      </c>
      <c r="C46" s="259">
        <f>COUNTIF(URS確認!$D:$D,B46)</f>
        <v>6</v>
      </c>
      <c r="D46" s="259">
        <v>5</v>
      </c>
      <c r="E46" s="541">
        <v>4</v>
      </c>
      <c r="F46" s="259">
        <f>COUNTIF(URS確認!AQ46:AQ607,LEFT(B46,3))</f>
        <v>6</v>
      </c>
      <c r="G46" s="259">
        <v>5</v>
      </c>
      <c r="H46" s="259">
        <v>5</v>
      </c>
      <c r="I46" s="259">
        <f>COUNTIF(URS確認!AR46:AR608,LEFT(B46,3))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40">
        <v>1</v>
      </c>
      <c r="Q46" s="540" t="s">
        <v>2816</v>
      </c>
      <c r="R46" s="4">
        <f t="shared" si="3"/>
        <v>5</v>
      </c>
      <c r="S46" s="4">
        <f t="shared" si="18"/>
        <v>1</v>
      </c>
      <c r="V46" s="537"/>
      <c r="W46" s="534">
        <f>COUNTIF(URS確認!AQ$2:AQ$563,LEFT(B46,3))</f>
        <v>6</v>
      </c>
      <c r="X46" s="45">
        <f>COUNTIF(URS確認!AR$2:AR$564,LEFT(B46,3))</f>
        <v>0</v>
      </c>
      <c r="Y46" s="545">
        <f>COUNTIF(URS確認!AS$2:AS$563,LEFT(B46,3))</f>
        <v>0</v>
      </c>
      <c r="Z46" s="598">
        <f>COUNTIF(URS確認!AT$2:AT$563,LEFT(B46,3))</f>
        <v>0</v>
      </c>
      <c r="AA46" s="552">
        <f>COUNTIF(URS確認!AU$2:AU$563,LEFT(B46,3))</f>
        <v>0</v>
      </c>
      <c r="AB46" s="563">
        <f>COUNTIF(URS確認!AV$2:AV$564,LEFT(B46,3))</f>
        <v>0</v>
      </c>
      <c r="AC46" s="4">
        <f t="shared" si="5"/>
        <v>6</v>
      </c>
      <c r="AD46" s="572" t="str">
        <f t="shared" si="19"/>
        <v/>
      </c>
      <c r="AE46" s="259" t="str">
        <f t="shared" si="10"/>
        <v/>
      </c>
    </row>
    <row r="47" spans="1:32">
      <c r="A47" s="534" t="s">
        <v>96</v>
      </c>
      <c r="B47" s="534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5"/>
      <c r="P47" s="536" t="s">
        <v>2816</v>
      </c>
      <c r="Q47" s="536" t="s">
        <v>2816</v>
      </c>
      <c r="R47" s="534"/>
      <c r="S47" s="534"/>
      <c r="V47" s="537"/>
      <c r="W47" s="534"/>
      <c r="X47" s="45"/>
      <c r="Y47" s="545"/>
      <c r="Z47" s="598"/>
      <c r="AA47" s="552"/>
      <c r="AB47" s="563"/>
      <c r="AD47" s="572"/>
      <c r="AE47" s="259" t="str">
        <f t="shared" si="10"/>
        <v/>
      </c>
    </row>
    <row r="48" spans="1:32" outlineLevel="1">
      <c r="B48" s="4" t="s">
        <v>2888</v>
      </c>
      <c r="C48" s="259">
        <f>COUNTIF(URS確認!$D:$D,B48)</f>
        <v>1</v>
      </c>
      <c r="D48" s="259">
        <v>1</v>
      </c>
      <c r="E48" s="541"/>
      <c r="F48" s="259">
        <f>COUNTIF(URS確認!AQ48:AQ609,LEFT(B48,3))</f>
        <v>1</v>
      </c>
      <c r="G48" s="259">
        <v>1</v>
      </c>
      <c r="H48" s="259">
        <v>1</v>
      </c>
      <c r="I48" s="259">
        <f>COUNTIF(URS確認!AR48:AR610,LEFT(B48,3))</f>
        <v>0</v>
      </c>
      <c r="J48" s="259">
        <v>0</v>
      </c>
      <c r="K48" s="259">
        <v>1</v>
      </c>
      <c r="L48" s="259">
        <f t="shared" si="9"/>
        <v>1</v>
      </c>
      <c r="P48" s="540" t="s">
        <v>2816</v>
      </c>
      <c r="Q48" s="540" t="s">
        <v>2816</v>
      </c>
      <c r="R48" s="4">
        <f t="shared" si="3"/>
        <v>0</v>
      </c>
      <c r="S48" s="4">
        <f>SUM(O48:Q48)</f>
        <v>0</v>
      </c>
      <c r="V48" s="537"/>
      <c r="W48" s="534">
        <f>COUNTIF(URS確認!AQ$2:AQ$563,LEFT(B48,3))</f>
        <v>1</v>
      </c>
      <c r="X48" s="45">
        <f>COUNTIF(URS確認!AR$2:AR$564,LEFT(B48,3))</f>
        <v>0</v>
      </c>
      <c r="Y48" s="545">
        <f>COUNTIF(URS確認!AS$2:AS$563,LEFT(B48,3))</f>
        <v>0</v>
      </c>
      <c r="Z48" s="598">
        <f>COUNTIF(URS確認!AT$2:AT$563,LEFT(B48,3))</f>
        <v>0</v>
      </c>
      <c r="AA48" s="552">
        <f>COUNTIF(URS確認!AU$2:AU$563,LEFT(B48,3))</f>
        <v>0</v>
      </c>
      <c r="AB48" s="563">
        <f>COUNTIF(URS確認!AV$2:AV$564,LEFT(B48,3))</f>
        <v>0</v>
      </c>
      <c r="AC48" s="4">
        <f t="shared" si="5"/>
        <v>1</v>
      </c>
      <c r="AD48" s="572" t="str">
        <f>IF(AND(X48&gt;0,Y48=0,Z48=0,AA48=0,AB48=0),X48,"")</f>
        <v/>
      </c>
      <c r="AE48" s="259" t="str">
        <f t="shared" si="10"/>
        <v/>
      </c>
      <c r="AF48" s="610"/>
    </row>
    <row r="49" spans="1:32" outlineLevel="1">
      <c r="B49" s="568" t="s">
        <v>2834</v>
      </c>
      <c r="C49" s="259">
        <f>COUNTIF(URS確認!$D:$D,B49)</f>
        <v>9</v>
      </c>
      <c r="D49" s="259">
        <v>9</v>
      </c>
      <c r="E49" s="541"/>
      <c r="F49" s="259">
        <f>COUNTIF(URS確認!AQ49:AQ610,LEFT(B49,3))</f>
        <v>9</v>
      </c>
      <c r="G49" s="259">
        <v>9</v>
      </c>
      <c r="H49" s="259">
        <v>8</v>
      </c>
      <c r="I49" s="259">
        <f>COUNTIF(URS確認!AR49:AR611,LEFT(B49,3))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0" t="s">
        <v>2816</v>
      </c>
      <c r="Q49" s="540">
        <v>1</v>
      </c>
      <c r="R49" s="4">
        <f t="shared" si="3"/>
        <v>9</v>
      </c>
      <c r="S49" s="4">
        <f>SUM(O49:Q49)</f>
        <v>1</v>
      </c>
      <c r="V49" s="537"/>
      <c r="W49" s="534">
        <f>COUNTIF(URS確認!AQ$2:AQ$563,LEFT(B49,3))</f>
        <v>9</v>
      </c>
      <c r="X49" s="45">
        <f>COUNTIF(URS確認!AR$2:AR$564,LEFT(B49,3))</f>
        <v>0</v>
      </c>
      <c r="Y49" s="545">
        <f>COUNTIF(URS確認!AS$2:AS$563,LEFT(B49,3))</f>
        <v>0</v>
      </c>
      <c r="Z49" s="598">
        <f>COUNTIF(URS確認!AT$2:AT$563,LEFT(B49,3))</f>
        <v>0</v>
      </c>
      <c r="AA49" s="552">
        <f>COUNTIF(URS確認!AU$2:AU$563,LEFT(B49,3))</f>
        <v>0</v>
      </c>
      <c r="AB49" s="563">
        <f>COUNTIF(URS確認!AV$2:AV$564,LEFT(B49,3))</f>
        <v>0</v>
      </c>
      <c r="AC49" s="4">
        <f t="shared" si="5"/>
        <v>9</v>
      </c>
      <c r="AD49" s="572" t="str">
        <f>IF(AND(X49&gt;0,Y49=0,Z49=0,AA49=0,AB49=0),X49,"")</f>
        <v/>
      </c>
      <c r="AE49" s="259" t="str">
        <f t="shared" si="10"/>
        <v/>
      </c>
      <c r="AF49" s="610">
        <v>44546</v>
      </c>
    </row>
    <row r="50" spans="1:32">
      <c r="A50" s="534" t="s">
        <v>97</v>
      </c>
      <c r="B50" s="534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5"/>
      <c r="P50" s="536" t="s">
        <v>2816</v>
      </c>
      <c r="Q50" s="536" t="s">
        <v>2816</v>
      </c>
      <c r="R50" s="534"/>
      <c r="S50" s="534"/>
      <c r="V50" s="537"/>
      <c r="W50" s="534"/>
      <c r="X50" s="45"/>
      <c r="Y50" s="545"/>
      <c r="Z50" s="598"/>
      <c r="AA50" s="552"/>
      <c r="AB50" s="563"/>
      <c r="AD50" s="572"/>
      <c r="AE50" s="259" t="str">
        <f t="shared" si="10"/>
        <v/>
      </c>
    </row>
    <row r="51" spans="1:32" outlineLevel="1">
      <c r="B51" s="568" t="s">
        <v>918</v>
      </c>
      <c r="C51" s="259">
        <f>COUNTIF(URS確認!$D:$D,B51)</f>
        <v>8</v>
      </c>
      <c r="D51" s="259">
        <v>7</v>
      </c>
      <c r="E51" s="541">
        <v>2</v>
      </c>
      <c r="F51" s="259">
        <f>COUNTIF(URS確認!AQ51:AQ612,LEFT(B51,3))</f>
        <v>8</v>
      </c>
      <c r="G51" s="259">
        <v>7</v>
      </c>
      <c r="H51" s="259">
        <v>2</v>
      </c>
      <c r="I51" s="259">
        <f>COUNTIF(URS確認!AR51:AR613,LEFT(B51,3))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40">
        <v>5</v>
      </c>
      <c r="Q51" s="540" t="s">
        <v>2816</v>
      </c>
      <c r="R51" s="4">
        <f t="shared" si="3"/>
        <v>7</v>
      </c>
      <c r="S51" s="4">
        <f>SUM(O51:Q51)</f>
        <v>5</v>
      </c>
      <c r="V51" s="537"/>
      <c r="W51" s="534">
        <f>COUNTIF(URS確認!AQ$2:AQ$563,LEFT(B51,3))</f>
        <v>8</v>
      </c>
      <c r="X51" s="45">
        <f>COUNTIF(URS確認!AR$2:AR$564,LEFT(B51,3))</f>
        <v>0</v>
      </c>
      <c r="Y51" s="545">
        <f>COUNTIF(URS確認!AS$2:AS$563,LEFT(B51,3))</f>
        <v>0</v>
      </c>
      <c r="Z51" s="598">
        <f>COUNTIF(URS確認!AT$2:AT$563,LEFT(B51,3))</f>
        <v>0</v>
      </c>
      <c r="AA51" s="552">
        <f>COUNTIF(URS確認!AU$2:AU$563,LEFT(B51,3))</f>
        <v>0</v>
      </c>
      <c r="AB51" s="563">
        <f>COUNTIF(URS確認!AV$2:AV$564,LEFT(B51,3))</f>
        <v>0</v>
      </c>
      <c r="AC51" s="4">
        <f t="shared" si="5"/>
        <v>8</v>
      </c>
      <c r="AD51" s="572" t="str">
        <f>IF(AND(X51&gt;0,Y51=0,Z51=0,AA51=0,AB51=0),X51,"")</f>
        <v/>
      </c>
      <c r="AE51" s="259" t="str">
        <f t="shared" si="10"/>
        <v/>
      </c>
    </row>
    <row r="52" spans="1:32" outlineLevel="1">
      <c r="B52" s="4" t="s">
        <v>936</v>
      </c>
      <c r="C52" s="259">
        <f>COUNTIF(URS確認!$D:$D,B52)</f>
        <v>10</v>
      </c>
      <c r="D52" s="259">
        <v>9</v>
      </c>
      <c r="E52" s="541">
        <v>2</v>
      </c>
      <c r="F52" s="259">
        <f>COUNTIF(URS確認!AQ52:AQ613,LEFT(B52,3))</f>
        <v>10</v>
      </c>
      <c r="G52" s="259">
        <v>8</v>
      </c>
      <c r="H52" s="259">
        <v>8</v>
      </c>
      <c r="I52" s="259">
        <f>COUNTIF(URS確認!AR52:AR614,LEFT(B52,3))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0" t="s">
        <v>2816</v>
      </c>
      <c r="Q52" s="540">
        <v>1</v>
      </c>
      <c r="R52" s="4">
        <f t="shared" si="3"/>
        <v>9</v>
      </c>
      <c r="S52" s="4">
        <f t="shared" ref="S52:S56" si="20">SUM(O52:Q52)</f>
        <v>1</v>
      </c>
      <c r="V52" s="537"/>
      <c r="W52" s="534">
        <f>COUNTIF(URS確認!AQ$2:AQ$563,LEFT(B52,3))</f>
        <v>10</v>
      </c>
      <c r="X52" s="45">
        <f>COUNTIF(URS確認!AR$2:AR$564,LEFT(B52,3))</f>
        <v>0</v>
      </c>
      <c r="Y52" s="545">
        <f>COUNTIF(URS確認!AS$2:AS$563,LEFT(B52,3))</f>
        <v>0</v>
      </c>
      <c r="Z52" s="598">
        <f>COUNTIF(URS確認!AT$2:AT$563,LEFT(B52,3))</f>
        <v>0</v>
      </c>
      <c r="AA52" s="552">
        <f>COUNTIF(URS確認!AU$2:AU$563,LEFT(B52,3))</f>
        <v>0</v>
      </c>
      <c r="AB52" s="563">
        <f>COUNTIF(URS確認!AV$2:AV$564,LEFT(B52,3))</f>
        <v>0</v>
      </c>
      <c r="AC52" s="4">
        <f t="shared" si="5"/>
        <v>10</v>
      </c>
      <c r="AD52" s="572" t="str">
        <f t="shared" ref="AD52:AD56" si="21">IF(AND(X52&gt;0,Y52=0,Z52=0,AA52=0,AB52=0),X52,"")</f>
        <v/>
      </c>
      <c r="AE52" s="259" t="str">
        <f t="shared" si="10"/>
        <v/>
      </c>
      <c r="AF52" s="610"/>
    </row>
    <row r="53" spans="1:32" outlineLevel="1">
      <c r="B53" s="568" t="s">
        <v>2889</v>
      </c>
      <c r="C53" s="259">
        <f>COUNTIF(URS確認!$D:$D,B53)</f>
        <v>112</v>
      </c>
      <c r="D53" s="259">
        <v>112</v>
      </c>
      <c r="E53" s="541"/>
      <c r="F53" s="259">
        <f>COUNTIF(URS確認!AQ53:AQ614,LEFT(B53,3))</f>
        <v>112</v>
      </c>
      <c r="G53" s="259">
        <v>112</v>
      </c>
      <c r="H53" s="259">
        <v>75</v>
      </c>
      <c r="I53" s="259">
        <f>COUNTIF(URS確認!AR53:AR615,LEFT(B53,3))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40" t="s">
        <v>2816</v>
      </c>
      <c r="Q53" s="540">
        <v>37</v>
      </c>
      <c r="R53" s="4">
        <f t="shared" si="3"/>
        <v>112</v>
      </c>
      <c r="S53" s="4">
        <f t="shared" si="20"/>
        <v>37</v>
      </c>
      <c r="V53" s="537"/>
      <c r="W53" s="534">
        <f>COUNTIF(URS確認!AQ$2:AQ$563,LEFT(B53,3))</f>
        <v>112</v>
      </c>
      <c r="X53" s="45">
        <f>COUNTIF(URS確認!AR$2:AR$564,LEFT(B53,3))</f>
        <v>0</v>
      </c>
      <c r="Y53" s="545">
        <f>COUNTIF(URS確認!AS$2:AS$563,LEFT(B53,3))</f>
        <v>0</v>
      </c>
      <c r="Z53" s="598">
        <f>COUNTIF(URS確認!AT$2:AT$563,LEFT(B53,3))</f>
        <v>0</v>
      </c>
      <c r="AA53" s="552">
        <f>COUNTIF(URS確認!AU$2:AU$563,LEFT(B53,3))</f>
        <v>0</v>
      </c>
      <c r="AB53" s="563">
        <f>COUNTIF(URS確認!AV$2:AV$564,LEFT(B53,3))</f>
        <v>0</v>
      </c>
      <c r="AC53" s="4">
        <f t="shared" si="5"/>
        <v>112</v>
      </c>
      <c r="AD53" s="572" t="str">
        <f t="shared" si="21"/>
        <v/>
      </c>
      <c r="AE53" s="259" t="str">
        <f t="shared" si="10"/>
        <v/>
      </c>
      <c r="AF53" s="611"/>
    </row>
    <row r="54" spans="1:32" outlineLevel="1">
      <c r="B54" s="4" t="s">
        <v>2890</v>
      </c>
      <c r="C54" s="259">
        <f>COUNTIF(URS確認!$D:$D,B54)</f>
        <v>2</v>
      </c>
      <c r="D54" s="259">
        <v>2</v>
      </c>
      <c r="E54" s="541"/>
      <c r="F54" s="259">
        <f>COUNTIF(URS確認!AQ56:AQ615,LEFT(B54,3))</f>
        <v>2</v>
      </c>
      <c r="G54" s="259">
        <v>2</v>
      </c>
      <c r="H54" s="259">
        <v>2</v>
      </c>
      <c r="I54" s="259">
        <f>COUNTIF(URS確認!AR56:AR616,LEFT(B54,3))</f>
        <v>0</v>
      </c>
      <c r="J54" s="259">
        <v>0</v>
      </c>
      <c r="K54" s="259">
        <v>2</v>
      </c>
      <c r="L54" s="259">
        <f t="shared" si="9"/>
        <v>2</v>
      </c>
      <c r="P54" s="540" t="s">
        <v>2816</v>
      </c>
      <c r="Q54" s="540" t="s">
        <v>2816</v>
      </c>
      <c r="R54" s="4">
        <f t="shared" si="3"/>
        <v>0</v>
      </c>
      <c r="S54" s="4">
        <f t="shared" si="20"/>
        <v>0</v>
      </c>
      <c r="V54" s="537"/>
      <c r="W54" s="534">
        <f>COUNTIF(URS確認!AQ$2:AQ$563,LEFT(B54,3))</f>
        <v>2</v>
      </c>
      <c r="X54" s="45">
        <f>COUNTIF(URS確認!AR$2:AR$564,LEFT(B54,3))</f>
        <v>0</v>
      </c>
      <c r="Y54" s="545">
        <f>COUNTIF(URS確認!AS$2:AS$563,LEFT(B54,3))</f>
        <v>0</v>
      </c>
      <c r="Z54" s="598">
        <f>COUNTIF(URS確認!AT$2:AT$563,LEFT(B54,3))</f>
        <v>0</v>
      </c>
      <c r="AA54" s="552">
        <f>COUNTIF(URS確認!AU$2:AU$563,LEFT(B54,3))</f>
        <v>0</v>
      </c>
      <c r="AB54" s="563">
        <f>COUNTIF(URS確認!AV$2:AV$564,LEFT(B54,3))</f>
        <v>0</v>
      </c>
      <c r="AC54" s="4">
        <f t="shared" si="5"/>
        <v>2</v>
      </c>
      <c r="AD54" s="572" t="str">
        <f t="shared" si="21"/>
        <v/>
      </c>
      <c r="AE54" s="259" t="str">
        <f t="shared" si="10"/>
        <v/>
      </c>
      <c r="AF54" s="610"/>
    </row>
    <row r="55" spans="1:32" outlineLevel="1">
      <c r="B55" s="4" t="s">
        <v>2891</v>
      </c>
      <c r="C55" s="259">
        <f>COUNTIF(URS確認!$D:$D,B55)</f>
        <v>3</v>
      </c>
      <c r="D55" s="259">
        <v>3</v>
      </c>
      <c r="E55" s="541"/>
      <c r="F55" s="259">
        <f>COUNTIF(URS確認!AQ57:AQ616,LEFT(B55,3))</f>
        <v>3</v>
      </c>
      <c r="G55" s="259">
        <v>3</v>
      </c>
      <c r="H55" s="259">
        <v>3</v>
      </c>
      <c r="I55" s="259">
        <f>COUNTIF(URS確認!AR57:AR617,LEFT(B55,3))</f>
        <v>0</v>
      </c>
      <c r="J55" s="259">
        <v>0</v>
      </c>
      <c r="K55" s="259">
        <v>3</v>
      </c>
      <c r="L55" s="259">
        <f t="shared" si="9"/>
        <v>3</v>
      </c>
      <c r="P55" s="540" t="s">
        <v>2816</v>
      </c>
      <c r="Q55" s="540" t="s">
        <v>2816</v>
      </c>
      <c r="R55" s="4">
        <f t="shared" si="3"/>
        <v>0</v>
      </c>
      <c r="S55" s="4">
        <f t="shared" si="20"/>
        <v>0</v>
      </c>
      <c r="V55" s="537"/>
      <c r="W55" s="534">
        <f>COUNTIF(URS確認!AQ$2:AQ$563,LEFT(B55,3))</f>
        <v>3</v>
      </c>
      <c r="X55" s="45">
        <f>COUNTIF(URS確認!AR$2:AR$564,LEFT(B55,3))</f>
        <v>0</v>
      </c>
      <c r="Y55" s="545">
        <f>COUNTIF(URS確認!AS$2:AS$563,LEFT(B55,3))</f>
        <v>0</v>
      </c>
      <c r="Z55" s="598">
        <f>COUNTIF(URS確認!AT$2:AT$563,LEFT(B55,3))</f>
        <v>0</v>
      </c>
      <c r="AA55" s="552">
        <f>COUNTIF(URS確認!AU$2:AU$563,LEFT(B55,3))</f>
        <v>0</v>
      </c>
      <c r="AB55" s="563">
        <f>COUNTIF(URS確認!AV$2:AV$564,LEFT(B55,3))</f>
        <v>0</v>
      </c>
      <c r="AC55" s="4">
        <f t="shared" si="5"/>
        <v>3</v>
      </c>
      <c r="AD55" s="572" t="str">
        <f t="shared" si="21"/>
        <v/>
      </c>
      <c r="AE55" s="259" t="str">
        <f t="shared" si="10"/>
        <v/>
      </c>
      <c r="AF55" s="610"/>
    </row>
    <row r="56" spans="1:32" outlineLevel="1">
      <c r="B56" s="4" t="s">
        <v>932</v>
      </c>
      <c r="C56" s="259">
        <f>COUNTIF(URS確認!$D:$D,B56)</f>
        <v>1</v>
      </c>
      <c r="D56" s="259">
        <v>1</v>
      </c>
      <c r="E56" s="541"/>
      <c r="F56" s="259">
        <f>COUNTIF(URS確認!AQ58:AQ617,LEFT(B56,3))</f>
        <v>1</v>
      </c>
      <c r="G56" s="259">
        <v>1</v>
      </c>
      <c r="H56" s="259">
        <v>1</v>
      </c>
      <c r="I56" s="259">
        <f>COUNTIF(URS確認!AR58:AR618,LEFT(B56,3))</f>
        <v>0</v>
      </c>
      <c r="J56" s="259">
        <v>0</v>
      </c>
      <c r="K56" s="259">
        <v>1</v>
      </c>
      <c r="L56" s="259">
        <f t="shared" si="9"/>
        <v>1</v>
      </c>
      <c r="P56" s="540" t="s">
        <v>2816</v>
      </c>
      <c r="Q56" s="540" t="s">
        <v>2816</v>
      </c>
      <c r="R56" s="4">
        <f t="shared" si="3"/>
        <v>0</v>
      </c>
      <c r="S56" s="4">
        <f t="shared" si="20"/>
        <v>0</v>
      </c>
      <c r="V56" s="537"/>
      <c r="W56" s="534">
        <f>COUNTIF(URS確認!AQ$2:AQ$563,LEFT(B56,3))</f>
        <v>1</v>
      </c>
      <c r="X56" s="45">
        <f>COUNTIF(URS確認!AR$2:AR$564,LEFT(B56,3))</f>
        <v>0</v>
      </c>
      <c r="Y56" s="545">
        <f>COUNTIF(URS確認!AS$2:AS$563,LEFT(B56,3))</f>
        <v>0</v>
      </c>
      <c r="Z56" s="598">
        <f>COUNTIF(URS確認!AT$2:AT$563,LEFT(B56,3))</f>
        <v>0</v>
      </c>
      <c r="AA56" s="552">
        <f>COUNTIF(URS確認!AU$2:AU$563,LEFT(B56,3))</f>
        <v>0</v>
      </c>
      <c r="AB56" s="563">
        <f>COUNTIF(URS確認!AV$2:AV$564,LEFT(B56,3))</f>
        <v>0</v>
      </c>
      <c r="AC56" s="4">
        <f t="shared" si="5"/>
        <v>1</v>
      </c>
      <c r="AD56" s="572" t="str">
        <f t="shared" si="21"/>
        <v/>
      </c>
      <c r="AE56" s="259" t="str">
        <f t="shared" si="10"/>
        <v/>
      </c>
      <c r="AF56" s="610"/>
    </row>
    <row r="57" spans="1:32">
      <c r="A57" s="534" t="s">
        <v>98</v>
      </c>
      <c r="B57" s="534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5"/>
      <c r="P57" s="536" t="s">
        <v>2816</v>
      </c>
      <c r="Q57" s="536" t="s">
        <v>2816</v>
      </c>
      <c r="R57" s="534"/>
      <c r="S57" s="534"/>
      <c r="V57" s="537"/>
      <c r="W57" s="534"/>
      <c r="X57" s="45"/>
      <c r="Y57" s="545"/>
      <c r="Z57" s="598"/>
      <c r="AA57" s="552"/>
      <c r="AB57" s="563"/>
      <c r="AD57" s="572"/>
      <c r="AE57" s="259" t="str">
        <f t="shared" si="10"/>
        <v/>
      </c>
    </row>
    <row r="58" spans="1:32" outlineLevel="1">
      <c r="B58" s="4" t="s">
        <v>2892</v>
      </c>
      <c r="C58" s="259">
        <f>COUNTIF(URS確認!$D:$D,B58)</f>
        <v>1</v>
      </c>
      <c r="D58" s="259">
        <v>1</v>
      </c>
      <c r="E58" s="541"/>
      <c r="F58" s="259">
        <f>COUNTIF(URS確認!AQ60:AQ619,LEFT(B58,3))</f>
        <v>1</v>
      </c>
      <c r="G58" s="259">
        <v>1</v>
      </c>
      <c r="H58" s="259">
        <v>1</v>
      </c>
      <c r="I58" s="259">
        <f>COUNTIF(URS確認!AR60:AR620,LEFT(B58,3))</f>
        <v>0</v>
      </c>
      <c r="J58" s="259">
        <v>0</v>
      </c>
      <c r="K58" s="259">
        <v>1</v>
      </c>
      <c r="L58" s="259">
        <f t="shared" si="9"/>
        <v>1</v>
      </c>
      <c r="P58" s="540" t="s">
        <v>2816</v>
      </c>
      <c r="Q58" s="540" t="s">
        <v>2816</v>
      </c>
      <c r="R58" s="4">
        <f t="shared" si="3"/>
        <v>0</v>
      </c>
      <c r="S58" s="4">
        <f>SUM(O58:Q58)</f>
        <v>0</v>
      </c>
      <c r="V58" s="537"/>
      <c r="W58" s="534">
        <f>COUNTIF(URS確認!AQ$2:AQ$563,LEFT(B58,3))</f>
        <v>1</v>
      </c>
      <c r="X58" s="45">
        <f>COUNTIF(URS確認!AR$2:AR$564,LEFT(B58,3))</f>
        <v>0</v>
      </c>
      <c r="Y58" s="545">
        <f>COUNTIF(URS確認!AS$2:AS$563,LEFT(B58,3))</f>
        <v>0</v>
      </c>
      <c r="Z58" s="598">
        <f>COUNTIF(URS確認!AT$2:AT$563,LEFT(B58,3))</f>
        <v>0</v>
      </c>
      <c r="AA58" s="552">
        <f>COUNTIF(URS確認!AU$2:AU$563,LEFT(B58,3))</f>
        <v>0</v>
      </c>
      <c r="AB58" s="563">
        <f>COUNTIF(URS確認!AV$2:AV$564,LEFT(B58,3))</f>
        <v>0</v>
      </c>
      <c r="AC58" s="4">
        <f t="shared" si="5"/>
        <v>1</v>
      </c>
      <c r="AD58" s="572" t="str">
        <f>IF(AND(X58&gt;0,Y58=0,Z58=0,AA58=0,AB58=0),X58,"")</f>
        <v/>
      </c>
      <c r="AE58" s="259" t="str">
        <f t="shared" si="10"/>
        <v/>
      </c>
      <c r="AF58" s="610">
        <v>44544</v>
      </c>
    </row>
    <row r="59" spans="1:32">
      <c r="A59" s="534" t="s">
        <v>2893</v>
      </c>
      <c r="B59" s="534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5"/>
      <c r="P59" s="536" t="s">
        <v>2816</v>
      </c>
      <c r="Q59" s="536" t="s">
        <v>2816</v>
      </c>
      <c r="R59" s="534"/>
      <c r="S59" s="534"/>
      <c r="V59" s="537"/>
      <c r="W59" s="534"/>
      <c r="X59" s="45"/>
      <c r="Y59" s="545"/>
      <c r="Z59" s="598"/>
      <c r="AA59" s="552"/>
      <c r="AB59" s="563"/>
      <c r="AD59" s="572"/>
      <c r="AE59" s="259" t="str">
        <f t="shared" si="10"/>
        <v/>
      </c>
    </row>
    <row r="60" spans="1:32" outlineLevel="1">
      <c r="B60" s="568" t="s">
        <v>2954</v>
      </c>
      <c r="C60" s="259">
        <f>COUNTIF(URS確認!$D:$D,B60)</f>
        <v>12</v>
      </c>
      <c r="D60" s="259">
        <v>7</v>
      </c>
      <c r="E60" s="541"/>
      <c r="F60" s="259">
        <f>COUNTIF(URS確認!AQ64:AQ623,LEFT(B60,3))</f>
        <v>12</v>
      </c>
      <c r="G60" s="259">
        <v>9</v>
      </c>
      <c r="I60" s="259">
        <f>COUNTIF(URS確認!AR62:AR622,LEFT(B60,3))</f>
        <v>0</v>
      </c>
      <c r="K60" s="259" t="str">
        <f>IF(J60="V",C60,"")</f>
        <v/>
      </c>
      <c r="L60" s="259">
        <f t="shared" si="9"/>
        <v>0</v>
      </c>
      <c r="P60" s="540" t="s">
        <v>2816</v>
      </c>
      <c r="Q60" s="540">
        <v>9</v>
      </c>
      <c r="R60" s="4">
        <f t="shared" si="3"/>
        <v>9</v>
      </c>
      <c r="S60" s="4">
        <f>SUM(O60:Q60)</f>
        <v>9</v>
      </c>
      <c r="V60" s="537"/>
      <c r="W60" s="534">
        <f>COUNTIF(URS確認!AQ$2:AQ$563,LEFT(B60,3))</f>
        <v>12</v>
      </c>
      <c r="X60" s="45">
        <f>COUNTIF(URS確認!AR$2:AR$564,LEFT(B60,3))</f>
        <v>0</v>
      </c>
      <c r="Y60" s="545">
        <f>COUNTIF(URS確認!AS$2:AS$563,LEFT(B60,3))</f>
        <v>0</v>
      </c>
      <c r="Z60" s="598">
        <f>COUNTIF(URS確認!AT$2:AT$563,LEFT(B60,3))</f>
        <v>0</v>
      </c>
      <c r="AA60" s="552">
        <f>COUNTIF(URS確認!AU$2:AU$563,LEFT(B60,3))</f>
        <v>0</v>
      </c>
      <c r="AB60" s="563">
        <f>COUNTIF(URS確認!AV$2:AV$564,LEFT(B60,3))</f>
        <v>0</v>
      </c>
      <c r="AC60" s="4">
        <f t="shared" si="5"/>
        <v>12</v>
      </c>
      <c r="AD60" s="572" t="str">
        <f>IF(AND(X60&gt;0,Y60=0,Z60=0,AA60=0,AB60=0),X60,"")</f>
        <v/>
      </c>
      <c r="AE60" s="259" t="str">
        <f t="shared" si="10"/>
        <v/>
      </c>
    </row>
    <row r="61" spans="1:32">
      <c r="A61" s="537"/>
      <c r="B61" s="537"/>
      <c r="C61" s="542"/>
      <c r="D61" s="542"/>
      <c r="E61" s="542"/>
      <c r="F61" s="542"/>
      <c r="G61" s="542"/>
      <c r="H61" s="542"/>
      <c r="I61" s="542"/>
      <c r="J61" s="542"/>
      <c r="K61" s="542"/>
      <c r="L61" s="542"/>
      <c r="M61" s="542"/>
      <c r="N61" s="542"/>
      <c r="O61" s="543"/>
      <c r="P61" s="544"/>
      <c r="Q61" s="544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1"/>
      <c r="AD61" s="573"/>
    </row>
    <row r="62" spans="1:32">
      <c r="A62" s="545"/>
      <c r="B62" s="640" t="s">
        <v>2925</v>
      </c>
      <c r="C62" s="561">
        <f>C4+C9+C17+C23+C31+C38+C47+C50+C57+C59</f>
        <v>549</v>
      </c>
      <c r="D62" s="258"/>
      <c r="E62" s="258"/>
      <c r="F62" s="546">
        <f>SUM(F5:F60)</f>
        <v>547</v>
      </c>
      <c r="G62" s="258"/>
      <c r="H62" s="258"/>
      <c r="I62" s="547">
        <f t="shared" ref="I62:R62" si="22">SUM(I5:I60)</f>
        <v>0</v>
      </c>
      <c r="J62" s="535">
        <f t="shared" si="22"/>
        <v>86</v>
      </c>
      <c r="K62" s="535">
        <f t="shared" si="22"/>
        <v>67</v>
      </c>
      <c r="L62" s="548">
        <f t="shared" si="22"/>
        <v>153</v>
      </c>
      <c r="M62" s="535">
        <f t="shared" si="22"/>
        <v>54</v>
      </c>
      <c r="N62" s="535">
        <f t="shared" si="22"/>
        <v>107</v>
      </c>
      <c r="O62" s="535">
        <f t="shared" si="22"/>
        <v>0</v>
      </c>
      <c r="P62" s="549">
        <f t="shared" si="22"/>
        <v>31</v>
      </c>
      <c r="Q62" s="549">
        <f t="shared" si="22"/>
        <v>58</v>
      </c>
      <c r="R62" s="538">
        <f t="shared" si="22"/>
        <v>250</v>
      </c>
      <c r="S62" s="534">
        <f>SUM(S6:S60)</f>
        <v>89</v>
      </c>
      <c r="T62" s="550" t="s">
        <v>2935</v>
      </c>
      <c r="U62" s="550">
        <f>F62+I62+L62+R62</f>
        <v>950</v>
      </c>
      <c r="V62" s="551"/>
      <c r="W62" s="545">
        <f>SUM(W5:W60)</f>
        <v>549</v>
      </c>
      <c r="X62" s="545">
        <f t="shared" ref="X62:AD62" si="23">SUM(X5:X60)</f>
        <v>0</v>
      </c>
      <c r="Y62" s="545">
        <f t="shared" si="23"/>
        <v>0</v>
      </c>
      <c r="Z62" s="545">
        <f t="shared" si="23"/>
        <v>0</v>
      </c>
      <c r="AA62" s="545">
        <f t="shared" si="23"/>
        <v>0</v>
      </c>
      <c r="AB62" s="545">
        <f t="shared" si="23"/>
        <v>0</v>
      </c>
      <c r="AC62" s="562">
        <f>SUM(W62:AB62)</f>
        <v>549</v>
      </c>
      <c r="AD62" s="572">
        <f t="shared" si="23"/>
        <v>0</v>
      </c>
    </row>
    <row r="63" spans="1:32">
      <c r="A63" s="564"/>
      <c r="B63" s="641" t="s">
        <v>2929</v>
      </c>
      <c r="C63" s="565"/>
      <c r="F63" s="553">
        <f t="shared" ref="F63:L63" si="24">F62/$C$62</f>
        <v>0.99635701275045541</v>
      </c>
      <c r="G63" s="553">
        <f t="shared" si="24"/>
        <v>0</v>
      </c>
      <c r="H63" s="553">
        <f t="shared" si="24"/>
        <v>0</v>
      </c>
      <c r="I63" s="553">
        <f t="shared" si="24"/>
        <v>0</v>
      </c>
      <c r="J63" s="553"/>
      <c r="K63" s="553"/>
      <c r="L63" s="553">
        <f t="shared" si="24"/>
        <v>0.27868852459016391</v>
      </c>
      <c r="M63" s="553"/>
      <c r="N63" s="553"/>
      <c r="O63" s="553"/>
      <c r="P63" s="553"/>
      <c r="Q63" s="554"/>
      <c r="R63" s="555">
        <f>R62/C62</f>
        <v>0.45537340619307831</v>
      </c>
      <c r="S63" s="556">
        <f>S62/$C$62</f>
        <v>0.16211293260473589</v>
      </c>
      <c r="T63" s="557" t="s">
        <v>2943</v>
      </c>
      <c r="U63" s="557"/>
      <c r="V63" s="558"/>
      <c r="W63" s="601">
        <f>W62/$AC$62</f>
        <v>1</v>
      </c>
      <c r="X63" s="601">
        <f t="shared" ref="X63:AB63" si="25">X62/$AC$62</f>
        <v>0</v>
      </c>
      <c r="Y63" s="601">
        <f t="shared" si="25"/>
        <v>0</v>
      </c>
      <c r="Z63" s="601">
        <f t="shared" si="25"/>
        <v>0</v>
      </c>
      <c r="AA63" s="601">
        <f t="shared" si="25"/>
        <v>0</v>
      </c>
      <c r="AB63" s="601">
        <f t="shared" si="25"/>
        <v>0</v>
      </c>
      <c r="AC63" s="566">
        <f>SUM(W63:AB63)</f>
        <v>1</v>
      </c>
      <c r="AD63" s="602">
        <f>AD62/AC62</f>
        <v>0</v>
      </c>
    </row>
    <row r="64" spans="1:32">
      <c r="R64" s="559"/>
      <c r="AB64" s="603">
        <f>SUM(Z62:AB62)/AC62</f>
        <v>0</v>
      </c>
    </row>
    <row r="65" spans="6:6">
      <c r="F65" s="560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553"/>
  <sheetViews>
    <sheetView zoomScaleNormal="100" workbookViewId="0">
      <pane xSplit="6" ySplit="1" topLeftCell="G256" activePane="bottomRight" state="frozen"/>
      <selection pane="topRight" activeCell="H1" sqref="H1"/>
      <selection pane="bottomLeft" activeCell="A2" sqref="A2"/>
      <selection pane="bottomRight" activeCell="F266" sqref="F266"/>
    </sheetView>
  </sheetViews>
  <sheetFormatPr defaultColWidth="8.75" defaultRowHeight="15"/>
  <cols>
    <col min="1" max="1" width="11.5" style="605" customWidth="1"/>
    <col min="2" max="2" width="2.375" style="292" hidden="1" customWidth="1"/>
    <col min="3" max="3" width="10.25" style="291" customWidth="1"/>
    <col min="4" max="4" width="22.25" style="221" customWidth="1"/>
    <col min="5" max="5" width="9.25" style="292" customWidth="1"/>
    <col min="6" max="6" width="47" style="305" customWidth="1"/>
    <col min="7" max="7" width="19.875" style="305" customWidth="1"/>
    <col min="8" max="8" width="9" style="292" customWidth="1"/>
    <col min="9" max="9" width="11.375" style="305" customWidth="1"/>
    <col min="10" max="10" width="10.875" style="306" customWidth="1"/>
    <col min="11" max="11" width="14.5" style="291" customWidth="1"/>
    <col min="12" max="12" width="14.5" style="307" customWidth="1"/>
    <col min="13" max="13" width="12.125" style="291" customWidth="1"/>
    <col min="14" max="14" width="14.125" style="292" customWidth="1"/>
    <col min="15" max="15" width="11.375" style="292" customWidth="1"/>
    <col min="16" max="16" width="15.625" style="270" customWidth="1"/>
    <col min="17" max="17" width="9.375" style="291" hidden="1" customWidth="1"/>
    <col min="18" max="18" width="5.375" style="291" hidden="1" customWidth="1"/>
    <col min="19" max="19" width="9.375" style="291" hidden="1" customWidth="1"/>
    <col min="20" max="20" width="5.375" style="307" hidden="1" customWidth="1"/>
    <col min="21" max="21" width="5.375" style="291" hidden="1" customWidth="1"/>
    <col min="22" max="22" width="5.375" style="292" hidden="1" customWidth="1"/>
    <col min="23" max="23" width="9.125" style="292" hidden="1" customWidth="1"/>
    <col min="24" max="24" width="16.125" style="292" hidden="1" customWidth="1"/>
    <col min="25" max="25" width="12.875" style="291" customWidth="1"/>
    <col min="26" max="26" width="18.5" style="291" bestFit="1" customWidth="1"/>
    <col min="27" max="27" width="16.25" style="292" customWidth="1"/>
    <col min="28" max="28" width="12.375" style="292" customWidth="1"/>
    <col min="29" max="29" width="14.375" style="292" bestFit="1" customWidth="1"/>
    <col min="30" max="30" width="15.875" style="292" hidden="1" customWidth="1"/>
    <col min="31" max="31" width="18.125" style="355" hidden="1" customWidth="1"/>
    <col min="32" max="32" width="11.75" style="222" hidden="1" customWidth="1"/>
    <col min="33" max="33" width="9.375" style="292" hidden="1" customWidth="1"/>
    <col min="34" max="35" width="11.375" style="305" hidden="1" customWidth="1"/>
    <col min="36" max="36" width="8.75" style="305" hidden="1" customWidth="1"/>
    <col min="37" max="37" width="49.75" style="224" hidden="1" customWidth="1"/>
    <col min="38" max="38" width="14.25" style="291" customWidth="1"/>
    <col min="39" max="39" width="33.375" style="292" customWidth="1"/>
    <col min="40" max="40" width="10.5" style="292" customWidth="1"/>
    <col min="41" max="41" width="16.75" style="356" customWidth="1"/>
    <col min="42" max="42" width="4" style="504" customWidth="1"/>
    <col min="43" max="43" width="8.75" style="499"/>
    <col min="44" max="48" width="8.75" style="292"/>
    <col min="49" max="49" width="7.5" style="292" bestFit="1" customWidth="1"/>
    <col min="50" max="16384" width="8.75" style="292"/>
  </cols>
  <sheetData>
    <row r="1" spans="1:50" ht="42" thickBot="1">
      <c r="A1" s="604" t="s">
        <v>2936</v>
      </c>
      <c r="B1" s="218" t="s">
        <v>2944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5" t="s">
        <v>109</v>
      </c>
      <c r="M1" s="465" t="s">
        <v>2765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6" t="s">
        <v>2800</v>
      </c>
      <c r="Z1" s="308" t="s">
        <v>120</v>
      </c>
      <c r="AA1" s="300" t="s">
        <v>121</v>
      </c>
      <c r="AB1" s="466" t="s">
        <v>3253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2863</v>
      </c>
      <c r="AP1" s="504" t="s">
        <v>2959</v>
      </c>
      <c r="AQ1" s="575" t="s">
        <v>2947</v>
      </c>
      <c r="AR1" s="576" t="s">
        <v>2962</v>
      </c>
      <c r="AS1" s="578" t="s">
        <v>2953</v>
      </c>
      <c r="AT1" s="580" t="s">
        <v>2950</v>
      </c>
      <c r="AU1" s="582" t="s">
        <v>2951</v>
      </c>
      <c r="AV1" s="584" t="s">
        <v>2952</v>
      </c>
      <c r="AW1" s="618" t="s">
        <v>3268</v>
      </c>
      <c r="AX1" s="284" t="s">
        <v>3269</v>
      </c>
    </row>
    <row r="2" spans="1:50">
      <c r="B2" s="292">
        <v>1</v>
      </c>
      <c r="C2" s="292" t="s">
        <v>90</v>
      </c>
      <c r="D2" s="292" t="s">
        <v>2819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138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5" t="str">
        <f t="shared" ref="AQ2:AQ67" si="0">IF(COUNTA(AC2)=1,LEFT(D2,3),"")</f>
        <v>1-1</v>
      </c>
      <c r="AR2" s="577" t="str">
        <f t="shared" ref="AR2:AR67" si="1">IF(AND(COUNTA(L2)=1,COUNTA(M2)=1,COUNTA(Y2)=1,COUNTA(AB2)=1,COUNTA(AC2)=0),LEFT(D2,3),"")</f>
        <v/>
      </c>
      <c r="AS2" s="579" t="str">
        <f t="shared" ref="AS2:AS67" si="2">IF(AND(COUNTA(L2)=1,COUNTA(M2)=1,COUNTA(Y2)=1,COUNTA(AB2)=0,COUNTA(AC2)=0),LEFT(D2,3),"")</f>
        <v/>
      </c>
      <c r="AT2" s="581" t="str">
        <f t="shared" ref="AT2:AT33" si="3">IF(AND(COUNTA(M2)=0,COUNTA(Y2)=1),LEFT(D2,3),"")</f>
        <v/>
      </c>
      <c r="AU2" s="583" t="str">
        <f t="shared" ref="AU2:AU33" si="4">IF(AND(COUNTA(M2)=1,COUNTA(Y2)=0),LEFT(D2,3),"")</f>
        <v/>
      </c>
      <c r="AV2" s="585" t="str">
        <f t="shared" ref="AV2:AV33" si="5">IF(AND(COUNTA(M2)=0,COUNTA(Y2)=0),LEFT(D2,3),"")</f>
        <v/>
      </c>
      <c r="AW2" s="609" t="str">
        <f>IF(OR(COUNTA(M2)=0,COUNTA(Y2)=0),I2,"")</f>
        <v/>
      </c>
      <c r="AX2" s="666" t="str">
        <f>VLOOKUP(功能_33[[#This Row],[功能代號]],[3]工作表2!$C:$C,1,FALSE)</f>
        <v>L1001</v>
      </c>
    </row>
    <row r="3" spans="1:50">
      <c r="B3" s="292">
        <v>1</v>
      </c>
      <c r="C3" s="292" t="s">
        <v>90</v>
      </c>
      <c r="D3" s="292" t="s">
        <v>2819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138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5" t="str">
        <f t="shared" si="0"/>
        <v>1-1</v>
      </c>
      <c r="AR3" s="577" t="str">
        <f t="shared" si="1"/>
        <v/>
      </c>
      <c r="AS3" s="579" t="str">
        <f t="shared" si="2"/>
        <v/>
      </c>
      <c r="AT3" s="581" t="str">
        <f t="shared" si="3"/>
        <v/>
      </c>
      <c r="AU3" s="583" t="str">
        <f t="shared" si="4"/>
        <v/>
      </c>
      <c r="AV3" s="585" t="str">
        <f t="shared" si="5"/>
        <v/>
      </c>
      <c r="AW3" s="609" t="str">
        <f t="shared" ref="AW3:AW66" si="6">IF(OR(COUNTA(M3)=0,COUNTA(Y3)=0),I3,"")</f>
        <v/>
      </c>
      <c r="AX3" s="666" t="str">
        <f>VLOOKUP(功能_33[[#This Row],[功能代號]],[3]工作表2!$C:$C,1,FALSE)</f>
        <v>L1101</v>
      </c>
    </row>
    <row r="4" spans="1:50">
      <c r="B4" s="292">
        <v>1</v>
      </c>
      <c r="C4" s="292" t="s">
        <v>90</v>
      </c>
      <c r="D4" s="292" t="s">
        <v>2819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138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5" t="str">
        <f t="shared" si="0"/>
        <v>1-1</v>
      </c>
      <c r="AR4" s="577" t="str">
        <f t="shared" si="1"/>
        <v/>
      </c>
      <c r="AS4" s="579" t="str">
        <f t="shared" si="2"/>
        <v/>
      </c>
      <c r="AT4" s="581" t="str">
        <f t="shared" si="3"/>
        <v/>
      </c>
      <c r="AU4" s="583" t="str">
        <f t="shared" si="4"/>
        <v/>
      </c>
      <c r="AV4" s="585" t="str">
        <f t="shared" si="5"/>
        <v/>
      </c>
      <c r="AW4" s="609" t="str">
        <f t="shared" si="6"/>
        <v/>
      </c>
      <c r="AX4" s="666" t="str">
        <f>VLOOKUP(功能_33[[#This Row],[功能代號]],[3]工作表2!$C:$C,1,FALSE)</f>
        <v>L1102</v>
      </c>
    </row>
    <row r="5" spans="1:50">
      <c r="B5" s="292">
        <v>1</v>
      </c>
      <c r="C5" s="292" t="s">
        <v>90</v>
      </c>
      <c r="D5" s="292" t="s">
        <v>2819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138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5" t="str">
        <f t="shared" si="0"/>
        <v>1-1</v>
      </c>
      <c r="AR5" s="577" t="str">
        <f t="shared" si="1"/>
        <v/>
      </c>
      <c r="AS5" s="579" t="str">
        <f t="shared" si="2"/>
        <v/>
      </c>
      <c r="AT5" s="581" t="str">
        <f t="shared" si="3"/>
        <v/>
      </c>
      <c r="AU5" s="583" t="str">
        <f t="shared" si="4"/>
        <v/>
      </c>
      <c r="AV5" s="585" t="str">
        <f t="shared" si="5"/>
        <v/>
      </c>
      <c r="AW5" s="609" t="str">
        <f t="shared" si="6"/>
        <v/>
      </c>
      <c r="AX5" s="666" t="str">
        <f>VLOOKUP(功能_33[[#This Row],[功能代號]],[3]工作表2!$C:$C,1,FALSE)</f>
        <v>L1103</v>
      </c>
    </row>
    <row r="6" spans="1:50">
      <c r="B6" s="292">
        <v>1</v>
      </c>
      <c r="C6" s="292" t="s">
        <v>90</v>
      </c>
      <c r="D6" s="292" t="s">
        <v>2819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138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5" t="str">
        <f t="shared" si="0"/>
        <v>1-1</v>
      </c>
      <c r="AR6" s="577" t="str">
        <f t="shared" si="1"/>
        <v/>
      </c>
      <c r="AS6" s="579" t="str">
        <f t="shared" si="2"/>
        <v/>
      </c>
      <c r="AT6" s="581" t="str">
        <f t="shared" si="3"/>
        <v/>
      </c>
      <c r="AU6" s="583" t="str">
        <f t="shared" si="4"/>
        <v/>
      </c>
      <c r="AV6" s="585" t="str">
        <f t="shared" si="5"/>
        <v/>
      </c>
      <c r="AW6" s="609" t="str">
        <f t="shared" si="6"/>
        <v/>
      </c>
      <c r="AX6" s="666" t="str">
        <f>VLOOKUP(功能_33[[#This Row],[功能代號]],[3]工作表2!$C:$C,1,FALSE)</f>
        <v>L1104</v>
      </c>
    </row>
    <row r="7" spans="1:50">
      <c r="B7" s="292">
        <v>1</v>
      </c>
      <c r="C7" s="292" t="s">
        <v>90</v>
      </c>
      <c r="D7" s="292" t="s">
        <v>2819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5" t="str">
        <f t="shared" si="0"/>
        <v>1-1</v>
      </c>
      <c r="AR7" s="577" t="str">
        <f t="shared" si="1"/>
        <v/>
      </c>
      <c r="AS7" s="579" t="str">
        <f t="shared" si="2"/>
        <v/>
      </c>
      <c r="AT7" s="581" t="str">
        <f t="shared" si="3"/>
        <v/>
      </c>
      <c r="AU7" s="583" t="str">
        <f t="shared" si="4"/>
        <v/>
      </c>
      <c r="AV7" s="585" t="str">
        <f t="shared" si="5"/>
        <v/>
      </c>
      <c r="AW7" s="609" t="str">
        <f t="shared" si="6"/>
        <v/>
      </c>
      <c r="AX7" s="666" t="str">
        <f>VLOOKUP(功能_33[[#This Row],[功能代號]],[3]工作表2!$C:$C,1,FALSE)</f>
        <v>L1110</v>
      </c>
    </row>
    <row r="8" spans="1:50">
      <c r="B8" s="292">
        <v>1</v>
      </c>
      <c r="C8" s="292" t="s">
        <v>90</v>
      </c>
      <c r="D8" s="292" t="s">
        <v>2819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5" t="str">
        <f t="shared" si="0"/>
        <v>1-1</v>
      </c>
      <c r="AR8" s="577" t="str">
        <f t="shared" si="1"/>
        <v/>
      </c>
      <c r="AS8" s="579" t="str">
        <f t="shared" si="2"/>
        <v/>
      </c>
      <c r="AT8" s="581" t="str">
        <f t="shared" si="3"/>
        <v/>
      </c>
      <c r="AU8" s="583" t="str">
        <f t="shared" si="4"/>
        <v/>
      </c>
      <c r="AV8" s="585" t="str">
        <f t="shared" si="5"/>
        <v/>
      </c>
      <c r="AW8" s="609" t="str">
        <f t="shared" si="6"/>
        <v/>
      </c>
      <c r="AX8" s="666" t="str">
        <f>VLOOKUP(功能_33[[#This Row],[功能代號]],[3]工作表2!$C:$C,1,FALSE)</f>
        <v>L1111</v>
      </c>
    </row>
    <row r="9" spans="1:50">
      <c r="B9" s="292">
        <v>1</v>
      </c>
      <c r="C9" s="292" t="s">
        <v>90</v>
      </c>
      <c r="D9" s="292" t="s">
        <v>2819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5" t="str">
        <f t="shared" si="0"/>
        <v>1-1</v>
      </c>
      <c r="AR9" s="577" t="str">
        <f t="shared" si="1"/>
        <v/>
      </c>
      <c r="AS9" s="579" t="str">
        <f t="shared" si="2"/>
        <v/>
      </c>
      <c r="AT9" s="581" t="str">
        <f t="shared" si="3"/>
        <v/>
      </c>
      <c r="AU9" s="583" t="str">
        <f t="shared" si="4"/>
        <v/>
      </c>
      <c r="AV9" s="585" t="str">
        <f t="shared" si="5"/>
        <v/>
      </c>
      <c r="AW9" s="609" t="str">
        <f t="shared" si="6"/>
        <v/>
      </c>
      <c r="AX9" s="666" t="str">
        <f>VLOOKUP(功能_33[[#This Row],[功能代號]],[3]工作表2!$C:$C,1,FALSE)</f>
        <v>L1905</v>
      </c>
    </row>
    <row r="10" spans="1:50">
      <c r="B10" s="292">
        <v>1</v>
      </c>
      <c r="C10" s="292" t="s">
        <v>90</v>
      </c>
      <c r="D10" s="292" t="s">
        <v>2819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5" t="str">
        <f t="shared" si="0"/>
        <v>1-1</v>
      </c>
      <c r="AR10" s="577" t="str">
        <f t="shared" si="1"/>
        <v/>
      </c>
      <c r="AS10" s="579" t="str">
        <f t="shared" si="2"/>
        <v/>
      </c>
      <c r="AT10" s="581" t="str">
        <f t="shared" si="3"/>
        <v/>
      </c>
      <c r="AU10" s="583" t="str">
        <f t="shared" si="4"/>
        <v/>
      </c>
      <c r="AV10" s="585" t="str">
        <f t="shared" si="5"/>
        <v/>
      </c>
      <c r="AW10" s="609" t="str">
        <f t="shared" si="6"/>
        <v/>
      </c>
      <c r="AX10" s="666" t="str">
        <f>VLOOKUP(功能_33[[#This Row],[功能代號]],[3]工作表2!$C:$C,1,FALSE)</f>
        <v>L1105</v>
      </c>
    </row>
    <row r="11" spans="1:50">
      <c r="B11" s="292">
        <v>1</v>
      </c>
      <c r="C11" s="292" t="s">
        <v>90</v>
      </c>
      <c r="D11" s="292" t="s">
        <v>2862</v>
      </c>
      <c r="E11" s="291" t="s">
        <v>2859</v>
      </c>
      <c r="F11" s="292" t="s">
        <v>167</v>
      </c>
      <c r="G11" s="292" t="s">
        <v>3259</v>
      </c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168</v>
      </c>
      <c r="AM11" s="292" t="s">
        <v>169</v>
      </c>
      <c r="AN11" s="292" t="str">
        <f>VLOOKUP(功能_33[[#This Row],[功能代號]],需二審tmp!A:A,1,FALSE)</f>
        <v>L190A</v>
      </c>
      <c r="AO11" s="356">
        <v>44470</v>
      </c>
      <c r="AQ11" s="575" t="str">
        <f t="shared" si="0"/>
        <v>1-4</v>
      </c>
      <c r="AR11" s="577" t="str">
        <f t="shared" si="1"/>
        <v/>
      </c>
      <c r="AS11" s="579" t="str">
        <f t="shared" si="2"/>
        <v/>
      </c>
      <c r="AT11" s="581" t="str">
        <f t="shared" si="3"/>
        <v/>
      </c>
      <c r="AU11" s="583" t="str">
        <f t="shared" si="4"/>
        <v/>
      </c>
      <c r="AV11" s="585" t="str">
        <f t="shared" si="5"/>
        <v/>
      </c>
      <c r="AW11" s="609" t="str">
        <f t="shared" si="6"/>
        <v/>
      </c>
      <c r="AX11" s="666" t="str">
        <f>VLOOKUP(功能_33[[#This Row],[功能代號]],[3]工作表2!$C:$C,1,FALSE)</f>
        <v>L190A</v>
      </c>
    </row>
    <row r="12" spans="1:50">
      <c r="B12" s="292">
        <v>1</v>
      </c>
      <c r="C12" s="292" t="s">
        <v>90</v>
      </c>
      <c r="D12" s="292" t="s">
        <v>2820</v>
      </c>
      <c r="E12" s="291" t="s">
        <v>170</v>
      </c>
      <c r="F12" s="292" t="s">
        <v>171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L1908</v>
      </c>
      <c r="AO12" s="356">
        <v>44470</v>
      </c>
      <c r="AQ12" s="575" t="str">
        <f t="shared" si="0"/>
        <v>1-3</v>
      </c>
      <c r="AR12" s="577" t="str">
        <f t="shared" si="1"/>
        <v/>
      </c>
      <c r="AS12" s="579" t="str">
        <f t="shared" si="2"/>
        <v/>
      </c>
      <c r="AT12" s="581" t="str">
        <f t="shared" si="3"/>
        <v/>
      </c>
      <c r="AU12" s="583" t="str">
        <f t="shared" si="4"/>
        <v/>
      </c>
      <c r="AV12" s="585" t="str">
        <f t="shared" si="5"/>
        <v/>
      </c>
      <c r="AW12" s="609" t="str">
        <f t="shared" si="6"/>
        <v/>
      </c>
      <c r="AX12" s="666" t="str">
        <f>VLOOKUP(功能_33[[#This Row],[功能代號]],[3]工作表2!$C:$C,1,FALSE)</f>
        <v>L1908</v>
      </c>
    </row>
    <row r="13" spans="1:50">
      <c r="B13" s="292">
        <v>1</v>
      </c>
      <c r="C13" s="292" t="s">
        <v>90</v>
      </c>
      <c r="D13" s="292" t="s">
        <v>2820</v>
      </c>
      <c r="E13" s="291" t="s">
        <v>175</v>
      </c>
      <c r="F13" s="292" t="s">
        <v>176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172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173</v>
      </c>
      <c r="AM13" s="292" t="s">
        <v>174</v>
      </c>
      <c r="AN13" s="292" t="str">
        <f>VLOOKUP(功能_33[[#This Row],[功能代號]],需二審tmp!A:A,1,FALSE)</f>
        <v>L1108</v>
      </c>
      <c r="AO13" s="356">
        <v>44470</v>
      </c>
      <c r="AQ13" s="575" t="str">
        <f t="shared" si="0"/>
        <v>1-3</v>
      </c>
      <c r="AR13" s="577" t="str">
        <f t="shared" si="1"/>
        <v/>
      </c>
      <c r="AS13" s="579" t="str">
        <f t="shared" si="2"/>
        <v/>
      </c>
      <c r="AT13" s="581" t="str">
        <f t="shared" si="3"/>
        <v/>
      </c>
      <c r="AU13" s="583" t="str">
        <f t="shared" si="4"/>
        <v/>
      </c>
      <c r="AV13" s="585" t="str">
        <f t="shared" si="5"/>
        <v/>
      </c>
      <c r="AW13" s="609" t="str">
        <f t="shared" si="6"/>
        <v/>
      </c>
      <c r="AX13" s="666" t="str">
        <f>VLOOKUP(功能_33[[#This Row],[功能代號]],[3]工作表2!$C:$C,1,FALSE)</f>
        <v>L1108</v>
      </c>
    </row>
    <row r="14" spans="1:50">
      <c r="B14" s="292">
        <v>1</v>
      </c>
      <c r="C14" s="292" t="s">
        <v>90</v>
      </c>
      <c r="D14" s="292" t="s">
        <v>2819</v>
      </c>
      <c r="E14" s="291" t="s">
        <v>177</v>
      </c>
      <c r="F14" s="292" t="s">
        <v>178</v>
      </c>
      <c r="G14" s="292"/>
      <c r="H14" s="291" t="s">
        <v>136</v>
      </c>
      <c r="I14" s="291" t="s">
        <v>137</v>
      </c>
      <c r="J14" s="225" t="s">
        <v>138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163</v>
      </c>
      <c r="AN14" s="292" t="str">
        <f>VLOOKUP(功能_33[[#This Row],[功能代號]],需二審tmp!A:A,1,FALSE)</f>
        <v>L1109</v>
      </c>
      <c r="AO14" s="356">
        <v>44470</v>
      </c>
      <c r="AQ14" s="575" t="str">
        <f t="shared" si="0"/>
        <v>1-1</v>
      </c>
      <c r="AR14" s="577" t="str">
        <f t="shared" si="1"/>
        <v/>
      </c>
      <c r="AS14" s="579" t="str">
        <f t="shared" si="2"/>
        <v/>
      </c>
      <c r="AT14" s="581" t="str">
        <f t="shared" si="3"/>
        <v/>
      </c>
      <c r="AU14" s="583" t="str">
        <f t="shared" si="4"/>
        <v/>
      </c>
      <c r="AV14" s="585" t="str">
        <f t="shared" si="5"/>
        <v/>
      </c>
      <c r="AW14" s="609" t="str">
        <f t="shared" si="6"/>
        <v/>
      </c>
      <c r="AX14" s="666" t="str">
        <f>VLOOKUP(功能_33[[#This Row],[功能代號]],[3]工作表2!$C:$C,1,FALSE)</f>
        <v>L1109</v>
      </c>
    </row>
    <row r="15" spans="1:50">
      <c r="B15" s="292">
        <v>1</v>
      </c>
      <c r="C15" s="292" t="s">
        <v>90</v>
      </c>
      <c r="D15" s="292" t="s">
        <v>2821</v>
      </c>
      <c r="E15" s="291" t="s">
        <v>179</v>
      </c>
      <c r="F15" s="292" t="s">
        <v>180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183</v>
      </c>
      <c r="AN15" s="292" t="e">
        <f>VLOOKUP(功能_33[[#This Row],[功能代號]],需二審tmp!A:A,1,FALSE)</f>
        <v>#N/A</v>
      </c>
      <c r="AO15" s="356">
        <v>44470</v>
      </c>
      <c r="AQ15" s="575" t="str">
        <f t="shared" si="0"/>
        <v>1-2</v>
      </c>
      <c r="AR15" s="577" t="str">
        <f t="shared" si="1"/>
        <v/>
      </c>
      <c r="AS15" s="579" t="str">
        <f t="shared" si="2"/>
        <v/>
      </c>
      <c r="AT15" s="581" t="str">
        <f t="shared" si="3"/>
        <v/>
      </c>
      <c r="AU15" s="583" t="str">
        <f t="shared" si="4"/>
        <v/>
      </c>
      <c r="AV15" s="585" t="str">
        <f t="shared" si="5"/>
        <v/>
      </c>
      <c r="AW15" s="609" t="str">
        <f t="shared" si="6"/>
        <v/>
      </c>
      <c r="AX15" s="666" t="str">
        <f>VLOOKUP(功能_33[[#This Row],[功能代號]],[3]工作表2!$C:$C,1,FALSE)</f>
        <v>L1907</v>
      </c>
    </row>
    <row r="16" spans="1:50">
      <c r="B16" s="292">
        <v>1</v>
      </c>
      <c r="C16" s="292" t="s">
        <v>90</v>
      </c>
      <c r="D16" s="292" t="s">
        <v>2821</v>
      </c>
      <c r="E16" s="291" t="s">
        <v>184</v>
      </c>
      <c r="F16" s="292" t="s">
        <v>185</v>
      </c>
      <c r="G16" s="292"/>
      <c r="H16" s="291" t="s">
        <v>136</v>
      </c>
      <c r="I16" s="291" t="s">
        <v>136</v>
      </c>
      <c r="J16" s="225" t="s">
        <v>138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181</v>
      </c>
      <c r="AJ16" s="292"/>
      <c r="AK16" s="299"/>
      <c r="AL16" s="291" t="s">
        <v>182</v>
      </c>
      <c r="AM16" s="292" t="s">
        <v>186</v>
      </c>
      <c r="AN16" s="292" t="e">
        <f>VLOOKUP(功能_33[[#This Row],[功能代號]],需二審tmp!A:A,1,FALSE)</f>
        <v>#N/A</v>
      </c>
      <c r="AO16" s="356">
        <v>44470</v>
      </c>
      <c r="AQ16" s="575" t="str">
        <f t="shared" si="0"/>
        <v>1-2</v>
      </c>
      <c r="AR16" s="577" t="str">
        <f t="shared" si="1"/>
        <v/>
      </c>
      <c r="AS16" s="579" t="str">
        <f t="shared" si="2"/>
        <v/>
      </c>
      <c r="AT16" s="581" t="str">
        <f t="shared" si="3"/>
        <v/>
      </c>
      <c r="AU16" s="583" t="str">
        <f t="shared" si="4"/>
        <v/>
      </c>
      <c r="AV16" s="585" t="str">
        <f t="shared" si="5"/>
        <v/>
      </c>
      <c r="AW16" s="609" t="str">
        <f t="shared" si="6"/>
        <v/>
      </c>
      <c r="AX16" s="666" t="str">
        <f>VLOOKUP(功能_33[[#This Row],[功能代號]],[3]工作表2!$C:$C,1,FALSE)</f>
        <v>L1107</v>
      </c>
    </row>
    <row r="17" spans="2:50">
      <c r="B17" s="292">
        <v>1</v>
      </c>
      <c r="C17" s="292" t="s">
        <v>90</v>
      </c>
      <c r="D17" s="292" t="s">
        <v>2819</v>
      </c>
      <c r="E17" s="291" t="s">
        <v>187</v>
      </c>
      <c r="F17" s="292" t="s">
        <v>188</v>
      </c>
      <c r="G17" s="257" t="s">
        <v>189</v>
      </c>
      <c r="H17" s="291" t="s">
        <v>136</v>
      </c>
      <c r="I17" s="291" t="s">
        <v>136</v>
      </c>
      <c r="J17" s="225" t="s">
        <v>138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190</v>
      </c>
      <c r="AN17" s="292" t="e">
        <f>VLOOKUP(功能_33[[#This Row],[功能代號]],需二審tmp!A:A,1,FALSE)</f>
        <v>#N/A</v>
      </c>
      <c r="AO17" s="356">
        <v>44515</v>
      </c>
      <c r="AQ17" s="575" t="str">
        <f t="shared" si="0"/>
        <v>1-1</v>
      </c>
      <c r="AR17" s="577" t="str">
        <f t="shared" si="1"/>
        <v/>
      </c>
      <c r="AS17" s="579" t="str">
        <f t="shared" si="2"/>
        <v/>
      </c>
      <c r="AT17" s="581" t="str">
        <f t="shared" si="3"/>
        <v/>
      </c>
      <c r="AU17" s="583" t="str">
        <f t="shared" si="4"/>
        <v/>
      </c>
      <c r="AV17" s="585" t="str">
        <f t="shared" si="5"/>
        <v/>
      </c>
      <c r="AW17" s="609" t="str">
        <f t="shared" si="6"/>
        <v/>
      </c>
      <c r="AX17" s="666" t="str">
        <f>VLOOKUP(功能_33[[#This Row],[功能代號]],[3]工作表2!$C:$C,1,FALSE)</f>
        <v>L1909</v>
      </c>
    </row>
    <row r="18" spans="2:50" ht="13.8">
      <c r="C18" s="292" t="s">
        <v>91</v>
      </c>
      <c r="D18" s="292" t="s">
        <v>2817</v>
      </c>
      <c r="E18" s="291" t="s">
        <v>191</v>
      </c>
      <c r="F18" s="292" t="s">
        <v>192</v>
      </c>
      <c r="G18" s="292"/>
      <c r="H18" s="291" t="s">
        <v>193</v>
      </c>
      <c r="I18" s="291" t="s">
        <v>194</v>
      </c>
      <c r="J18" s="225" t="s">
        <v>2968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195</v>
      </c>
      <c r="AA18" s="299">
        <v>44477</v>
      </c>
      <c r="AB18" s="299"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198</v>
      </c>
      <c r="AN18" s="292" t="e">
        <f>VLOOKUP(功能_33[[#This Row],[功能代號]],需二審tmp!A:A,1,FALSE)</f>
        <v>#N/A</v>
      </c>
      <c r="AO18" s="356">
        <v>44523</v>
      </c>
      <c r="AQ18" s="575" t="str">
        <f t="shared" si="0"/>
        <v>2-1</v>
      </c>
      <c r="AR18" s="577" t="str">
        <f t="shared" si="1"/>
        <v/>
      </c>
      <c r="AS18" s="579" t="str">
        <f>IF(AND(COUNTA(L18)=1,COUNTA(M18)=1,COUNTA(Y18)=1,COUNTA(AB18)=0,COUNTA(AC18)=0),LEFT(D18,3),"")</f>
        <v/>
      </c>
      <c r="AT18" s="581" t="str">
        <f t="shared" si="3"/>
        <v/>
      </c>
      <c r="AU18" s="583" t="str">
        <f t="shared" si="4"/>
        <v/>
      </c>
      <c r="AV18" s="585" t="str">
        <f t="shared" si="5"/>
        <v/>
      </c>
      <c r="AW18" s="609" t="str">
        <f t="shared" si="6"/>
        <v/>
      </c>
      <c r="AX18" s="666" t="str">
        <f>VLOOKUP(功能_33[[#This Row],[功能代號]],[3]工作表2!$C:$C,1,FALSE)</f>
        <v>L2001</v>
      </c>
    </row>
    <row r="19" spans="2:50" ht="13.8">
      <c r="C19" s="292" t="s">
        <v>91</v>
      </c>
      <c r="D19" s="292" t="s">
        <v>2817</v>
      </c>
      <c r="E19" s="291" t="s">
        <v>199</v>
      </c>
      <c r="F19" s="292" t="s">
        <v>200</v>
      </c>
      <c r="G19" s="292"/>
      <c r="H19" s="291" t="s">
        <v>193</v>
      </c>
      <c r="I19" s="291" t="s">
        <v>194</v>
      </c>
      <c r="J19" s="225" t="s">
        <v>2968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196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197</v>
      </c>
      <c r="AM19" s="292" t="s">
        <v>200</v>
      </c>
      <c r="AN19" s="292" t="str">
        <f>VLOOKUP(功能_33[[#This Row],[功能代號]],需二審tmp!A:A,1,FALSE)</f>
        <v>L2101</v>
      </c>
      <c r="AO19" s="356">
        <v>44523</v>
      </c>
      <c r="AQ19" s="575" t="str">
        <f t="shared" si="0"/>
        <v>2-1</v>
      </c>
      <c r="AR19" s="577" t="str">
        <f t="shared" si="1"/>
        <v/>
      </c>
      <c r="AS19" s="579" t="str">
        <f t="shared" si="2"/>
        <v/>
      </c>
      <c r="AT19" s="581" t="str">
        <f t="shared" si="3"/>
        <v/>
      </c>
      <c r="AU19" s="583" t="str">
        <f t="shared" si="4"/>
        <v/>
      </c>
      <c r="AV19" s="585" t="str">
        <f t="shared" si="5"/>
        <v/>
      </c>
      <c r="AW19" s="609" t="str">
        <f t="shared" si="6"/>
        <v/>
      </c>
      <c r="AX19" s="666" t="str">
        <f>VLOOKUP(功能_33[[#This Row],[功能代號]],[3]工作表2!$C:$C,1,FALSE)</f>
        <v>L2101</v>
      </c>
    </row>
    <row r="20" spans="2:50" ht="13.8">
      <c r="C20" s="292" t="s">
        <v>91</v>
      </c>
      <c r="D20" s="292" t="s">
        <v>2856</v>
      </c>
      <c r="E20" s="291" t="s">
        <v>201</v>
      </c>
      <c r="F20" s="292" t="s">
        <v>202</v>
      </c>
      <c r="G20" s="292"/>
      <c r="H20" s="291" t="s">
        <v>193</v>
      </c>
      <c r="I20" s="291" t="s">
        <v>203</v>
      </c>
      <c r="J20" s="225" t="s">
        <v>3152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204</v>
      </c>
      <c r="AN20" s="292" t="str">
        <f>VLOOKUP(功能_33[[#This Row],[功能代號]],需二審tmp!A:A,1,FALSE)</f>
        <v>L2010</v>
      </c>
      <c r="AO20" s="356">
        <v>44523</v>
      </c>
      <c r="AQ20" s="575" t="str">
        <f t="shared" si="0"/>
        <v>2-2</v>
      </c>
      <c r="AR20" s="577" t="str">
        <f t="shared" si="1"/>
        <v/>
      </c>
      <c r="AS20" s="579" t="str">
        <f t="shared" si="2"/>
        <v/>
      </c>
      <c r="AT20" s="581" t="str">
        <f t="shared" si="3"/>
        <v/>
      </c>
      <c r="AU20" s="583" t="str">
        <f t="shared" si="4"/>
        <v/>
      </c>
      <c r="AV20" s="585" t="str">
        <f t="shared" si="5"/>
        <v/>
      </c>
      <c r="AW20" s="609" t="str">
        <f t="shared" si="6"/>
        <v/>
      </c>
      <c r="AX20" s="666" t="str">
        <f>VLOOKUP(功能_33[[#This Row],[功能代號]],[3]工作表2!$C:$C,1,FALSE)</f>
        <v>L2010</v>
      </c>
    </row>
    <row r="21" spans="2:50" ht="13.8">
      <c r="C21" s="292" t="s">
        <v>91</v>
      </c>
      <c r="D21" s="226" t="s">
        <v>2818</v>
      </c>
      <c r="E21" s="291" t="s">
        <v>205</v>
      </c>
      <c r="F21" s="292" t="s">
        <v>206</v>
      </c>
      <c r="G21" s="292"/>
      <c r="H21" s="291" t="s">
        <v>193</v>
      </c>
      <c r="I21" s="291" t="s">
        <v>194</v>
      </c>
      <c r="J21" s="225" t="s">
        <v>3152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206</v>
      </c>
      <c r="AN21" s="292" t="str">
        <f>VLOOKUP(功能_33[[#This Row],[功能代號]],需二審tmp!A:A,1,FALSE)</f>
        <v>L2111</v>
      </c>
      <c r="AO21" s="356">
        <v>44523</v>
      </c>
      <c r="AQ21" s="575" t="str">
        <f t="shared" si="0"/>
        <v>2-2</v>
      </c>
      <c r="AR21" s="577" t="str">
        <f t="shared" si="1"/>
        <v/>
      </c>
      <c r="AS21" s="579" t="str">
        <f t="shared" si="2"/>
        <v/>
      </c>
      <c r="AT21" s="581" t="str">
        <f t="shared" si="3"/>
        <v/>
      </c>
      <c r="AU21" s="583" t="str">
        <f t="shared" si="4"/>
        <v/>
      </c>
      <c r="AV21" s="585" t="str">
        <f t="shared" si="5"/>
        <v/>
      </c>
      <c r="AW21" s="609" t="str">
        <f t="shared" si="6"/>
        <v/>
      </c>
      <c r="AX21" s="666" t="str">
        <f>VLOOKUP(功能_33[[#This Row],[功能代號]],[3]工作表2!$C:$C,1,FALSE)</f>
        <v>L2111</v>
      </c>
    </row>
    <row r="22" spans="2:50" ht="13.8">
      <c r="C22" s="292" t="s">
        <v>91</v>
      </c>
      <c r="D22" s="226" t="s">
        <v>2818</v>
      </c>
      <c r="E22" s="291" t="s">
        <v>207</v>
      </c>
      <c r="F22" s="292" t="s">
        <v>208</v>
      </c>
      <c r="G22" s="292"/>
      <c r="H22" s="291" t="s">
        <v>193</v>
      </c>
      <c r="I22" s="291" t="s">
        <v>194</v>
      </c>
      <c r="J22" s="225" t="s">
        <v>3152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208</v>
      </c>
      <c r="AN22" s="292" t="str">
        <f>VLOOKUP(功能_33[[#This Row],[功能代號]],需二審tmp!A:A,1,FALSE)</f>
        <v>L2153</v>
      </c>
      <c r="AO22" s="356">
        <v>44523</v>
      </c>
      <c r="AQ22" s="575" t="str">
        <f t="shared" si="0"/>
        <v>2-2</v>
      </c>
      <c r="AR22" s="577" t="str">
        <f t="shared" si="1"/>
        <v/>
      </c>
      <c r="AS22" s="579" t="str">
        <f t="shared" si="2"/>
        <v/>
      </c>
      <c r="AT22" s="581" t="str">
        <f t="shared" si="3"/>
        <v/>
      </c>
      <c r="AU22" s="583" t="str">
        <f t="shared" si="4"/>
        <v/>
      </c>
      <c r="AV22" s="585" t="str">
        <f t="shared" si="5"/>
        <v/>
      </c>
      <c r="AW22" s="609" t="str">
        <f t="shared" si="6"/>
        <v/>
      </c>
      <c r="AX22" s="666" t="str">
        <f>VLOOKUP(功能_33[[#This Row],[功能代號]],[3]工作表2!$C:$C,1,FALSE)</f>
        <v>L2153</v>
      </c>
    </row>
    <row r="23" spans="2:50" ht="13.8">
      <c r="C23" s="292" t="s">
        <v>91</v>
      </c>
      <c r="D23" s="226" t="s">
        <v>2818</v>
      </c>
      <c r="E23" s="291" t="s">
        <v>209</v>
      </c>
      <c r="F23" s="292" t="s">
        <v>210</v>
      </c>
      <c r="G23" s="292"/>
      <c r="H23" s="291" t="s">
        <v>193</v>
      </c>
      <c r="I23" s="291" t="s">
        <v>203</v>
      </c>
      <c r="J23" s="225" t="s">
        <v>3152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196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211</v>
      </c>
      <c r="AN23" s="292" t="e">
        <f>VLOOKUP(功能_33[[#This Row],[功能代號]],需二審tmp!A:A,1,FALSE)</f>
        <v>#N/A</v>
      </c>
      <c r="AO23" s="356">
        <v>44523</v>
      </c>
      <c r="AQ23" s="575" t="str">
        <f t="shared" si="0"/>
        <v>2-2</v>
      </c>
      <c r="AR23" s="577" t="str">
        <f t="shared" si="1"/>
        <v/>
      </c>
      <c r="AS23" s="579" t="str">
        <f t="shared" si="2"/>
        <v/>
      </c>
      <c r="AT23" s="581" t="str">
        <f t="shared" si="3"/>
        <v/>
      </c>
      <c r="AU23" s="583" t="str">
        <f t="shared" si="4"/>
        <v/>
      </c>
      <c r="AV23" s="585" t="str">
        <f t="shared" si="5"/>
        <v/>
      </c>
      <c r="AW23" s="609" t="str">
        <f t="shared" si="6"/>
        <v/>
      </c>
      <c r="AX23" s="666" t="str">
        <f>VLOOKUP(功能_33[[#This Row],[功能代號]],[3]工作表2!$C:$C,1,FALSE)</f>
        <v>L2151</v>
      </c>
    </row>
    <row r="24" spans="2:50" ht="13.8">
      <c r="C24" s="292" t="s">
        <v>91</v>
      </c>
      <c r="D24" s="226" t="s">
        <v>2818</v>
      </c>
      <c r="E24" s="291" t="s">
        <v>212</v>
      </c>
      <c r="F24" s="292" t="s">
        <v>213</v>
      </c>
      <c r="G24" s="292"/>
      <c r="H24" s="291" t="s">
        <v>193</v>
      </c>
      <c r="I24" s="291" t="s">
        <v>203</v>
      </c>
      <c r="J24" s="225" t="s">
        <v>3152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214</v>
      </c>
      <c r="AN24" s="292" t="str">
        <f>VLOOKUP(功能_33[[#This Row],[功能代號]],需二審tmp!A:A,1,FALSE)</f>
        <v>L2112</v>
      </c>
      <c r="AO24" s="356">
        <v>44523</v>
      </c>
      <c r="AQ24" s="575" t="str">
        <f t="shared" si="0"/>
        <v>2-2</v>
      </c>
      <c r="AR24" s="577" t="str">
        <f t="shared" si="1"/>
        <v/>
      </c>
      <c r="AS24" s="579" t="str">
        <f t="shared" si="2"/>
        <v/>
      </c>
      <c r="AT24" s="581" t="str">
        <f t="shared" si="3"/>
        <v/>
      </c>
      <c r="AU24" s="583" t="str">
        <f t="shared" si="4"/>
        <v/>
      </c>
      <c r="AV24" s="585" t="str">
        <f t="shared" si="5"/>
        <v/>
      </c>
      <c r="AW24" s="609" t="str">
        <f t="shared" si="6"/>
        <v/>
      </c>
      <c r="AX24" s="666" t="str">
        <f>VLOOKUP(功能_33[[#This Row],[功能代號]],[3]工作表2!$C:$C,1,FALSE)</f>
        <v>L2112</v>
      </c>
    </row>
    <row r="25" spans="2:50" ht="13.8">
      <c r="C25" s="292" t="s">
        <v>91</v>
      </c>
      <c r="D25" s="226" t="s">
        <v>2818</v>
      </c>
      <c r="E25" s="291" t="s">
        <v>215</v>
      </c>
      <c r="F25" s="292" t="s">
        <v>216</v>
      </c>
      <c r="G25" s="292"/>
      <c r="H25" s="291" t="s">
        <v>193</v>
      </c>
      <c r="I25" s="291" t="s">
        <v>203</v>
      </c>
      <c r="J25" s="225" t="s">
        <v>3152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217</v>
      </c>
      <c r="AN25" s="292" t="str">
        <f>VLOOKUP(功能_33[[#This Row],[功能代號]],需二審tmp!A:A,1,FALSE)</f>
        <v>L2015</v>
      </c>
      <c r="AO25" s="356">
        <v>44523</v>
      </c>
      <c r="AQ25" s="575" t="str">
        <f t="shared" si="0"/>
        <v>2-2</v>
      </c>
      <c r="AR25" s="577" t="str">
        <f t="shared" si="1"/>
        <v/>
      </c>
      <c r="AS25" s="579" t="str">
        <f t="shared" si="2"/>
        <v/>
      </c>
      <c r="AT25" s="581" t="str">
        <f t="shared" si="3"/>
        <v/>
      </c>
      <c r="AU25" s="583" t="str">
        <f t="shared" si="4"/>
        <v/>
      </c>
      <c r="AV25" s="585" t="str">
        <f t="shared" si="5"/>
        <v/>
      </c>
      <c r="AW25" s="609" t="str">
        <f t="shared" si="6"/>
        <v/>
      </c>
      <c r="AX25" s="666" t="str">
        <f>VLOOKUP(功能_33[[#This Row],[功能代號]],[3]工作表2!$C:$C,1,FALSE)</f>
        <v>L2015</v>
      </c>
    </row>
    <row r="26" spans="2:50" ht="13.8">
      <c r="C26" s="292" t="s">
        <v>91</v>
      </c>
      <c r="D26" s="226" t="s">
        <v>2818</v>
      </c>
      <c r="E26" s="291" t="s">
        <v>218</v>
      </c>
      <c r="F26" s="292" t="s">
        <v>219</v>
      </c>
      <c r="G26" s="292"/>
      <c r="H26" s="291" t="s">
        <v>193</v>
      </c>
      <c r="I26" s="291" t="s">
        <v>194</v>
      </c>
      <c r="J26" s="225" t="s">
        <v>3152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196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220</v>
      </c>
      <c r="AN26" s="292" t="str">
        <f>VLOOKUP(功能_33[[#This Row],[功能代號]],需二審tmp!A:A,1,FALSE)</f>
        <v>L2154</v>
      </c>
      <c r="AO26" s="356">
        <v>44523</v>
      </c>
      <c r="AQ26" s="575" t="str">
        <f t="shared" si="0"/>
        <v>2-2</v>
      </c>
      <c r="AR26" s="577" t="str">
        <f t="shared" si="1"/>
        <v/>
      </c>
      <c r="AS26" s="579" t="str">
        <f t="shared" si="2"/>
        <v/>
      </c>
      <c r="AT26" s="581" t="str">
        <f t="shared" si="3"/>
        <v/>
      </c>
      <c r="AU26" s="583" t="str">
        <f t="shared" si="4"/>
        <v/>
      </c>
      <c r="AV26" s="585" t="str">
        <f t="shared" si="5"/>
        <v/>
      </c>
      <c r="AW26" s="609" t="str">
        <f t="shared" si="6"/>
        <v/>
      </c>
      <c r="AX26" s="666" t="str">
        <f>VLOOKUP(功能_33[[#This Row],[功能代號]],[3]工作表2!$C:$C,1,FALSE)</f>
        <v>L2154</v>
      </c>
    </row>
    <row r="27" spans="2:50" ht="13.8">
      <c r="C27" s="292" t="s">
        <v>91</v>
      </c>
      <c r="D27" s="226" t="s">
        <v>2818</v>
      </c>
      <c r="E27" s="291" t="s">
        <v>221</v>
      </c>
      <c r="F27" s="292" t="s">
        <v>222</v>
      </c>
      <c r="G27" s="292"/>
      <c r="H27" s="291" t="s">
        <v>193</v>
      </c>
      <c r="I27" s="291" t="s">
        <v>194</v>
      </c>
      <c r="J27" s="225" t="s">
        <v>3152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223</v>
      </c>
      <c r="AN27" s="292" t="str">
        <f>VLOOKUP(功能_33[[#This Row],[功能代號]],需二審tmp!A:A,1,FALSE)</f>
        <v>L2016</v>
      </c>
      <c r="AO27" s="356">
        <v>44523</v>
      </c>
      <c r="AQ27" s="575" t="str">
        <f t="shared" si="0"/>
        <v>2-2</v>
      </c>
      <c r="AR27" s="577" t="str">
        <f t="shared" si="1"/>
        <v/>
      </c>
      <c r="AS27" s="579" t="str">
        <f t="shared" si="2"/>
        <v/>
      </c>
      <c r="AT27" s="581" t="str">
        <f t="shared" si="3"/>
        <v/>
      </c>
      <c r="AU27" s="583" t="str">
        <f t="shared" si="4"/>
        <v/>
      </c>
      <c r="AV27" s="585" t="str">
        <f t="shared" si="5"/>
        <v/>
      </c>
      <c r="AW27" s="609" t="str">
        <f t="shared" si="6"/>
        <v/>
      </c>
      <c r="AX27" s="666" t="str">
        <f>VLOOKUP(功能_33[[#This Row],[功能代號]],[3]工作表2!$C:$C,1,FALSE)</f>
        <v>L2016</v>
      </c>
    </row>
    <row r="28" spans="2:50" ht="13.8">
      <c r="C28" s="292" t="s">
        <v>91</v>
      </c>
      <c r="D28" s="292" t="s">
        <v>2852</v>
      </c>
      <c r="E28" s="291" t="s">
        <v>224</v>
      </c>
      <c r="F28" s="292" t="s">
        <v>225</v>
      </c>
      <c r="G28" s="292"/>
      <c r="H28" s="291" t="s">
        <v>193</v>
      </c>
      <c r="I28" s="291" t="s">
        <v>203</v>
      </c>
      <c r="J28" s="225" t="s">
        <v>2968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227</v>
      </c>
      <c r="AN28" s="292" t="str">
        <f>VLOOKUP(功能_33[[#This Row],[功能代號]],需二審tmp!A:A,1,FALSE)</f>
        <v>L2020</v>
      </c>
      <c r="AO28" s="356">
        <v>44523</v>
      </c>
      <c r="AQ28" s="575" t="str">
        <f t="shared" si="0"/>
        <v>2-3</v>
      </c>
      <c r="AR28" s="577" t="str">
        <f t="shared" si="1"/>
        <v/>
      </c>
      <c r="AS28" s="579" t="str">
        <f t="shared" si="2"/>
        <v/>
      </c>
      <c r="AT28" s="581" t="str">
        <f t="shared" si="3"/>
        <v/>
      </c>
      <c r="AU28" s="583" t="str">
        <f t="shared" si="4"/>
        <v/>
      </c>
      <c r="AV28" s="585" t="str">
        <f t="shared" si="5"/>
        <v/>
      </c>
      <c r="AW28" s="609" t="str">
        <f t="shared" si="6"/>
        <v/>
      </c>
      <c r="AX28" s="666" t="str">
        <f>VLOOKUP(功能_33[[#This Row],[功能代號]],[3]工作表2!$C:$C,1,FALSE)</f>
        <v>L2020</v>
      </c>
    </row>
    <row r="29" spans="2:50" ht="13.8">
      <c r="C29" s="292" t="s">
        <v>91</v>
      </c>
      <c r="D29" s="292" t="s">
        <v>2852</v>
      </c>
      <c r="E29" s="291" t="s">
        <v>228</v>
      </c>
      <c r="F29" s="292" t="s">
        <v>229</v>
      </c>
      <c r="G29" s="292"/>
      <c r="H29" s="291" t="s">
        <v>193</v>
      </c>
      <c r="I29" s="291" t="s">
        <v>203</v>
      </c>
      <c r="J29" s="225" t="s">
        <v>2968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226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229</v>
      </c>
      <c r="AN29" s="292" t="str">
        <f>VLOOKUP(功能_33[[#This Row],[功能代號]],需二審tmp!A:A,1,FALSE)</f>
        <v>L2250</v>
      </c>
      <c r="AO29" s="356">
        <v>44523</v>
      </c>
      <c r="AQ29" s="575" t="str">
        <f t="shared" si="0"/>
        <v>2-3</v>
      </c>
      <c r="AR29" s="577" t="str">
        <f t="shared" si="1"/>
        <v/>
      </c>
      <c r="AS29" s="579" t="str">
        <f t="shared" si="2"/>
        <v/>
      </c>
      <c r="AT29" s="581" t="str">
        <f t="shared" si="3"/>
        <v/>
      </c>
      <c r="AU29" s="583" t="str">
        <f t="shared" si="4"/>
        <v/>
      </c>
      <c r="AV29" s="585" t="str">
        <f t="shared" si="5"/>
        <v/>
      </c>
      <c r="AW29" s="609" t="str">
        <f t="shared" si="6"/>
        <v/>
      </c>
      <c r="AX29" s="666" t="str">
        <f>VLOOKUP(功能_33[[#This Row],[功能代號]],[3]工作表2!$C:$C,1,FALSE)</f>
        <v>L2250</v>
      </c>
    </row>
    <row r="30" spans="2:50" ht="13.8">
      <c r="C30" s="292" t="s">
        <v>91</v>
      </c>
      <c r="D30" s="292" t="s">
        <v>2852</v>
      </c>
      <c r="E30" s="291" t="s">
        <v>230</v>
      </c>
      <c r="F30" s="292" t="s">
        <v>231</v>
      </c>
      <c r="G30" s="292"/>
      <c r="H30" s="291" t="s">
        <v>193</v>
      </c>
      <c r="I30" s="291" t="s">
        <v>203</v>
      </c>
      <c r="J30" s="225" t="s">
        <v>2968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172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196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232</v>
      </c>
      <c r="AN30" s="292" t="str">
        <f>VLOOKUP(功能_33[[#This Row],[功能代號]],需二審tmp!A:A,1,FALSE)</f>
        <v>L2902</v>
      </c>
      <c r="AO30" s="356">
        <v>44523</v>
      </c>
      <c r="AQ30" s="575" t="str">
        <f t="shared" si="0"/>
        <v>2-3</v>
      </c>
      <c r="AR30" s="577" t="str">
        <f t="shared" si="1"/>
        <v/>
      </c>
      <c r="AS30" s="579" t="str">
        <f t="shared" si="2"/>
        <v/>
      </c>
      <c r="AT30" s="581" t="str">
        <f t="shared" si="3"/>
        <v/>
      </c>
      <c r="AU30" s="583" t="str">
        <f t="shared" si="4"/>
        <v/>
      </c>
      <c r="AV30" s="585" t="str">
        <f t="shared" si="5"/>
        <v/>
      </c>
      <c r="AW30" s="609" t="str">
        <f t="shared" si="6"/>
        <v/>
      </c>
      <c r="AX30" s="666" t="str">
        <f>VLOOKUP(功能_33[[#This Row],[功能代號]],[3]工作表2!$C:$C,1,FALSE)</f>
        <v>L2902</v>
      </c>
    </row>
    <row r="31" spans="2:50" ht="13.8">
      <c r="C31" s="292" t="s">
        <v>95</v>
      </c>
      <c r="D31" s="292" t="s">
        <v>2853</v>
      </c>
      <c r="E31" s="291" t="s">
        <v>233</v>
      </c>
      <c r="F31" s="292" t="s">
        <v>234</v>
      </c>
      <c r="G31" s="292"/>
      <c r="H31" s="291" t="s">
        <v>193</v>
      </c>
      <c r="I31" s="291" t="s">
        <v>203</v>
      </c>
      <c r="J31" s="225" t="s">
        <v>3257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195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e">
        <f>VLOOKUP(功能_33[[#This Row],[功能代號]],需二審tmp!A:A,1,FALSE)</f>
        <v>#N/A</v>
      </c>
      <c r="AO31" s="356">
        <v>44526</v>
      </c>
      <c r="AQ31" s="575" t="str">
        <f t="shared" si="0"/>
        <v>6-6</v>
      </c>
      <c r="AR31" s="577" t="str">
        <f t="shared" si="1"/>
        <v/>
      </c>
      <c r="AS31" s="579" t="str">
        <f t="shared" si="2"/>
        <v/>
      </c>
      <c r="AT31" s="581" t="str">
        <f t="shared" si="3"/>
        <v/>
      </c>
      <c r="AU31" s="583" t="str">
        <f t="shared" si="4"/>
        <v/>
      </c>
      <c r="AV31" s="585" t="str">
        <f t="shared" si="5"/>
        <v/>
      </c>
      <c r="AW31" s="609" t="str">
        <f t="shared" si="6"/>
        <v/>
      </c>
      <c r="AX31" s="666" t="str">
        <f>VLOOKUP(功能_33[[#This Row],[功能代號]],[3]工作表2!$C:$C,1,FALSE)</f>
        <v>L6070</v>
      </c>
    </row>
    <row r="32" spans="2:50" ht="13.8">
      <c r="C32" s="292" t="s">
        <v>95</v>
      </c>
      <c r="D32" s="292" t="s">
        <v>2853</v>
      </c>
      <c r="E32" s="291" t="s">
        <v>236</v>
      </c>
      <c r="F32" s="292" t="s">
        <v>237</v>
      </c>
      <c r="G32" s="292"/>
      <c r="H32" s="291" t="s">
        <v>193</v>
      </c>
      <c r="I32" s="291" t="s">
        <v>203</v>
      </c>
      <c r="J32" s="225" t="s">
        <v>3257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133</v>
      </c>
      <c r="AA32" s="299">
        <v>44544</v>
      </c>
      <c r="AB32" s="299">
        <v>44544</v>
      </c>
      <c r="AC32" s="299">
        <v>44550</v>
      </c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190</v>
      </c>
      <c r="AN32" s="292" t="str">
        <f>VLOOKUP(功能_33[[#This Row],[功能代號]],需二審tmp!A:A,1,FALSE)</f>
        <v>L6700</v>
      </c>
      <c r="AO32" s="356">
        <v>44526</v>
      </c>
      <c r="AQ32" s="575" t="str">
        <f t="shared" si="0"/>
        <v>6-6</v>
      </c>
      <c r="AR32" s="577" t="str">
        <f t="shared" si="1"/>
        <v/>
      </c>
      <c r="AS32" s="579" t="str">
        <f t="shared" si="2"/>
        <v/>
      </c>
      <c r="AT32" s="581" t="str">
        <f t="shared" si="3"/>
        <v/>
      </c>
      <c r="AU32" s="583" t="str">
        <f t="shared" si="4"/>
        <v/>
      </c>
      <c r="AV32" s="585" t="str">
        <f t="shared" si="5"/>
        <v/>
      </c>
      <c r="AW32" s="609" t="str">
        <f t="shared" si="6"/>
        <v/>
      </c>
      <c r="AX32" s="666" t="str">
        <f>VLOOKUP(功能_33[[#This Row],[功能代號]],[3]工作表2!$C:$C,1,FALSE)</f>
        <v>L6700</v>
      </c>
    </row>
    <row r="33" spans="3:50" ht="13.8">
      <c r="C33" s="292" t="s">
        <v>91</v>
      </c>
      <c r="D33" s="226" t="s">
        <v>2818</v>
      </c>
      <c r="E33" s="291" t="s">
        <v>238</v>
      </c>
      <c r="F33" s="292" t="s">
        <v>239</v>
      </c>
      <c r="G33" s="292"/>
      <c r="H33" s="291" t="s">
        <v>193</v>
      </c>
      <c r="I33" s="291" t="s">
        <v>203</v>
      </c>
      <c r="J33" s="225" t="s">
        <v>3152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240</v>
      </c>
      <c r="AN33" s="292" t="str">
        <f>VLOOKUP(功能_33[[#This Row],[功能代號]],需二審tmp!A:A,1,FALSE)</f>
        <v>L2921</v>
      </c>
      <c r="AO33" s="356">
        <v>44523</v>
      </c>
      <c r="AQ33" s="575" t="str">
        <f t="shared" si="0"/>
        <v>2-2</v>
      </c>
      <c r="AR33" s="577" t="str">
        <f t="shared" si="1"/>
        <v/>
      </c>
      <c r="AS33" s="579" t="str">
        <f t="shared" si="2"/>
        <v/>
      </c>
      <c r="AT33" s="581" t="str">
        <f t="shared" si="3"/>
        <v/>
      </c>
      <c r="AU33" s="583" t="str">
        <f t="shared" si="4"/>
        <v/>
      </c>
      <c r="AV33" s="585" t="str">
        <f t="shared" si="5"/>
        <v/>
      </c>
      <c r="AW33" s="609" t="str">
        <f t="shared" si="6"/>
        <v/>
      </c>
      <c r="AX33" s="666" t="str">
        <f>VLOOKUP(功能_33[[#This Row],[功能代號]],[3]工作表2!$C:$C,1,FALSE)</f>
        <v>L2921</v>
      </c>
    </row>
    <row r="34" spans="3:50" ht="13.8">
      <c r="C34" s="292" t="s">
        <v>91</v>
      </c>
      <c r="D34" s="226" t="s">
        <v>2818</v>
      </c>
      <c r="E34" s="291" t="s">
        <v>241</v>
      </c>
      <c r="F34" s="292" t="s">
        <v>242</v>
      </c>
      <c r="G34" s="292"/>
      <c r="H34" s="291" t="s">
        <v>193</v>
      </c>
      <c r="I34" s="291" t="s">
        <v>203</v>
      </c>
      <c r="J34" s="225" t="s">
        <v>3152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235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243</v>
      </c>
      <c r="AN34" s="292" t="str">
        <f>VLOOKUP(功能_33[[#This Row],[功能代號]],需二審tmp!A:A,1,FALSE)</f>
        <v>L2801</v>
      </c>
      <c r="AO34" s="356">
        <v>44523</v>
      </c>
      <c r="AQ34" s="575" t="str">
        <f t="shared" si="0"/>
        <v>2-2</v>
      </c>
      <c r="AR34" s="577" t="str">
        <f t="shared" si="1"/>
        <v/>
      </c>
      <c r="AS34" s="579" t="str">
        <f t="shared" si="2"/>
        <v/>
      </c>
      <c r="AT34" s="581" t="str">
        <f t="shared" ref="AT34:AT67" si="7">IF(AND(COUNTA(M34)=0,COUNTA(Y34)=1),LEFT(D34,3),"")</f>
        <v/>
      </c>
      <c r="AU34" s="583" t="str">
        <f t="shared" ref="AU34:AU67" si="8">IF(AND(COUNTA(M34)=1,COUNTA(Y34)=0),LEFT(D34,3),"")</f>
        <v/>
      </c>
      <c r="AV34" s="585" t="str">
        <f t="shared" ref="AV34:AV67" si="9">IF(AND(COUNTA(M34)=0,COUNTA(Y34)=0),LEFT(D34,3),"")</f>
        <v/>
      </c>
      <c r="AW34" s="609" t="str">
        <f t="shared" si="6"/>
        <v/>
      </c>
      <c r="AX34" s="666" t="str">
        <f>VLOOKUP(功能_33[[#This Row],[功能代號]],[3]工作表2!$C:$C,1,FALSE)</f>
        <v>L2801</v>
      </c>
    </row>
    <row r="35" spans="3:50" ht="13.8">
      <c r="C35" s="292" t="s">
        <v>91</v>
      </c>
      <c r="D35" s="226" t="s">
        <v>2818</v>
      </c>
      <c r="E35" s="291" t="s">
        <v>244</v>
      </c>
      <c r="F35" s="292" t="s">
        <v>245</v>
      </c>
      <c r="G35" s="292"/>
      <c r="H35" s="291" t="s">
        <v>193</v>
      </c>
      <c r="I35" s="291" t="s">
        <v>194</v>
      </c>
      <c r="J35" s="225" t="s">
        <v>3152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5" t="str">
        <f t="shared" si="0"/>
        <v>2-2</v>
      </c>
      <c r="AR35" s="577" t="str">
        <f t="shared" si="1"/>
        <v/>
      </c>
      <c r="AS35" s="579" t="str">
        <f t="shared" si="2"/>
        <v/>
      </c>
      <c r="AT35" s="581" t="str">
        <f t="shared" si="7"/>
        <v/>
      </c>
      <c r="AU35" s="583" t="str">
        <f t="shared" si="8"/>
        <v/>
      </c>
      <c r="AV35" s="585" t="str">
        <f t="shared" si="9"/>
        <v/>
      </c>
      <c r="AW35" s="609" t="str">
        <f t="shared" si="6"/>
        <v/>
      </c>
      <c r="AX35" s="585" t="e">
        <f>VLOOKUP(功能_33[[#This Row],[功能代號]],[3]工作表2!$C:$C,1,FALSE)</f>
        <v>#N/A</v>
      </c>
    </row>
    <row r="36" spans="3:50" ht="13.8">
      <c r="C36" s="292" t="s">
        <v>91</v>
      </c>
      <c r="D36" s="226" t="s">
        <v>2818</v>
      </c>
      <c r="E36" s="291" t="s">
        <v>246</v>
      </c>
      <c r="F36" s="292" t="s">
        <v>247</v>
      </c>
      <c r="G36" s="292"/>
      <c r="H36" s="291" t="s">
        <v>193</v>
      </c>
      <c r="I36" s="291" t="s">
        <v>194</v>
      </c>
      <c r="J36" s="225" t="s">
        <v>3152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5" t="str">
        <f t="shared" si="0"/>
        <v>2-2</v>
      </c>
      <c r="AR36" s="577" t="str">
        <f t="shared" si="1"/>
        <v/>
      </c>
      <c r="AS36" s="579" t="str">
        <f t="shared" si="2"/>
        <v/>
      </c>
      <c r="AT36" s="581" t="str">
        <f t="shared" si="7"/>
        <v/>
      </c>
      <c r="AU36" s="583" t="str">
        <f t="shared" si="8"/>
        <v/>
      </c>
      <c r="AV36" s="585" t="str">
        <f t="shared" si="9"/>
        <v/>
      </c>
      <c r="AW36" s="609" t="str">
        <f t="shared" si="6"/>
        <v/>
      </c>
      <c r="AX36" s="585" t="e">
        <f>VLOOKUP(功能_33[[#This Row],[功能代號]],[3]工作表2!$C:$C,1,FALSE)</f>
        <v>#N/A</v>
      </c>
    </row>
    <row r="37" spans="3:50" ht="13.8">
      <c r="C37" s="292" t="s">
        <v>91</v>
      </c>
      <c r="D37" s="226" t="s">
        <v>2818</v>
      </c>
      <c r="E37" s="291" t="s">
        <v>248</v>
      </c>
      <c r="F37" s="292" t="s">
        <v>249</v>
      </c>
      <c r="G37" s="292"/>
      <c r="H37" s="291" t="s">
        <v>193</v>
      </c>
      <c r="I37" s="291" t="s">
        <v>194</v>
      </c>
      <c r="J37" s="225" t="s">
        <v>3152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5" t="str">
        <f t="shared" si="0"/>
        <v>2-2</v>
      </c>
      <c r="AR37" s="577" t="str">
        <f t="shared" si="1"/>
        <v/>
      </c>
      <c r="AS37" s="579" t="str">
        <f t="shared" si="2"/>
        <v/>
      </c>
      <c r="AT37" s="581" t="str">
        <f t="shared" si="7"/>
        <v/>
      </c>
      <c r="AU37" s="583" t="str">
        <f t="shared" si="8"/>
        <v/>
      </c>
      <c r="AV37" s="585" t="str">
        <f t="shared" si="9"/>
        <v/>
      </c>
      <c r="AW37" s="609" t="str">
        <f t="shared" si="6"/>
        <v/>
      </c>
      <c r="AX37" s="585" t="e">
        <f>VLOOKUP(功能_33[[#This Row],[功能代號]],[3]工作表2!$C:$C,1,FALSE)</f>
        <v>#N/A</v>
      </c>
    </row>
    <row r="38" spans="3:50" ht="13.8">
      <c r="C38" s="292" t="s">
        <v>91</v>
      </c>
      <c r="D38" s="226" t="s">
        <v>2818</v>
      </c>
      <c r="E38" s="291" t="s">
        <v>250</v>
      </c>
      <c r="F38" s="292" t="s">
        <v>251</v>
      </c>
      <c r="G38" s="292"/>
      <c r="H38" s="291" t="s">
        <v>193</v>
      </c>
      <c r="I38" s="291" t="s">
        <v>194</v>
      </c>
      <c r="J38" s="225" t="s">
        <v>3152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5" t="str">
        <f t="shared" si="0"/>
        <v>2-2</v>
      </c>
      <c r="AR38" s="577" t="str">
        <f t="shared" si="1"/>
        <v/>
      </c>
      <c r="AS38" s="579" t="str">
        <f t="shared" si="2"/>
        <v/>
      </c>
      <c r="AT38" s="581" t="str">
        <f t="shared" si="7"/>
        <v/>
      </c>
      <c r="AU38" s="583" t="str">
        <f t="shared" si="8"/>
        <v/>
      </c>
      <c r="AV38" s="585" t="str">
        <f t="shared" si="9"/>
        <v/>
      </c>
      <c r="AW38" s="609" t="str">
        <f t="shared" si="6"/>
        <v/>
      </c>
      <c r="AX38" s="585" t="e">
        <f>VLOOKUP(功能_33[[#This Row],[功能代號]],[3]工作表2!$C:$C,1,FALSE)</f>
        <v>#N/A</v>
      </c>
    </row>
    <row r="39" spans="3:50" ht="13.8">
      <c r="C39" s="292" t="s">
        <v>91</v>
      </c>
      <c r="D39" s="226" t="s">
        <v>2818</v>
      </c>
      <c r="E39" s="291" t="s">
        <v>252</v>
      </c>
      <c r="F39" s="292" t="s">
        <v>253</v>
      </c>
      <c r="G39" s="292"/>
      <c r="H39" s="291" t="s">
        <v>193</v>
      </c>
      <c r="I39" s="291" t="s">
        <v>194</v>
      </c>
      <c r="J39" s="225" t="s">
        <v>3152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5" t="str">
        <f t="shared" si="0"/>
        <v>2-2</v>
      </c>
      <c r="AR39" s="577" t="str">
        <f t="shared" si="1"/>
        <v/>
      </c>
      <c r="AS39" s="579" t="str">
        <f t="shared" si="2"/>
        <v/>
      </c>
      <c r="AT39" s="581" t="str">
        <f t="shared" si="7"/>
        <v/>
      </c>
      <c r="AU39" s="583" t="str">
        <f t="shared" si="8"/>
        <v/>
      </c>
      <c r="AV39" s="585" t="str">
        <f t="shared" si="9"/>
        <v/>
      </c>
      <c r="AW39" s="609" t="str">
        <f t="shared" si="6"/>
        <v/>
      </c>
      <c r="AX39" s="585" t="e">
        <f>VLOOKUP(功能_33[[#This Row],[功能代號]],[3]工作表2!$C:$C,1,FALSE)</f>
        <v>#N/A</v>
      </c>
    </row>
    <row r="40" spans="3:50" ht="13.8">
      <c r="C40" s="292" t="s">
        <v>91</v>
      </c>
      <c r="D40" s="226" t="s">
        <v>2818</v>
      </c>
      <c r="E40" s="291" t="s">
        <v>254</v>
      </c>
      <c r="F40" s="292" t="s">
        <v>255</v>
      </c>
      <c r="G40" s="292"/>
      <c r="H40" s="291" t="s">
        <v>193</v>
      </c>
      <c r="I40" s="291" t="s">
        <v>194</v>
      </c>
      <c r="J40" s="225" t="s">
        <v>3152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M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5" t="str">
        <f t="shared" si="0"/>
        <v>2-2</v>
      </c>
      <c r="AR40" s="577" t="str">
        <f t="shared" si="1"/>
        <v/>
      </c>
      <c r="AS40" s="579" t="str">
        <f t="shared" si="2"/>
        <v/>
      </c>
      <c r="AT40" s="581" t="str">
        <f t="shared" si="7"/>
        <v/>
      </c>
      <c r="AU40" s="583" t="str">
        <f t="shared" si="8"/>
        <v/>
      </c>
      <c r="AV40" s="585" t="str">
        <f t="shared" si="9"/>
        <v/>
      </c>
      <c r="AW40" s="609" t="str">
        <f t="shared" si="6"/>
        <v/>
      </c>
      <c r="AX40" s="585" t="e">
        <f>VLOOKUP(功能_33[[#This Row],[功能代號]],[3]工作表2!$C:$C,1,FALSE)</f>
        <v>#N/A</v>
      </c>
    </row>
    <row r="41" spans="3:50" ht="13.8">
      <c r="C41" s="292" t="s">
        <v>91</v>
      </c>
      <c r="D41" s="292" t="s">
        <v>2852</v>
      </c>
      <c r="E41" s="291" t="s">
        <v>256</v>
      </c>
      <c r="F41" s="292" t="s">
        <v>257</v>
      </c>
      <c r="G41" s="292"/>
      <c r="H41" s="291" t="s">
        <v>193</v>
      </c>
      <c r="I41" s="291" t="s">
        <v>203</v>
      </c>
      <c r="J41" s="225" t="s">
        <v>2968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e">
        <f>VLOOKUP(功能_33[[#This Row],[功能代號]],需二審tmp!A:A,1,FALSE)</f>
        <v>#N/A</v>
      </c>
      <c r="AO41" s="356">
        <v>44523</v>
      </c>
      <c r="AQ41" s="575" t="str">
        <f t="shared" si="0"/>
        <v>2-3</v>
      </c>
      <c r="AR41" s="577" t="str">
        <f t="shared" si="1"/>
        <v/>
      </c>
      <c r="AS41" s="579" t="str">
        <f t="shared" si="2"/>
        <v/>
      </c>
      <c r="AT41" s="581" t="str">
        <f t="shared" si="7"/>
        <v/>
      </c>
      <c r="AU41" s="583" t="str">
        <f t="shared" si="8"/>
        <v/>
      </c>
      <c r="AV41" s="585" t="str">
        <f t="shared" si="9"/>
        <v/>
      </c>
      <c r="AW41" s="609" t="str">
        <f t="shared" si="6"/>
        <v/>
      </c>
      <c r="AX41" s="666" t="str">
        <f>VLOOKUP(功能_33[[#This Row],[功能代號]],[3]工作表2!$C:$C,1,FALSE)</f>
        <v>L2021</v>
      </c>
    </row>
    <row r="42" spans="3:50" ht="13.8">
      <c r="C42" s="292" t="s">
        <v>91</v>
      </c>
      <c r="D42" s="292" t="s">
        <v>2852</v>
      </c>
      <c r="E42" s="291" t="s">
        <v>258</v>
      </c>
      <c r="F42" s="292" t="s">
        <v>259</v>
      </c>
      <c r="G42" s="292"/>
      <c r="H42" s="291" t="s">
        <v>193</v>
      </c>
      <c r="I42" s="291" t="s">
        <v>203</v>
      </c>
      <c r="J42" s="225" t="s">
        <v>2968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196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L2221</v>
      </c>
      <c r="AO42" s="356">
        <v>44523</v>
      </c>
      <c r="AQ42" s="575" t="str">
        <f t="shared" si="0"/>
        <v>2-3</v>
      </c>
      <c r="AR42" s="577" t="str">
        <f t="shared" si="1"/>
        <v/>
      </c>
      <c r="AS42" s="579" t="str">
        <f t="shared" si="2"/>
        <v/>
      </c>
      <c r="AT42" s="581" t="str">
        <f t="shared" si="7"/>
        <v/>
      </c>
      <c r="AU42" s="583" t="str">
        <f t="shared" si="8"/>
        <v/>
      </c>
      <c r="AV42" s="585" t="str">
        <f t="shared" si="9"/>
        <v/>
      </c>
      <c r="AW42" s="609" t="str">
        <f t="shared" si="6"/>
        <v/>
      </c>
      <c r="AX42" s="666" t="str">
        <f>VLOOKUP(功能_33[[#This Row],[功能代號]],[3]工作表2!$C:$C,1,FALSE)</f>
        <v>L2221</v>
      </c>
    </row>
    <row r="43" spans="3:50" ht="13.8">
      <c r="C43" s="292" t="s">
        <v>91</v>
      </c>
      <c r="D43" s="292" t="s">
        <v>2842</v>
      </c>
      <c r="E43" s="291" t="s">
        <v>261</v>
      </c>
      <c r="F43" s="292" t="s">
        <v>262</v>
      </c>
      <c r="G43" s="292"/>
      <c r="H43" s="291" t="s">
        <v>193</v>
      </c>
      <c r="I43" s="291" t="s">
        <v>203</v>
      </c>
      <c r="J43" s="225" t="s">
        <v>3152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226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190</v>
      </c>
      <c r="AN43" s="292" t="str">
        <f>VLOOKUP(功能_33[[#This Row],[功能代號]],需二審tmp!A:A,1,FALSE)</f>
        <v>L2038</v>
      </c>
      <c r="AO43" s="356">
        <v>44523</v>
      </c>
      <c r="AQ43" s="575" t="str">
        <f t="shared" si="0"/>
        <v>2-4</v>
      </c>
      <c r="AR43" s="577" t="str">
        <f t="shared" si="1"/>
        <v/>
      </c>
      <c r="AS43" s="579" t="str">
        <f t="shared" si="2"/>
        <v/>
      </c>
      <c r="AT43" s="581" t="str">
        <f t="shared" si="7"/>
        <v/>
      </c>
      <c r="AU43" s="583" t="str">
        <f t="shared" si="8"/>
        <v/>
      </c>
      <c r="AV43" s="585" t="str">
        <f t="shared" si="9"/>
        <v/>
      </c>
      <c r="AW43" s="609" t="str">
        <f t="shared" si="6"/>
        <v/>
      </c>
      <c r="AX43" s="666" t="str">
        <f>VLOOKUP(功能_33[[#This Row],[功能代號]],[3]工作表2!$C:$C,1,FALSE)</f>
        <v>L2038</v>
      </c>
    </row>
    <row r="44" spans="3:50" ht="13.8">
      <c r="C44" s="292" t="s">
        <v>91</v>
      </c>
      <c r="D44" s="292" t="s">
        <v>2842</v>
      </c>
      <c r="E44" s="291" t="s">
        <v>263</v>
      </c>
      <c r="F44" s="292" t="s">
        <v>264</v>
      </c>
      <c r="G44" s="292"/>
      <c r="H44" s="291" t="s">
        <v>193</v>
      </c>
      <c r="I44" s="291" t="s">
        <v>203</v>
      </c>
      <c r="J44" s="225" t="s">
        <v>3152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265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266</v>
      </c>
      <c r="AM44" s="302" t="s">
        <v>267</v>
      </c>
      <c r="AN44" s="292" t="str">
        <f>VLOOKUP(功能_33[[#This Row],[功能代號]],需二審tmp!A:A,1,FALSE)</f>
        <v>L2411</v>
      </c>
      <c r="AO44" s="356">
        <v>44523</v>
      </c>
      <c r="AQ44" s="575" t="str">
        <f t="shared" si="0"/>
        <v>2-4</v>
      </c>
      <c r="AR44" s="577" t="str">
        <f t="shared" si="1"/>
        <v/>
      </c>
      <c r="AS44" s="579" t="str">
        <f t="shared" si="2"/>
        <v/>
      </c>
      <c r="AT44" s="581" t="str">
        <f t="shared" si="7"/>
        <v/>
      </c>
      <c r="AU44" s="583" t="str">
        <f t="shared" si="8"/>
        <v/>
      </c>
      <c r="AV44" s="585" t="str">
        <f t="shared" si="9"/>
        <v/>
      </c>
      <c r="AW44" s="609" t="str">
        <f t="shared" si="6"/>
        <v/>
      </c>
      <c r="AX44" s="666" t="str">
        <f>VLOOKUP(功能_33[[#This Row],[功能代號]],[3]工作表2!$C:$C,1,FALSE)</f>
        <v>L2411</v>
      </c>
    </row>
    <row r="45" spans="3:50" ht="13.8">
      <c r="C45" s="292" t="s">
        <v>91</v>
      </c>
      <c r="D45" s="292" t="s">
        <v>2842</v>
      </c>
      <c r="E45" s="291" t="s">
        <v>268</v>
      </c>
      <c r="F45" s="292" t="s">
        <v>269</v>
      </c>
      <c r="G45" s="292"/>
      <c r="H45" s="291" t="s">
        <v>193</v>
      </c>
      <c r="I45" s="291" t="s">
        <v>203</v>
      </c>
      <c r="J45" s="225" t="s">
        <v>3152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266</v>
      </c>
      <c r="AM45" s="292" t="s">
        <v>270</v>
      </c>
      <c r="AN45" s="292" t="str">
        <f>VLOOKUP(功能_33[[#This Row],[功能代號]],需二審tmp!A:A,1,FALSE)</f>
        <v>L2911</v>
      </c>
      <c r="AO45" s="356">
        <v>44523</v>
      </c>
      <c r="AQ45" s="575" t="str">
        <f t="shared" si="0"/>
        <v>2-4</v>
      </c>
      <c r="AR45" s="577" t="str">
        <f t="shared" si="1"/>
        <v/>
      </c>
      <c r="AS45" s="579" t="str">
        <f t="shared" si="2"/>
        <v/>
      </c>
      <c r="AT45" s="581" t="str">
        <f t="shared" si="7"/>
        <v/>
      </c>
      <c r="AU45" s="583" t="str">
        <f t="shared" si="8"/>
        <v/>
      </c>
      <c r="AV45" s="585" t="str">
        <f t="shared" si="9"/>
        <v/>
      </c>
      <c r="AW45" s="609" t="str">
        <f t="shared" si="6"/>
        <v/>
      </c>
      <c r="AX45" s="666" t="str">
        <f>VLOOKUP(功能_33[[#This Row],[功能代號]],[3]工作表2!$C:$C,1,FALSE)</f>
        <v>L2911</v>
      </c>
    </row>
    <row r="46" spans="3:50" ht="13.8">
      <c r="C46" s="292" t="s">
        <v>91</v>
      </c>
      <c r="D46" s="292" t="s">
        <v>2842</v>
      </c>
      <c r="E46" s="291" t="s">
        <v>271</v>
      </c>
      <c r="F46" s="292" t="s">
        <v>272</v>
      </c>
      <c r="G46" s="292"/>
      <c r="H46" s="291" t="s">
        <v>193</v>
      </c>
      <c r="I46" s="291" t="s">
        <v>203</v>
      </c>
      <c r="J46" s="225" t="s">
        <v>3152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190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5" t="str">
        <f t="shared" si="0"/>
        <v>2-4</v>
      </c>
      <c r="AR46" s="577" t="str">
        <f t="shared" si="1"/>
        <v/>
      </c>
      <c r="AS46" s="579" t="str">
        <f t="shared" si="2"/>
        <v/>
      </c>
      <c r="AT46" s="581" t="str">
        <f t="shared" si="7"/>
        <v/>
      </c>
      <c r="AU46" s="583" t="str">
        <f t="shared" si="8"/>
        <v/>
      </c>
      <c r="AV46" s="585" t="str">
        <f t="shared" si="9"/>
        <v/>
      </c>
      <c r="AW46" s="609" t="str">
        <f t="shared" si="6"/>
        <v/>
      </c>
      <c r="AX46" s="666" t="str">
        <f>VLOOKUP(功能_33[[#This Row],[功能代號]],[3]工作表2!$C:$C,1,FALSE)</f>
        <v>L2415</v>
      </c>
    </row>
    <row r="47" spans="3:50" ht="13.8">
      <c r="C47" s="292" t="s">
        <v>91</v>
      </c>
      <c r="D47" s="292" t="s">
        <v>2842</v>
      </c>
      <c r="E47" s="291" t="s">
        <v>273</v>
      </c>
      <c r="F47" s="292" t="s">
        <v>274</v>
      </c>
      <c r="G47" s="292"/>
      <c r="H47" s="291" t="s">
        <v>193</v>
      </c>
      <c r="I47" s="291" t="s">
        <v>203</v>
      </c>
      <c r="J47" s="225" t="s">
        <v>3152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266</v>
      </c>
      <c r="AM47" s="292" t="s">
        <v>270</v>
      </c>
      <c r="AN47" s="292" t="e">
        <f>VLOOKUP(功能_33[[#This Row],[功能代號]],需二審tmp!A:A,1,FALSE)</f>
        <v>#N/A</v>
      </c>
      <c r="AO47" s="356">
        <v>44523</v>
      </c>
      <c r="AQ47" s="575" t="str">
        <f t="shared" si="0"/>
        <v>2-4</v>
      </c>
      <c r="AR47" s="577" t="str">
        <f t="shared" si="1"/>
        <v/>
      </c>
      <c r="AS47" s="579" t="str">
        <f t="shared" si="2"/>
        <v/>
      </c>
      <c r="AT47" s="581" t="str">
        <f t="shared" si="7"/>
        <v/>
      </c>
      <c r="AU47" s="583" t="str">
        <f t="shared" si="8"/>
        <v/>
      </c>
      <c r="AV47" s="585" t="str">
        <f t="shared" si="9"/>
        <v/>
      </c>
      <c r="AW47" s="609" t="str">
        <f t="shared" si="6"/>
        <v/>
      </c>
      <c r="AX47" s="666" t="str">
        <f>VLOOKUP(功能_33[[#This Row],[功能代號]],[3]工作表2!$C:$C,1,FALSE)</f>
        <v>L2416</v>
      </c>
    </row>
    <row r="48" spans="3:50" ht="13.8">
      <c r="C48" s="292" t="s">
        <v>91</v>
      </c>
      <c r="D48" s="292" t="s">
        <v>2842</v>
      </c>
      <c r="E48" s="291" t="s">
        <v>275</v>
      </c>
      <c r="F48" s="292" t="s">
        <v>276</v>
      </c>
      <c r="G48" s="292"/>
      <c r="H48" s="291" t="s">
        <v>193</v>
      </c>
      <c r="I48" s="291" t="s">
        <v>203</v>
      </c>
      <c r="J48" s="225" t="s">
        <v>3152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266</v>
      </c>
      <c r="AM48" s="302" t="s">
        <v>277</v>
      </c>
      <c r="AN48" s="292" t="e">
        <f>VLOOKUP(功能_33[[#This Row],[功能代號]],需二審tmp!A:A,1,FALSE)</f>
        <v>#N/A</v>
      </c>
      <c r="AO48" s="356">
        <v>44523</v>
      </c>
      <c r="AQ48" s="575" t="str">
        <f t="shared" si="0"/>
        <v>2-4</v>
      </c>
      <c r="AR48" s="577" t="str">
        <f t="shared" si="1"/>
        <v/>
      </c>
      <c r="AS48" s="579" t="str">
        <f t="shared" si="2"/>
        <v/>
      </c>
      <c r="AT48" s="581" t="str">
        <f t="shared" si="7"/>
        <v/>
      </c>
      <c r="AU48" s="583" t="str">
        <f t="shared" si="8"/>
        <v/>
      </c>
      <c r="AV48" s="585" t="str">
        <f t="shared" si="9"/>
        <v/>
      </c>
      <c r="AW48" s="609" t="str">
        <f t="shared" si="6"/>
        <v/>
      </c>
      <c r="AX48" s="666" t="str">
        <f>VLOOKUP(功能_33[[#This Row],[功能代號]],[3]工作表2!$C:$C,1,FALSE)</f>
        <v>L2915</v>
      </c>
    </row>
    <row r="49" spans="2:50" ht="13.8">
      <c r="C49" s="292" t="s">
        <v>91</v>
      </c>
      <c r="D49" s="292" t="s">
        <v>2842</v>
      </c>
      <c r="E49" s="291" t="s">
        <v>278</v>
      </c>
      <c r="F49" s="292" t="s">
        <v>279</v>
      </c>
      <c r="G49" s="292"/>
      <c r="H49" s="291" t="s">
        <v>193</v>
      </c>
      <c r="I49" s="291" t="s">
        <v>203</v>
      </c>
      <c r="J49" s="225" t="s">
        <v>3152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172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195</v>
      </c>
      <c r="AA49" s="299">
        <v>44477</v>
      </c>
      <c r="AB49" s="299"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5" t="str">
        <f t="shared" si="0"/>
        <v>2-4</v>
      </c>
      <c r="AR49" s="577" t="str">
        <f t="shared" si="1"/>
        <v/>
      </c>
      <c r="AS49" s="579" t="str">
        <f t="shared" si="2"/>
        <v/>
      </c>
      <c r="AT49" s="581" t="str">
        <f t="shared" si="7"/>
        <v/>
      </c>
      <c r="AU49" s="583" t="str">
        <f t="shared" si="8"/>
        <v/>
      </c>
      <c r="AV49" s="585" t="str">
        <f t="shared" si="9"/>
        <v/>
      </c>
      <c r="AW49" s="609" t="str">
        <f t="shared" si="6"/>
        <v/>
      </c>
      <c r="AX49" s="666" t="str">
        <f>VLOOKUP(功能_33[[#This Row],[功能代號]],[3]工作表2!$C:$C,1,FALSE)</f>
        <v>L2916</v>
      </c>
    </row>
    <row r="50" spans="2:50" ht="13.8">
      <c r="C50" s="292" t="s">
        <v>91</v>
      </c>
      <c r="D50" s="292" t="s">
        <v>2842</v>
      </c>
      <c r="E50" s="291" t="s">
        <v>280</v>
      </c>
      <c r="F50" s="292" t="s">
        <v>281</v>
      </c>
      <c r="G50" s="292"/>
      <c r="H50" s="291" t="s">
        <v>193</v>
      </c>
      <c r="I50" s="291" t="s">
        <v>194</v>
      </c>
      <c r="J50" s="225" t="s">
        <v>3152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5" t="str">
        <f t="shared" si="0"/>
        <v>2-4</v>
      </c>
      <c r="AR50" s="577" t="str">
        <f t="shared" si="1"/>
        <v/>
      </c>
      <c r="AS50" s="579" t="str">
        <f t="shared" si="2"/>
        <v/>
      </c>
      <c r="AT50" s="581" t="str">
        <f t="shared" si="7"/>
        <v/>
      </c>
      <c r="AU50" s="583" t="str">
        <f t="shared" si="8"/>
        <v/>
      </c>
      <c r="AV50" s="585" t="str">
        <f t="shared" si="9"/>
        <v/>
      </c>
      <c r="AW50" s="609" t="str">
        <f t="shared" si="6"/>
        <v/>
      </c>
      <c r="AX50" s="666" t="str">
        <f>VLOOKUP(功能_33[[#This Row],[功能代號]],[3]工作表2!$C:$C,1,FALSE)</f>
        <v>L2918</v>
      </c>
    </row>
    <row r="51" spans="2:50" ht="13.8">
      <c r="C51" s="292" t="s">
        <v>91</v>
      </c>
      <c r="D51" s="292" t="s">
        <v>2842</v>
      </c>
      <c r="E51" s="291" t="s">
        <v>282</v>
      </c>
      <c r="F51" s="292" t="s">
        <v>283</v>
      </c>
      <c r="G51" s="292"/>
      <c r="H51" s="291" t="s">
        <v>193</v>
      </c>
      <c r="I51" s="291" t="s">
        <v>194</v>
      </c>
      <c r="J51" s="225" t="s">
        <v>3152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226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196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44523</v>
      </c>
      <c r="AQ51" s="575" t="str">
        <f t="shared" si="0"/>
        <v>2-4</v>
      </c>
      <c r="AR51" s="577" t="str">
        <f t="shared" si="1"/>
        <v/>
      </c>
      <c r="AS51" s="579" t="str">
        <f t="shared" si="2"/>
        <v/>
      </c>
      <c r="AT51" s="581" t="str">
        <f t="shared" si="7"/>
        <v/>
      </c>
      <c r="AU51" s="583" t="str">
        <f t="shared" si="8"/>
        <v/>
      </c>
      <c r="AV51" s="585" t="str">
        <f t="shared" si="9"/>
        <v/>
      </c>
      <c r="AW51" s="609" t="str">
        <f t="shared" si="6"/>
        <v/>
      </c>
      <c r="AX51" s="666" t="str">
        <f>VLOOKUP(功能_33[[#This Row],[功能代號]],[3]工作表2!$C:$C,1,FALSE)</f>
        <v>L2418</v>
      </c>
    </row>
    <row r="52" spans="2:50" ht="13.8">
      <c r="C52" s="292" t="s">
        <v>95</v>
      </c>
      <c r="D52" s="292" t="s">
        <v>2828</v>
      </c>
      <c r="E52" s="291" t="s">
        <v>3073</v>
      </c>
      <c r="F52" s="292" t="s">
        <v>3076</v>
      </c>
      <c r="G52" s="292" t="s">
        <v>3077</v>
      </c>
      <c r="H52" s="291" t="s">
        <v>193</v>
      </c>
      <c r="I52" s="291" t="s">
        <v>194</v>
      </c>
      <c r="J52" s="225" t="s">
        <v>3257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5" t="str">
        <f t="shared" si="0"/>
        <v>6-6</v>
      </c>
      <c r="AR52" s="577" t="str">
        <f t="shared" si="1"/>
        <v/>
      </c>
      <c r="AS52" s="579" t="str">
        <f t="shared" si="2"/>
        <v/>
      </c>
      <c r="AT52" s="581" t="str">
        <f t="shared" si="7"/>
        <v/>
      </c>
      <c r="AU52" s="583" t="str">
        <f t="shared" si="8"/>
        <v/>
      </c>
      <c r="AV52" s="585" t="str">
        <f t="shared" si="9"/>
        <v/>
      </c>
      <c r="AW52" s="609" t="str">
        <f t="shared" si="6"/>
        <v/>
      </c>
      <c r="AX52" s="585" t="e">
        <f>VLOOKUP(功能_33[[#This Row],[功能代號]],[3]工作表2!$C:$C,1,FALSE)</f>
        <v>#N/A</v>
      </c>
    </row>
    <row r="53" spans="2:50" ht="13.8">
      <c r="C53" s="292" t="s">
        <v>95</v>
      </c>
      <c r="D53" s="292" t="s">
        <v>2828</v>
      </c>
      <c r="E53" s="291" t="s">
        <v>3074</v>
      </c>
      <c r="F53" s="292" t="s">
        <v>3075</v>
      </c>
      <c r="G53" s="292" t="s">
        <v>3077</v>
      </c>
      <c r="H53" s="291" t="s">
        <v>193</v>
      </c>
      <c r="I53" s="291" t="s">
        <v>194</v>
      </c>
      <c r="J53" s="225" t="s">
        <v>3257</v>
      </c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346</v>
      </c>
      <c r="AA53" s="282">
        <v>44544</v>
      </c>
      <c r="AB53" s="283">
        <v>44544</v>
      </c>
      <c r="AC53" s="299">
        <v>44550</v>
      </c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190</v>
      </c>
      <c r="AM53" s="291" t="s">
        <v>190</v>
      </c>
      <c r="AN53" s="292" t="e">
        <f>VLOOKUP(功能_33[[#This Row],[功能代號]],需二審tmp!A:A,1,FALSE)</f>
        <v>#N/A</v>
      </c>
      <c r="AO53" s="356">
        <v>44526</v>
      </c>
      <c r="AQ53" s="575" t="str">
        <f t="shared" si="0"/>
        <v>6-6</v>
      </c>
      <c r="AR53" s="577" t="str">
        <f t="shared" si="1"/>
        <v/>
      </c>
      <c r="AS53" s="579" t="str">
        <f t="shared" si="2"/>
        <v/>
      </c>
      <c r="AT53" s="581" t="str">
        <f t="shared" si="7"/>
        <v/>
      </c>
      <c r="AU53" s="583" t="str">
        <f t="shared" si="8"/>
        <v/>
      </c>
      <c r="AV53" s="585" t="str">
        <f t="shared" si="9"/>
        <v/>
      </c>
      <c r="AW53" s="609" t="str">
        <f t="shared" si="6"/>
        <v/>
      </c>
      <c r="AX53" s="585" t="e">
        <f>VLOOKUP(功能_33[[#This Row],[功能代號]],[3]工作表2!$C:$C,1,FALSE)</f>
        <v>#N/A</v>
      </c>
    </row>
    <row r="54" spans="2:50" ht="13.8">
      <c r="C54" s="292" t="s">
        <v>91</v>
      </c>
      <c r="D54" s="292" t="s">
        <v>2842</v>
      </c>
      <c r="E54" s="291" t="s">
        <v>284</v>
      </c>
      <c r="F54" s="292" t="s">
        <v>285</v>
      </c>
      <c r="G54" s="292"/>
      <c r="H54" s="291" t="s">
        <v>193</v>
      </c>
      <c r="I54" s="291" t="s">
        <v>203</v>
      </c>
      <c r="J54" s="225" t="s">
        <v>3152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VLOOKUP([4]!功能_33[[#This Row],[User]],[4]SKL放款!A:G,7,FALSE)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IFERROR(IF(VLOOKUP([4]!功能_33[[#This Row],[功能代號]],E:Q,11,FALSE)=0,"",VLOOKUP([4]!功能_33[[#This Row],[功能代號]],E:Q,11,FALSE)),"")</f>
        <v/>
      </c>
      <c r="AH54" s="299"/>
      <c r="AI54" s="299"/>
      <c r="AJ54" s="292"/>
      <c r="AK54" s="224">
        <v>44494</v>
      </c>
      <c r="AL54" s="291" t="s">
        <v>190</v>
      </c>
      <c r="AN54" s="292" t="e">
        <f>VLOOKUP([4]!功能_33[[#This Row],[功能代號]],[4]需二審tmp!A:A,1,FALSE)</f>
        <v>#REF!</v>
      </c>
      <c r="AO54" s="356">
        <v>44523</v>
      </c>
      <c r="AQ54" s="575" t="str">
        <f t="shared" si="0"/>
        <v>2-4</v>
      </c>
      <c r="AR54" s="576" t="str">
        <f t="shared" si="1"/>
        <v/>
      </c>
      <c r="AS54" s="578" t="str">
        <f t="shared" si="2"/>
        <v/>
      </c>
      <c r="AT54" s="614" t="str">
        <f t="shared" si="7"/>
        <v/>
      </c>
      <c r="AU54" s="615" t="str">
        <f t="shared" si="8"/>
        <v/>
      </c>
      <c r="AV54" s="263" t="str">
        <f t="shared" si="9"/>
        <v/>
      </c>
      <c r="AW54" s="609" t="str">
        <f t="shared" si="6"/>
        <v/>
      </c>
      <c r="AX54" s="666" t="str">
        <f>VLOOKUP(功能_33[[#This Row],[功能代號]],[3]工作表2!$C:$C,1,FALSE)</f>
        <v>L2017</v>
      </c>
    </row>
    <row r="55" spans="2:50" ht="13.8">
      <c r="C55" s="292" t="s">
        <v>91</v>
      </c>
      <c r="D55" s="292" t="s">
        <v>2842</v>
      </c>
      <c r="E55" s="291" t="s">
        <v>286</v>
      </c>
      <c r="F55" s="292" t="s">
        <v>287</v>
      </c>
      <c r="G55" s="292"/>
      <c r="H55" s="291" t="s">
        <v>193</v>
      </c>
      <c r="I55" s="291" t="s">
        <v>203</v>
      </c>
      <c r="J55" s="225" t="s">
        <v>3152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e">
        <f>VLOOKUP([4]!功能_33[[#This Row],[User]],[4]SKL放款!A:G,7,FALSE)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196</v>
      </c>
      <c r="AE55" s="299"/>
      <c r="AF55" s="355"/>
      <c r="AG55" s="299" t="str">
        <f>IFERROR(IF(VLOOKUP([4]!功能_33[[#This Row],[功能代號]],E:Q,11,FALSE)=0,"",VLOOKUP([4]!功能_33[[#This Row],[功能代號]],E:Q,11,FALSE)),"")</f>
        <v/>
      </c>
      <c r="AH55" s="299"/>
      <c r="AI55" s="299"/>
      <c r="AJ55" s="292"/>
      <c r="AL55" s="291" t="s">
        <v>190</v>
      </c>
      <c r="AN55" s="292" t="e">
        <f>VLOOKUP([4]!功能_33[[#This Row],[功能代號]],[4]需二審tmp!A:A,1,FALSE)</f>
        <v>#REF!</v>
      </c>
      <c r="AO55" s="356">
        <v>44523</v>
      </c>
      <c r="AQ55" s="575" t="str">
        <f t="shared" si="0"/>
        <v>2-4</v>
      </c>
      <c r="AR55" s="576" t="str">
        <f t="shared" si="1"/>
        <v/>
      </c>
      <c r="AS55" s="578" t="str">
        <f t="shared" si="2"/>
        <v/>
      </c>
      <c r="AT55" s="614" t="str">
        <f t="shared" si="7"/>
        <v/>
      </c>
      <c r="AU55" s="615" t="str">
        <f t="shared" si="8"/>
        <v/>
      </c>
      <c r="AV55" s="263" t="str">
        <f t="shared" si="9"/>
        <v/>
      </c>
      <c r="AW55" s="609" t="str">
        <f t="shared" si="6"/>
        <v/>
      </c>
      <c r="AX55" s="666" t="str">
        <f>VLOOKUP(功能_33[[#This Row],[功能代號]],[3]工作表2!$C:$C,1,FALSE)</f>
        <v>L2417</v>
      </c>
    </row>
    <row r="56" spans="2:50" ht="13.8">
      <c r="C56" s="292" t="s">
        <v>91</v>
      </c>
      <c r="D56" s="292" t="s">
        <v>2842</v>
      </c>
      <c r="E56" s="291" t="s">
        <v>288</v>
      </c>
      <c r="F56" s="292" t="s">
        <v>289</v>
      </c>
      <c r="G56" s="292"/>
      <c r="H56" s="291" t="s">
        <v>193</v>
      </c>
      <c r="I56" s="291" t="s">
        <v>203</v>
      </c>
      <c r="J56" s="225" t="s">
        <v>3152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266</v>
      </c>
      <c r="AM56" s="292" t="s">
        <v>277</v>
      </c>
      <c r="AN56" s="292" t="str">
        <f>VLOOKUP(功能_33[[#This Row],[功能代號]],需二審tmp!A:A,1,FALSE)</f>
        <v>L2412</v>
      </c>
      <c r="AO56" s="356">
        <v>44523</v>
      </c>
      <c r="AQ56" s="575" t="str">
        <f t="shared" si="0"/>
        <v>2-4</v>
      </c>
      <c r="AR56" s="577" t="str">
        <f t="shared" si="1"/>
        <v/>
      </c>
      <c r="AS56" s="579" t="str">
        <f t="shared" si="2"/>
        <v/>
      </c>
      <c r="AT56" s="581" t="str">
        <f t="shared" si="7"/>
        <v/>
      </c>
      <c r="AU56" s="583" t="str">
        <f t="shared" si="8"/>
        <v/>
      </c>
      <c r="AV56" s="585" t="str">
        <f t="shared" si="9"/>
        <v/>
      </c>
      <c r="AW56" s="609" t="str">
        <f t="shared" si="6"/>
        <v/>
      </c>
      <c r="AX56" s="666" t="str">
        <f>VLOOKUP(功能_33[[#This Row],[功能代號]],[3]工作表2!$C:$C,1,FALSE)</f>
        <v>L2412</v>
      </c>
    </row>
    <row r="57" spans="2:50" ht="13.8">
      <c r="C57" s="292" t="s">
        <v>91</v>
      </c>
      <c r="D57" s="292" t="s">
        <v>2842</v>
      </c>
      <c r="E57" s="291" t="s">
        <v>290</v>
      </c>
      <c r="F57" s="292" t="s">
        <v>291</v>
      </c>
      <c r="G57" s="292"/>
      <c r="H57" s="291" t="s">
        <v>193</v>
      </c>
      <c r="I57" s="291" t="s">
        <v>203</v>
      </c>
      <c r="J57" s="225" t="s">
        <v>3152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196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190</v>
      </c>
      <c r="AN57" s="292" t="e">
        <f>VLOOKUP(功能_33[[#This Row],[功能代號]],需二審tmp!A:A,1,FALSE)</f>
        <v>#N/A</v>
      </c>
      <c r="AO57" s="356">
        <v>44523</v>
      </c>
      <c r="AQ57" s="575" t="str">
        <f t="shared" si="0"/>
        <v>2-4</v>
      </c>
      <c r="AR57" s="577" t="str">
        <f t="shared" si="1"/>
        <v/>
      </c>
      <c r="AS57" s="579" t="str">
        <f t="shared" si="2"/>
        <v/>
      </c>
      <c r="AT57" s="581" t="str">
        <f t="shared" si="7"/>
        <v/>
      </c>
      <c r="AU57" s="583" t="str">
        <f t="shared" si="8"/>
        <v/>
      </c>
      <c r="AV57" s="585" t="str">
        <f t="shared" si="9"/>
        <v/>
      </c>
      <c r="AW57" s="609" t="str">
        <f t="shared" si="6"/>
        <v/>
      </c>
      <c r="AX57" s="666" t="str">
        <f>VLOOKUP(功能_33[[#This Row],[功能代號]],[3]工作表2!$C:$C,1,FALSE)</f>
        <v>L2912</v>
      </c>
    </row>
    <row r="58" spans="2:50" ht="13.8">
      <c r="C58" s="292" t="s">
        <v>91</v>
      </c>
      <c r="D58" s="292" t="s">
        <v>2842</v>
      </c>
      <c r="E58" s="291" t="s">
        <v>292</v>
      </c>
      <c r="F58" s="292" t="s">
        <v>293</v>
      </c>
      <c r="G58" s="292"/>
      <c r="H58" s="291" t="s">
        <v>193</v>
      </c>
      <c r="I58" s="291" t="s">
        <v>203</v>
      </c>
      <c r="J58" s="225" t="s">
        <v>3152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266</v>
      </c>
      <c r="AM58" s="292" t="s">
        <v>294</v>
      </c>
      <c r="AN58" s="292" t="str">
        <f>VLOOKUP(功能_33[[#This Row],[功能代號]],需二審tmp!A:A,1,FALSE)</f>
        <v>L2413</v>
      </c>
      <c r="AO58" s="356">
        <v>44523</v>
      </c>
      <c r="AQ58" s="575" t="str">
        <f t="shared" si="0"/>
        <v>2-4</v>
      </c>
      <c r="AR58" s="577" t="str">
        <f t="shared" si="1"/>
        <v/>
      </c>
      <c r="AS58" s="579" t="str">
        <f t="shared" si="2"/>
        <v/>
      </c>
      <c r="AT58" s="581" t="str">
        <f t="shared" si="7"/>
        <v/>
      </c>
      <c r="AU58" s="583" t="str">
        <f t="shared" si="8"/>
        <v/>
      </c>
      <c r="AV58" s="585" t="str">
        <f t="shared" si="9"/>
        <v/>
      </c>
      <c r="AW58" s="609" t="str">
        <f t="shared" si="6"/>
        <v/>
      </c>
      <c r="AX58" s="666" t="str">
        <f>VLOOKUP(功能_33[[#This Row],[功能代號]],[3]工作表2!$C:$C,1,FALSE)</f>
        <v>L2413</v>
      </c>
    </row>
    <row r="59" spans="2:50" ht="13.8">
      <c r="C59" s="292" t="s">
        <v>91</v>
      </c>
      <c r="D59" s="292" t="s">
        <v>2842</v>
      </c>
      <c r="E59" s="291" t="s">
        <v>295</v>
      </c>
      <c r="F59" s="292" t="s">
        <v>296</v>
      </c>
      <c r="G59" s="292"/>
      <c r="H59" s="291" t="s">
        <v>193</v>
      </c>
      <c r="I59" s="291" t="s">
        <v>203</v>
      </c>
      <c r="J59" s="225" t="s">
        <v>3152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L2913</v>
      </c>
      <c r="AO59" s="356">
        <v>44523</v>
      </c>
      <c r="AQ59" s="575" t="str">
        <f t="shared" si="0"/>
        <v>2-4</v>
      </c>
      <c r="AR59" s="577" t="str">
        <f t="shared" si="1"/>
        <v/>
      </c>
      <c r="AS59" s="579" t="str">
        <f t="shared" si="2"/>
        <v/>
      </c>
      <c r="AT59" s="581" t="str">
        <f t="shared" si="7"/>
        <v/>
      </c>
      <c r="AU59" s="583" t="str">
        <f t="shared" si="8"/>
        <v/>
      </c>
      <c r="AV59" s="585" t="str">
        <f t="shared" si="9"/>
        <v/>
      </c>
      <c r="AW59" s="609" t="str">
        <f t="shared" si="6"/>
        <v/>
      </c>
      <c r="AX59" s="666" t="str">
        <f>VLOOKUP(功能_33[[#This Row],[功能代號]],[3]工作表2!$C:$C,1,FALSE)</f>
        <v>L2913</v>
      </c>
    </row>
    <row r="60" spans="2:50" ht="13.8">
      <c r="C60" s="292" t="s">
        <v>91</v>
      </c>
      <c r="D60" s="292" t="s">
        <v>2842</v>
      </c>
      <c r="E60" s="291" t="s">
        <v>297</v>
      </c>
      <c r="F60" s="292" t="s">
        <v>298</v>
      </c>
      <c r="G60" s="292"/>
      <c r="H60" s="291" t="s">
        <v>193</v>
      </c>
      <c r="I60" s="291" t="s">
        <v>203</v>
      </c>
      <c r="J60" s="225" t="s">
        <v>3152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133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str">
        <f>VLOOKUP(功能_33[[#This Row],[功能代號]],需二審tmp!A:A,1,FALSE)</f>
        <v>L2414</v>
      </c>
      <c r="AO60" s="356">
        <v>44523</v>
      </c>
      <c r="AQ60" s="575" t="str">
        <f t="shared" si="0"/>
        <v>2-4</v>
      </c>
      <c r="AR60" s="577" t="str">
        <f t="shared" si="1"/>
        <v/>
      </c>
      <c r="AS60" s="579" t="str">
        <f t="shared" si="2"/>
        <v/>
      </c>
      <c r="AT60" s="581" t="str">
        <f t="shared" si="7"/>
        <v/>
      </c>
      <c r="AU60" s="583" t="str">
        <f t="shared" si="8"/>
        <v/>
      </c>
      <c r="AV60" s="585" t="str">
        <f t="shared" si="9"/>
        <v/>
      </c>
      <c r="AW60" s="609" t="str">
        <f t="shared" si="6"/>
        <v/>
      </c>
      <c r="AX60" s="666" t="str">
        <f>VLOOKUP(功能_33[[#This Row],[功能代號]],[3]工作表2!$C:$C,1,FALSE)</f>
        <v>L2414</v>
      </c>
    </row>
    <row r="61" spans="2:50" ht="13.8">
      <c r="C61" s="292" t="s">
        <v>91</v>
      </c>
      <c r="D61" s="292" t="s">
        <v>2842</v>
      </c>
      <c r="E61" s="291" t="s">
        <v>299</v>
      </c>
      <c r="F61" s="292" t="s">
        <v>300</v>
      </c>
      <c r="G61" s="292"/>
      <c r="H61" s="291" t="s">
        <v>193</v>
      </c>
      <c r="I61" s="291" t="s">
        <v>203</v>
      </c>
      <c r="J61" s="225" t="s">
        <v>3152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226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195</v>
      </c>
      <c r="AA61" s="299">
        <v>44477</v>
      </c>
      <c r="AB61" s="299">
        <v>44477</v>
      </c>
      <c r="AC61" s="299">
        <v>44544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190</v>
      </c>
      <c r="AN61" s="292" t="e">
        <f>VLOOKUP(功能_33[[#This Row],[功能代號]],需二審tmp!A:A,1,FALSE)</f>
        <v>#N/A</v>
      </c>
      <c r="AO61" s="356">
        <v>44523</v>
      </c>
      <c r="AQ61" s="575" t="str">
        <f t="shared" si="0"/>
        <v>2-4</v>
      </c>
      <c r="AR61" s="577" t="str">
        <f t="shared" si="1"/>
        <v/>
      </c>
      <c r="AS61" s="579" t="str">
        <f t="shared" si="2"/>
        <v/>
      </c>
      <c r="AT61" s="581" t="str">
        <f t="shared" si="7"/>
        <v/>
      </c>
      <c r="AU61" s="583" t="str">
        <f t="shared" si="8"/>
        <v/>
      </c>
      <c r="AV61" s="585" t="str">
        <f t="shared" si="9"/>
        <v/>
      </c>
      <c r="AW61" s="609" t="str">
        <f t="shared" si="6"/>
        <v/>
      </c>
      <c r="AX61" s="666" t="str">
        <f>VLOOKUP(功能_33[[#This Row],[功能代號]],[3]工作表2!$C:$C,1,FALSE)</f>
        <v>L2914</v>
      </c>
    </row>
    <row r="62" spans="2:50" ht="13.8">
      <c r="C62" s="292" t="s">
        <v>91</v>
      </c>
      <c r="D62" s="292" t="s">
        <v>2854</v>
      </c>
      <c r="E62" s="291" t="s">
        <v>301</v>
      </c>
      <c r="F62" s="292" t="s">
        <v>302</v>
      </c>
      <c r="G62" s="292"/>
      <c r="H62" s="291" t="s">
        <v>193</v>
      </c>
      <c r="I62" s="291" t="s">
        <v>203</v>
      </c>
      <c r="J62" s="225" t="s">
        <v>3246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304</v>
      </c>
      <c r="AN62" s="292" t="str">
        <f>VLOOKUP(功能_33[[#This Row],[功能代號]],需二審tmp!A:A,1,FALSE)</f>
        <v>L2702</v>
      </c>
      <c r="AO62" s="356">
        <v>44523</v>
      </c>
      <c r="AQ62" s="575" t="str">
        <f t="shared" si="0"/>
        <v>2-9</v>
      </c>
      <c r="AR62" s="577" t="str">
        <f t="shared" si="1"/>
        <v/>
      </c>
      <c r="AS62" s="579" t="str">
        <f t="shared" si="2"/>
        <v/>
      </c>
      <c r="AT62" s="581" t="str">
        <f t="shared" si="7"/>
        <v/>
      </c>
      <c r="AU62" s="583" t="str">
        <f t="shared" si="8"/>
        <v/>
      </c>
      <c r="AV62" s="585" t="str">
        <f t="shared" si="9"/>
        <v/>
      </c>
      <c r="AW62" s="609" t="str">
        <f t="shared" si="6"/>
        <v/>
      </c>
      <c r="AX62" s="666" t="str">
        <f>VLOOKUP(功能_33[[#This Row],[功能代號]],[3]工作表2!$C:$C,1,FALSE)</f>
        <v>L2702</v>
      </c>
    </row>
    <row r="63" spans="2:50" ht="13.8">
      <c r="C63" s="292" t="s">
        <v>91</v>
      </c>
      <c r="D63" s="292" t="s">
        <v>2854</v>
      </c>
      <c r="E63" s="291" t="s">
        <v>305</v>
      </c>
      <c r="F63" s="292" t="s">
        <v>306</v>
      </c>
      <c r="G63" s="292"/>
      <c r="H63" s="291" t="s">
        <v>193</v>
      </c>
      <c r="I63" s="291" t="s">
        <v>203</v>
      </c>
      <c r="J63" s="225" t="s">
        <v>3246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172</v>
      </c>
      <c r="P63" s="270" t="s">
        <v>303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>
        <v>44546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307</v>
      </c>
      <c r="AN63" s="292" t="str">
        <f>VLOOKUP(功能_33[[#This Row],[功能代號]],需二審tmp!A:A,1,FALSE)</f>
        <v>L2072</v>
      </c>
      <c r="AO63" s="356">
        <v>44523</v>
      </c>
      <c r="AQ63" s="575" t="str">
        <f t="shared" si="0"/>
        <v>2-9</v>
      </c>
      <c r="AR63" s="577" t="str">
        <f t="shared" si="1"/>
        <v/>
      </c>
      <c r="AS63" s="579" t="str">
        <f t="shared" si="2"/>
        <v/>
      </c>
      <c r="AT63" s="581" t="str">
        <f t="shared" si="7"/>
        <v/>
      </c>
      <c r="AU63" s="583" t="str">
        <f t="shared" si="8"/>
        <v/>
      </c>
      <c r="AV63" s="585" t="str">
        <f t="shared" si="9"/>
        <v/>
      </c>
      <c r="AW63" s="609" t="str">
        <f t="shared" si="6"/>
        <v/>
      </c>
      <c r="AX63" s="666" t="str">
        <f>VLOOKUP(功能_33[[#This Row],[功能代號]],[3]工作表2!$C:$C,1,FALSE)</f>
        <v>L2072</v>
      </c>
    </row>
    <row r="64" spans="2:50" ht="13.8">
      <c r="B64" s="292">
        <v>1</v>
      </c>
      <c r="C64" s="292" t="s">
        <v>92</v>
      </c>
      <c r="D64" s="292" t="s">
        <v>2845</v>
      </c>
      <c r="E64" s="291" t="s">
        <v>308</v>
      </c>
      <c r="F64" s="292" t="s">
        <v>309</v>
      </c>
      <c r="G64" s="292"/>
      <c r="H64" s="291" t="s">
        <v>193</v>
      </c>
      <c r="I64" s="291" t="s">
        <v>194</v>
      </c>
      <c r="J64" s="225" t="s">
        <v>310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172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196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311</v>
      </c>
      <c r="AN64" s="292" t="e">
        <f>VLOOKUP(功能_33[[#This Row],[功能代號]],需二審tmp!A:A,1,FALSE)</f>
        <v>#N/A</v>
      </c>
      <c r="AO64" s="356">
        <v>44512</v>
      </c>
      <c r="AQ64" s="575" t="str">
        <f t="shared" si="0"/>
        <v>3-1</v>
      </c>
      <c r="AR64" s="577" t="str">
        <f t="shared" si="1"/>
        <v/>
      </c>
      <c r="AS64" s="579" t="str">
        <f t="shared" si="2"/>
        <v/>
      </c>
      <c r="AT64" s="581" t="str">
        <f t="shared" si="7"/>
        <v/>
      </c>
      <c r="AU64" s="583" t="str">
        <f t="shared" si="8"/>
        <v/>
      </c>
      <c r="AV64" s="585" t="str">
        <f t="shared" si="9"/>
        <v/>
      </c>
      <c r="AW64" s="609" t="str">
        <f t="shared" si="6"/>
        <v/>
      </c>
      <c r="AX64" s="666" t="str">
        <f>VLOOKUP(功能_33[[#This Row],[功能代號]],[3]工作表2!$C:$C,1,FALSE)</f>
        <v>L3901</v>
      </c>
    </row>
    <row r="65" spans="2:50" ht="13.8">
      <c r="C65" s="292" t="s">
        <v>98</v>
      </c>
      <c r="D65" s="292" t="s">
        <v>2822</v>
      </c>
      <c r="E65" s="291" t="s">
        <v>312</v>
      </c>
      <c r="F65" s="292" t="s">
        <v>313</v>
      </c>
      <c r="G65" s="292"/>
      <c r="H65" s="291" t="s">
        <v>193</v>
      </c>
      <c r="I65" s="291" t="s">
        <v>314</v>
      </c>
      <c r="J65" s="225" t="s">
        <v>3176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172</v>
      </c>
      <c r="P65" s="270" t="s">
        <v>315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133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316</v>
      </c>
      <c r="AM65" s="304" t="s">
        <v>317</v>
      </c>
      <c r="AN65" s="292" t="str">
        <f>VLOOKUP(功能_33[[#This Row],[功能代號]],需二審tmp!A:A,1,FALSE)</f>
        <v>L9110</v>
      </c>
      <c r="AO65" s="356">
        <v>44526</v>
      </c>
      <c r="AQ65" s="575" t="str">
        <f t="shared" si="0"/>
        <v>9-9</v>
      </c>
      <c r="AR65" s="577" t="str">
        <f t="shared" si="1"/>
        <v/>
      </c>
      <c r="AS65" s="579" t="str">
        <f t="shared" si="2"/>
        <v/>
      </c>
      <c r="AT65" s="581" t="str">
        <f t="shared" si="7"/>
        <v/>
      </c>
      <c r="AU65" s="583" t="str">
        <f t="shared" si="8"/>
        <v/>
      </c>
      <c r="AV65" s="585" t="str">
        <f t="shared" si="9"/>
        <v/>
      </c>
      <c r="AW65" s="609" t="str">
        <f t="shared" si="6"/>
        <v/>
      </c>
      <c r="AX65" s="666" t="str">
        <f>VLOOKUP(功能_33[[#This Row],[功能代號]],[3]工作表2!$C:$C,1,FALSE)</f>
        <v>L9110</v>
      </c>
    </row>
    <row r="66" spans="2:50" ht="13.8">
      <c r="B66" s="292">
        <v>1</v>
      </c>
      <c r="C66" s="292" t="s">
        <v>92</v>
      </c>
      <c r="D66" s="292" t="s">
        <v>2846</v>
      </c>
      <c r="E66" s="291" t="s">
        <v>318</v>
      </c>
      <c r="F66" s="292" t="s">
        <v>319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195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e">
        <f>VLOOKUP(功能_33[[#This Row],[功能代號]],需二審tmp!A:A,1,FALSE)</f>
        <v>#N/A</v>
      </c>
      <c r="AO66" s="356">
        <v>44512</v>
      </c>
      <c r="AQ66" s="575" t="str">
        <f t="shared" si="0"/>
        <v>3-2</v>
      </c>
      <c r="AR66" s="577" t="str">
        <f t="shared" si="1"/>
        <v/>
      </c>
      <c r="AS66" s="579" t="str">
        <f t="shared" si="2"/>
        <v/>
      </c>
      <c r="AT66" s="581" t="str">
        <f t="shared" si="7"/>
        <v/>
      </c>
      <c r="AU66" s="583" t="str">
        <f t="shared" si="8"/>
        <v/>
      </c>
      <c r="AV66" s="585" t="str">
        <f t="shared" si="9"/>
        <v/>
      </c>
      <c r="AW66" s="609" t="str">
        <f t="shared" si="6"/>
        <v/>
      </c>
      <c r="AX66" s="666" t="str">
        <f>VLOOKUP(功能_33[[#This Row],[功能代號]],[3]工作表2!$C:$C,1,FALSE)</f>
        <v>L3003</v>
      </c>
    </row>
    <row r="67" spans="2:50" ht="13.8">
      <c r="B67" s="292">
        <v>1</v>
      </c>
      <c r="C67" s="292" t="s">
        <v>92</v>
      </c>
      <c r="D67" s="292" t="s">
        <v>2846</v>
      </c>
      <c r="E67" s="291" t="s">
        <v>320</v>
      </c>
      <c r="F67" s="292" t="s">
        <v>321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str">
        <f>VLOOKUP(功能_33[[#This Row],[功能代號]],需二審tmp!A:A,1,FALSE)</f>
        <v>L3110</v>
      </c>
      <c r="AO67" s="356">
        <v>44512</v>
      </c>
      <c r="AQ67" s="575" t="str">
        <f t="shared" si="0"/>
        <v>3-2</v>
      </c>
      <c r="AR67" s="577" t="str">
        <f t="shared" si="1"/>
        <v/>
      </c>
      <c r="AS67" s="579" t="str">
        <f t="shared" si="2"/>
        <v/>
      </c>
      <c r="AT67" s="581" t="str">
        <f t="shared" si="7"/>
        <v/>
      </c>
      <c r="AU67" s="583" t="str">
        <f t="shared" si="8"/>
        <v/>
      </c>
      <c r="AV67" s="585" t="str">
        <f t="shared" si="9"/>
        <v/>
      </c>
      <c r="AW67" s="609" t="str">
        <f t="shared" ref="AW67:AW130" si="10">IF(OR(COUNTA(M67)=0,COUNTA(Y67)=0),I67,"")</f>
        <v/>
      </c>
      <c r="AX67" s="666" t="str">
        <f>VLOOKUP(功能_33[[#This Row],[功能代號]],[3]工作表2!$C:$C,1,FALSE)</f>
        <v>L3110</v>
      </c>
    </row>
    <row r="68" spans="2:50" ht="13.8">
      <c r="B68" s="292">
        <v>1</v>
      </c>
      <c r="C68" s="292" t="s">
        <v>92</v>
      </c>
      <c r="D68" s="292" t="s">
        <v>2846</v>
      </c>
      <c r="E68" s="291" t="s">
        <v>322</v>
      </c>
      <c r="F68" s="292" t="s">
        <v>323</v>
      </c>
      <c r="G68" s="292"/>
      <c r="H68" s="291" t="s">
        <v>193</v>
      </c>
      <c r="I68" s="291" t="s">
        <v>194</v>
      </c>
      <c r="J68" s="225" t="s">
        <v>310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195</v>
      </c>
      <c r="AA68" s="299">
        <v>44496</v>
      </c>
      <c r="AB68" s="299">
        <v>44496</v>
      </c>
      <c r="AC68" s="299">
        <v>44512</v>
      </c>
      <c r="AD68" s="299" t="s">
        <v>196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N68" s="292" t="e">
        <f>VLOOKUP(功能_33[[#This Row],[功能代號]],需二審tmp!A:A,1,FALSE)</f>
        <v>#N/A</v>
      </c>
      <c r="AO68" s="356">
        <v>44512</v>
      </c>
      <c r="AQ68" s="575" t="str">
        <f t="shared" ref="AQ68:AQ131" si="11">IF(COUNTA(AC68)=1,LEFT(D68,3),"")</f>
        <v>3-2</v>
      </c>
      <c r="AR68" s="577" t="str">
        <f t="shared" ref="AR68:AR131" si="12">IF(AND(COUNTA(L68)=1,COUNTA(M68)=1,COUNTA(Y68)=1,COUNTA(AB68)=1,COUNTA(AC68)=0),LEFT(D68,3),"")</f>
        <v/>
      </c>
      <c r="AS68" s="579" t="str">
        <f t="shared" ref="AS68:AS131" si="13">IF(AND(COUNTA(L68)=1,COUNTA(M68)=1,COUNTA(Y68)=1,COUNTA(AB68)=0,COUNTA(AC68)=0),LEFT(D68,3),"")</f>
        <v/>
      </c>
      <c r="AT68" s="581" t="str">
        <f t="shared" ref="AT68:AT131" si="14">IF(AND(COUNTA(M68)=0,COUNTA(Y68)=1),LEFT(D68,3),"")</f>
        <v/>
      </c>
      <c r="AU68" s="583" t="str">
        <f t="shared" ref="AU68:AU131" si="15">IF(AND(COUNTA(M68)=1,COUNTA(Y68)=0),LEFT(D68,3),"")</f>
        <v/>
      </c>
      <c r="AV68" s="585" t="str">
        <f t="shared" ref="AV68:AV131" si="16">IF(AND(COUNTA(M68)=0,COUNTA(Y68)=0),LEFT(D68,3),"")</f>
        <v/>
      </c>
      <c r="AW68" s="609" t="str">
        <f t="shared" si="10"/>
        <v/>
      </c>
      <c r="AX68" s="666" t="str">
        <f>VLOOKUP(功能_33[[#This Row],[功能代號]],[3]工作表2!$C:$C,1,FALSE)</f>
        <v>L3120</v>
      </c>
    </row>
    <row r="69" spans="2:50" ht="13.8">
      <c r="C69" s="292" t="s">
        <v>95</v>
      </c>
      <c r="D69" s="292" t="s">
        <v>2850</v>
      </c>
      <c r="E69" s="291" t="s">
        <v>324</v>
      </c>
      <c r="F69" s="292" t="s">
        <v>325</v>
      </c>
      <c r="G69" s="292"/>
      <c r="H69" s="291" t="s">
        <v>193</v>
      </c>
      <c r="I69" s="291" t="s">
        <v>194</v>
      </c>
      <c r="J69" s="225" t="s">
        <v>3257</v>
      </c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>
        <v>44550</v>
      </c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L69" s="291" t="s">
        <v>190</v>
      </c>
      <c r="AM69" s="292" t="s">
        <v>190</v>
      </c>
      <c r="AN69" s="292" t="str">
        <f>VLOOKUP(功能_33[[#This Row],[功能代號]],需二審tmp!A:A,1,FALSE)</f>
        <v>L6984</v>
      </c>
      <c r="AO69" s="356">
        <v>44526</v>
      </c>
      <c r="AQ69" s="575" t="str">
        <f t="shared" si="11"/>
        <v>6-8</v>
      </c>
      <c r="AR69" s="577" t="str">
        <f t="shared" si="12"/>
        <v/>
      </c>
      <c r="AS69" s="579" t="str">
        <f t="shared" si="13"/>
        <v/>
      </c>
      <c r="AT69" s="581" t="str">
        <f t="shared" si="14"/>
        <v/>
      </c>
      <c r="AU69" s="583" t="str">
        <f t="shared" si="15"/>
        <v/>
      </c>
      <c r="AV69" s="585" t="str">
        <f t="shared" si="16"/>
        <v/>
      </c>
      <c r="AW69" s="609" t="str">
        <f t="shared" si="10"/>
        <v/>
      </c>
      <c r="AX69" s="666" t="str">
        <f>VLOOKUP(功能_33[[#This Row],[功能代號]],[3]工作表2!$C:$C,1,FALSE)</f>
        <v>L6984</v>
      </c>
    </row>
    <row r="70" spans="2:50" ht="13.8">
      <c r="B70" s="292">
        <v>1</v>
      </c>
      <c r="C70" s="292" t="s">
        <v>92</v>
      </c>
      <c r="D70" s="292" t="s">
        <v>2846</v>
      </c>
      <c r="E70" s="291" t="s">
        <v>326</v>
      </c>
      <c r="F70" s="292" t="s">
        <v>327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328</v>
      </c>
      <c r="AL70" s="291">
        <v>325</v>
      </c>
      <c r="AM70" s="292" t="s">
        <v>329</v>
      </c>
      <c r="AN70" s="292" t="str">
        <f>VLOOKUP(功能_33[[#This Row],[功能代號]],需二審tmp!A:A,1,FALSE)</f>
        <v>L3100</v>
      </c>
      <c r="AO70" s="356">
        <v>44512</v>
      </c>
      <c r="AQ70" s="575" t="str">
        <f t="shared" si="11"/>
        <v>3-2</v>
      </c>
      <c r="AR70" s="577" t="str">
        <f t="shared" si="12"/>
        <v/>
      </c>
      <c r="AS70" s="579" t="str">
        <f t="shared" si="13"/>
        <v/>
      </c>
      <c r="AT70" s="581" t="str">
        <f t="shared" si="14"/>
        <v/>
      </c>
      <c r="AU70" s="583" t="str">
        <f t="shared" si="15"/>
        <v/>
      </c>
      <c r="AV70" s="585" t="str">
        <f t="shared" si="16"/>
        <v/>
      </c>
      <c r="AW70" s="609" t="str">
        <f t="shared" si="10"/>
        <v/>
      </c>
      <c r="AX70" s="666" t="str">
        <f>VLOOKUP(功能_33[[#This Row],[功能代號]],[3]工作表2!$C:$C,1,FALSE)</f>
        <v>L3100</v>
      </c>
    </row>
    <row r="71" spans="2:50" ht="13.8">
      <c r="B71" s="292">
        <v>1</v>
      </c>
      <c r="C71" s="292" t="s">
        <v>92</v>
      </c>
      <c r="D71" s="292" t="s">
        <v>2846</v>
      </c>
      <c r="E71" s="291" t="s">
        <v>330</v>
      </c>
      <c r="F71" s="292" t="s">
        <v>331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L3002</v>
      </c>
      <c r="AO71" s="356">
        <v>44512</v>
      </c>
      <c r="AQ71" s="575" t="str">
        <f t="shared" si="11"/>
        <v>3-2</v>
      </c>
      <c r="AR71" s="577" t="str">
        <f t="shared" si="12"/>
        <v/>
      </c>
      <c r="AS71" s="579" t="str">
        <f t="shared" si="13"/>
        <v/>
      </c>
      <c r="AT71" s="581" t="str">
        <f t="shared" si="14"/>
        <v/>
      </c>
      <c r="AU71" s="583" t="str">
        <f t="shared" si="15"/>
        <v/>
      </c>
      <c r="AV71" s="585" t="str">
        <f t="shared" si="16"/>
        <v/>
      </c>
      <c r="AW71" s="609" t="str">
        <f t="shared" si="10"/>
        <v/>
      </c>
      <c r="AX71" s="666" t="str">
        <f>VLOOKUP(功能_33[[#This Row],[功能代號]],[3]工作表2!$C:$C,1,FALSE)</f>
        <v>L3002</v>
      </c>
    </row>
    <row r="72" spans="2:50" ht="13.8">
      <c r="B72" s="292">
        <v>1</v>
      </c>
      <c r="C72" s="292" t="s">
        <v>92</v>
      </c>
      <c r="D72" s="292" t="s">
        <v>2846</v>
      </c>
      <c r="E72" s="291" t="s">
        <v>333</v>
      </c>
      <c r="F72" s="292" t="s">
        <v>334</v>
      </c>
      <c r="G72" s="292"/>
      <c r="H72" s="291" t="s">
        <v>193</v>
      </c>
      <c r="I72" s="291" t="s">
        <v>194</v>
      </c>
      <c r="J72" s="225" t="s">
        <v>310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str">
        <f>VLOOKUP(功能_33[[#This Row],[功能代號]],需二審tmp!A:A,1,FALSE)</f>
        <v>L3916</v>
      </c>
      <c r="AO72" s="356">
        <v>44512</v>
      </c>
      <c r="AQ72" s="575" t="str">
        <f t="shared" si="11"/>
        <v>3-2</v>
      </c>
      <c r="AR72" s="577" t="str">
        <f t="shared" si="12"/>
        <v/>
      </c>
      <c r="AS72" s="579" t="str">
        <f t="shared" si="13"/>
        <v/>
      </c>
      <c r="AT72" s="581" t="str">
        <f t="shared" si="14"/>
        <v/>
      </c>
      <c r="AU72" s="583" t="str">
        <f t="shared" si="15"/>
        <v/>
      </c>
      <c r="AV72" s="585" t="str">
        <f t="shared" si="16"/>
        <v/>
      </c>
      <c r="AW72" s="609" t="str">
        <f t="shared" si="10"/>
        <v/>
      </c>
      <c r="AX72" s="666" t="str">
        <f>VLOOKUP(功能_33[[#This Row],[功能代號]],[3]工作表2!$C:$C,1,FALSE)</f>
        <v>L3916</v>
      </c>
    </row>
    <row r="73" spans="2:50" ht="13.8">
      <c r="B73" s="292">
        <v>1</v>
      </c>
      <c r="C73" s="292" t="s">
        <v>92</v>
      </c>
      <c r="D73" s="292" t="s">
        <v>2846</v>
      </c>
      <c r="E73" s="291" t="s">
        <v>335</v>
      </c>
      <c r="F73" s="292" t="s">
        <v>336</v>
      </c>
      <c r="G73" s="292"/>
      <c r="H73" s="291" t="s">
        <v>193</v>
      </c>
      <c r="I73" s="291" t="s">
        <v>194</v>
      </c>
      <c r="J73" s="225" t="s">
        <v>310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195</v>
      </c>
      <c r="AA73" s="299">
        <v>44496</v>
      </c>
      <c r="AB73" s="299">
        <v>44496</v>
      </c>
      <c r="AC73" s="299">
        <v>44512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332</v>
      </c>
      <c r="AN73" s="292" t="e">
        <f>VLOOKUP(功能_33[[#This Row],[功能代號]],需二審tmp!A:A,1,FALSE)</f>
        <v>#N/A</v>
      </c>
      <c r="AO73" s="356">
        <v>44512</v>
      </c>
      <c r="AQ73" s="575" t="str">
        <f t="shared" si="11"/>
        <v>3-2</v>
      </c>
      <c r="AR73" s="577" t="str">
        <f t="shared" si="12"/>
        <v/>
      </c>
      <c r="AS73" s="579" t="str">
        <f t="shared" si="13"/>
        <v/>
      </c>
      <c r="AT73" s="581" t="str">
        <f t="shared" si="14"/>
        <v/>
      </c>
      <c r="AU73" s="583" t="str">
        <f t="shared" si="15"/>
        <v/>
      </c>
      <c r="AV73" s="585" t="str">
        <f t="shared" si="16"/>
        <v/>
      </c>
      <c r="AW73" s="609" t="str">
        <f t="shared" si="10"/>
        <v/>
      </c>
      <c r="AX73" s="666" t="str">
        <f>VLOOKUP(功能_33[[#This Row],[功能代號]],[3]工作表2!$C:$C,1,FALSE)</f>
        <v>L3001</v>
      </c>
    </row>
    <row r="74" spans="2:50" ht="13.8">
      <c r="C74" s="292" t="s">
        <v>91</v>
      </c>
      <c r="D74" s="292" t="s">
        <v>2843</v>
      </c>
      <c r="E74" s="291" t="s">
        <v>337</v>
      </c>
      <c r="F74" s="292" t="s">
        <v>338</v>
      </c>
      <c r="G74" s="292" t="s">
        <v>339</v>
      </c>
      <c r="H74" s="291" t="s">
        <v>193</v>
      </c>
      <c r="I74" s="291" t="s">
        <v>194</v>
      </c>
      <c r="J74" s="225" t="s">
        <v>3246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L2060</v>
      </c>
      <c r="AO74" s="356">
        <v>44523</v>
      </c>
      <c r="AQ74" s="575" t="str">
        <f t="shared" si="11"/>
        <v>2-9</v>
      </c>
      <c r="AR74" s="577" t="str">
        <f t="shared" si="12"/>
        <v/>
      </c>
      <c r="AS74" s="579" t="str">
        <f t="shared" si="13"/>
        <v/>
      </c>
      <c r="AT74" s="581" t="str">
        <f t="shared" si="14"/>
        <v/>
      </c>
      <c r="AU74" s="583" t="str">
        <f t="shared" si="15"/>
        <v/>
      </c>
      <c r="AV74" s="585" t="str">
        <f t="shared" si="16"/>
        <v/>
      </c>
      <c r="AW74" s="609" t="str">
        <f t="shared" si="10"/>
        <v/>
      </c>
      <c r="AX74" s="666" t="str">
        <f>VLOOKUP(功能_33[[#This Row],[功能代號]],[3]工作表2!$C:$C,1,FALSE)</f>
        <v>L2060</v>
      </c>
    </row>
    <row r="75" spans="2:50" ht="13.8">
      <c r="C75" s="292" t="s">
        <v>91</v>
      </c>
      <c r="D75" s="292" t="s">
        <v>2843</v>
      </c>
      <c r="E75" s="291" t="s">
        <v>340</v>
      </c>
      <c r="F75" s="292" t="s">
        <v>341</v>
      </c>
      <c r="G75" s="292" t="s">
        <v>342</v>
      </c>
      <c r="H75" s="291" t="s">
        <v>193</v>
      </c>
      <c r="I75" s="291" t="s">
        <v>194</v>
      </c>
      <c r="J75" s="225" t="s">
        <v>3246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>
        <v>44546</v>
      </c>
      <c r="AD75" s="299" t="s">
        <v>196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190</v>
      </c>
      <c r="AM75" s="291" t="s">
        <v>190</v>
      </c>
      <c r="AN75" s="292" t="str">
        <f>VLOOKUP(功能_33[[#This Row],[功能代號]],需二審tmp!A:A,1,FALSE)</f>
        <v>L2600</v>
      </c>
      <c r="AO75" s="356">
        <v>44523</v>
      </c>
      <c r="AQ75" s="575" t="str">
        <f t="shared" si="11"/>
        <v>2-9</v>
      </c>
      <c r="AR75" s="577" t="str">
        <f t="shared" si="12"/>
        <v/>
      </c>
      <c r="AS75" s="579" t="str">
        <f t="shared" si="13"/>
        <v/>
      </c>
      <c r="AT75" s="581" t="str">
        <f t="shared" si="14"/>
        <v/>
      </c>
      <c r="AU75" s="583" t="str">
        <f t="shared" si="15"/>
        <v/>
      </c>
      <c r="AV75" s="585" t="str">
        <f t="shared" si="16"/>
        <v/>
      </c>
      <c r="AW75" s="609" t="str">
        <f t="shared" si="10"/>
        <v/>
      </c>
      <c r="AX75" s="666" t="str">
        <f>VLOOKUP(功能_33[[#This Row],[功能代號]],[3]工作表2!$C:$C,1,FALSE)</f>
        <v>L2600</v>
      </c>
    </row>
    <row r="76" spans="2:50" ht="13.8">
      <c r="C76" s="292" t="s">
        <v>91</v>
      </c>
      <c r="D76" s="292" t="s">
        <v>2843</v>
      </c>
      <c r="E76" s="291" t="s">
        <v>343</v>
      </c>
      <c r="F76" s="281" t="s">
        <v>344</v>
      </c>
      <c r="G76" s="292" t="s">
        <v>345</v>
      </c>
      <c r="H76" s="291" t="s">
        <v>193</v>
      </c>
      <c r="I76" s="291" t="s">
        <v>194</v>
      </c>
      <c r="J76" s="225" t="s">
        <v>3266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658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5" t="str">
        <f t="shared" si="11"/>
        <v>2-9</v>
      </c>
      <c r="AR76" s="577" t="str">
        <f t="shared" si="12"/>
        <v/>
      </c>
      <c r="AS76" s="579" t="str">
        <f t="shared" si="13"/>
        <v/>
      </c>
      <c r="AT76" s="581" t="str">
        <f t="shared" si="14"/>
        <v/>
      </c>
      <c r="AU76" s="583" t="str">
        <f t="shared" si="15"/>
        <v/>
      </c>
      <c r="AV76" s="585" t="str">
        <f t="shared" si="16"/>
        <v/>
      </c>
      <c r="AW76" s="609" t="str">
        <f t="shared" si="10"/>
        <v/>
      </c>
      <c r="AX76" s="585" t="e">
        <f>VLOOKUP(功能_33[[#This Row],[功能代號]],[3]工作表2!$C:$C,1,FALSE)</f>
        <v>#N/A</v>
      </c>
    </row>
    <row r="77" spans="2:50" ht="13.8">
      <c r="C77" s="292" t="s">
        <v>91</v>
      </c>
      <c r="D77" s="292" t="s">
        <v>2843</v>
      </c>
      <c r="E77" s="291" t="s">
        <v>347</v>
      </c>
      <c r="F77" s="281" t="s">
        <v>348</v>
      </c>
      <c r="G77" s="292" t="s">
        <v>345</v>
      </c>
      <c r="H77" s="291" t="s">
        <v>193</v>
      </c>
      <c r="I77" s="291" t="s">
        <v>194</v>
      </c>
      <c r="J77" s="225" t="s">
        <v>3266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28">
        <v>44550</v>
      </c>
      <c r="Z77" s="299" t="s">
        <v>346</v>
      </c>
      <c r="AA77" s="299">
        <v>44550</v>
      </c>
      <c r="AB77" s="658">
        <v>44550</v>
      </c>
      <c r="AC77" s="283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44523</v>
      </c>
      <c r="AQ77" s="575" t="str">
        <f t="shared" si="11"/>
        <v>2-9</v>
      </c>
      <c r="AR77" s="577" t="str">
        <f t="shared" si="12"/>
        <v/>
      </c>
      <c r="AS77" s="579" t="str">
        <f t="shared" si="13"/>
        <v/>
      </c>
      <c r="AT77" s="581" t="str">
        <f t="shared" si="14"/>
        <v/>
      </c>
      <c r="AU77" s="583" t="str">
        <f t="shared" si="15"/>
        <v/>
      </c>
      <c r="AV77" s="585" t="str">
        <f t="shared" si="16"/>
        <v/>
      </c>
      <c r="AW77" s="609" t="str">
        <f t="shared" si="10"/>
        <v/>
      </c>
      <c r="AX77" s="585" t="e">
        <f>VLOOKUP(功能_33[[#This Row],[功能代號]],[3]工作表2!$C:$C,1,FALSE)</f>
        <v>#N/A</v>
      </c>
    </row>
    <row r="78" spans="2:50" ht="13.8">
      <c r="C78" s="292" t="s">
        <v>95</v>
      </c>
      <c r="D78" s="292" t="s">
        <v>2851</v>
      </c>
      <c r="E78" s="291" t="s">
        <v>349</v>
      </c>
      <c r="F78" s="292" t="s">
        <v>350</v>
      </c>
      <c r="G78" s="292" t="s">
        <v>351</v>
      </c>
      <c r="H78" s="291" t="s">
        <v>193</v>
      </c>
      <c r="I78" s="291" t="s">
        <v>194</v>
      </c>
      <c r="J78" s="225" t="s">
        <v>3257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658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5" t="str">
        <f t="shared" si="11"/>
        <v>6-6</v>
      </c>
      <c r="AR78" s="577" t="str">
        <f t="shared" si="12"/>
        <v/>
      </c>
      <c r="AS78" s="579" t="str">
        <f t="shared" si="13"/>
        <v/>
      </c>
      <c r="AT78" s="581" t="str">
        <f t="shared" si="14"/>
        <v/>
      </c>
      <c r="AU78" s="583" t="str">
        <f t="shared" si="15"/>
        <v/>
      </c>
      <c r="AV78" s="585" t="str">
        <f t="shared" si="16"/>
        <v/>
      </c>
      <c r="AW78" s="609" t="str">
        <f t="shared" si="10"/>
        <v/>
      </c>
      <c r="AX78" s="666" t="str">
        <f>VLOOKUP(功能_33[[#This Row],[功能代號]],[3]工作表2!$C:$C,1,FALSE)</f>
        <v>L6022</v>
      </c>
    </row>
    <row r="79" spans="2:50" ht="13.8">
      <c r="C79" s="292" t="s">
        <v>95</v>
      </c>
      <c r="D79" s="292" t="s">
        <v>2851</v>
      </c>
      <c r="E79" s="291" t="s">
        <v>352</v>
      </c>
      <c r="F79" s="292" t="s">
        <v>353</v>
      </c>
      <c r="G79" s="292" t="s">
        <v>351</v>
      </c>
      <c r="H79" s="291" t="s">
        <v>193</v>
      </c>
      <c r="I79" s="291" t="s">
        <v>194</v>
      </c>
      <c r="J79" s="225" t="s">
        <v>3257</v>
      </c>
      <c r="K79" s="299">
        <v>44441</v>
      </c>
      <c r="L79" s="299">
        <v>44439</v>
      </c>
      <c r="M79" s="299">
        <v>44550</v>
      </c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44547</v>
      </c>
      <c r="Z79" s="299" t="s">
        <v>346</v>
      </c>
      <c r="AA79" s="282">
        <v>44550</v>
      </c>
      <c r="AB79" s="658">
        <v>44550</v>
      </c>
      <c r="AC79" s="299">
        <v>44550</v>
      </c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190</v>
      </c>
      <c r="AM79" s="291" t="s">
        <v>190</v>
      </c>
      <c r="AN79" s="292" t="e">
        <f>VLOOKUP(功能_33[[#This Row],[功能代號]],需二審tmp!A:A,1,FALSE)</f>
        <v>#N/A</v>
      </c>
      <c r="AO79" s="356">
        <v>44526</v>
      </c>
      <c r="AQ79" s="575" t="str">
        <f t="shared" si="11"/>
        <v>6-6</v>
      </c>
      <c r="AR79" s="577" t="str">
        <f t="shared" si="12"/>
        <v/>
      </c>
      <c r="AS79" s="579" t="str">
        <f t="shared" si="13"/>
        <v/>
      </c>
      <c r="AT79" s="581" t="str">
        <f t="shared" si="14"/>
        <v/>
      </c>
      <c r="AU79" s="583" t="str">
        <f t="shared" si="15"/>
        <v/>
      </c>
      <c r="AV79" s="585" t="str">
        <f t="shared" si="16"/>
        <v/>
      </c>
      <c r="AW79" s="609" t="str">
        <f t="shared" si="10"/>
        <v/>
      </c>
      <c r="AX79" s="666" t="str">
        <f>VLOOKUP(功能_33[[#This Row],[功能代號]],[3]工作表2!$C:$C,1,FALSE)</f>
        <v>L6202</v>
      </c>
    </row>
    <row r="80" spans="2:50" ht="13.8">
      <c r="B80" s="292">
        <v>1</v>
      </c>
      <c r="C80" s="292" t="s">
        <v>92</v>
      </c>
      <c r="D80" s="292" t="s">
        <v>2846</v>
      </c>
      <c r="E80" s="291" t="s">
        <v>354</v>
      </c>
      <c r="F80" s="292" t="s">
        <v>355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356</v>
      </c>
      <c r="AN80" s="292" t="str">
        <f>VLOOKUP(功能_33[[#This Row],[功能代號]],需二審tmp!A:A,1,FALSE)</f>
        <v>L3912</v>
      </c>
      <c r="AO80" s="356">
        <v>44512</v>
      </c>
      <c r="AQ80" s="575" t="str">
        <f t="shared" si="11"/>
        <v>3-2</v>
      </c>
      <c r="AR80" s="577" t="str">
        <f t="shared" si="12"/>
        <v/>
      </c>
      <c r="AS80" s="579" t="str">
        <f t="shared" si="13"/>
        <v/>
      </c>
      <c r="AT80" s="581" t="str">
        <f t="shared" si="14"/>
        <v/>
      </c>
      <c r="AU80" s="583" t="str">
        <f t="shared" si="15"/>
        <v/>
      </c>
      <c r="AV80" s="585" t="str">
        <f t="shared" si="16"/>
        <v/>
      </c>
      <c r="AW80" s="609" t="str">
        <f t="shared" si="10"/>
        <v/>
      </c>
      <c r="AX80" s="666" t="str">
        <f>VLOOKUP(功能_33[[#This Row],[功能代號]],[3]工作表2!$C:$C,1,FALSE)</f>
        <v>L3912</v>
      </c>
    </row>
    <row r="81" spans="2:50" ht="13.8">
      <c r="B81" s="292">
        <v>1</v>
      </c>
      <c r="C81" s="292" t="s">
        <v>92</v>
      </c>
      <c r="D81" s="292" t="s">
        <v>2846</v>
      </c>
      <c r="E81" s="291" t="s">
        <v>357</v>
      </c>
      <c r="F81" s="292" t="s">
        <v>358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356</v>
      </c>
      <c r="AN81" s="292" t="str">
        <f>VLOOKUP(功能_33[[#This Row],[功能代號]],需二審tmp!A:A,1,FALSE)</f>
        <v>L3005</v>
      </c>
      <c r="AO81" s="356">
        <v>44512</v>
      </c>
      <c r="AQ81" s="575" t="str">
        <f t="shared" si="11"/>
        <v>3-2</v>
      </c>
      <c r="AR81" s="577" t="str">
        <f t="shared" si="12"/>
        <v/>
      </c>
      <c r="AS81" s="579" t="str">
        <f t="shared" si="13"/>
        <v/>
      </c>
      <c r="AT81" s="581" t="str">
        <f t="shared" si="14"/>
        <v/>
      </c>
      <c r="AU81" s="583" t="str">
        <f t="shared" si="15"/>
        <v/>
      </c>
      <c r="AV81" s="585" t="str">
        <f t="shared" si="16"/>
        <v/>
      </c>
      <c r="AW81" s="609" t="str">
        <f t="shared" si="10"/>
        <v/>
      </c>
      <c r="AX81" s="666" t="str">
        <f>VLOOKUP(功能_33[[#This Row],[功能代號]],[3]工作表2!$C:$C,1,FALSE)</f>
        <v>L3005</v>
      </c>
    </row>
    <row r="82" spans="2:50" ht="13.8">
      <c r="B82" s="292">
        <v>1</v>
      </c>
      <c r="C82" s="292" t="s">
        <v>92</v>
      </c>
      <c r="D82" s="292" t="s">
        <v>2847</v>
      </c>
      <c r="E82" s="291" t="s">
        <v>359</v>
      </c>
      <c r="F82" s="292" t="s">
        <v>360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361</v>
      </c>
      <c r="AN82" s="292" t="e">
        <f>VLOOKUP(功能_33[[#This Row],[功能代號]],需二審tmp!A:A,1,FALSE)</f>
        <v>#N/A</v>
      </c>
      <c r="AO82" s="356">
        <v>44512</v>
      </c>
      <c r="AQ82" s="575" t="str">
        <f t="shared" si="11"/>
        <v>3-5</v>
      </c>
      <c r="AR82" s="577" t="str">
        <f t="shared" si="12"/>
        <v/>
      </c>
      <c r="AS82" s="579" t="str">
        <f t="shared" si="13"/>
        <v/>
      </c>
      <c r="AT82" s="581" t="str">
        <f t="shared" si="14"/>
        <v/>
      </c>
      <c r="AU82" s="583" t="str">
        <f t="shared" si="15"/>
        <v/>
      </c>
      <c r="AV82" s="585" t="str">
        <f t="shared" si="16"/>
        <v/>
      </c>
      <c r="AW82" s="609" t="str">
        <f t="shared" si="10"/>
        <v/>
      </c>
      <c r="AX82" s="666" t="str">
        <f>VLOOKUP(功能_33[[#This Row],[功能代號]],[3]工作表2!$C:$C,1,FALSE)</f>
        <v>L3932</v>
      </c>
    </row>
    <row r="83" spans="2:50" ht="13.8">
      <c r="B83" s="292">
        <v>1</v>
      </c>
      <c r="C83" s="292" t="s">
        <v>92</v>
      </c>
      <c r="D83" s="292" t="s">
        <v>2847</v>
      </c>
      <c r="E83" s="291" t="s">
        <v>362</v>
      </c>
      <c r="F83" s="292" t="s">
        <v>363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364</v>
      </c>
      <c r="AN83" s="292" t="str">
        <f>VLOOKUP(功能_33[[#This Row],[功能代號]],需二審tmp!A:A,1,FALSE)</f>
        <v>L3721</v>
      </c>
      <c r="AO83" s="356">
        <v>44512</v>
      </c>
      <c r="AQ83" s="575" t="str">
        <f t="shared" si="11"/>
        <v>3-5</v>
      </c>
      <c r="AR83" s="577" t="str">
        <f t="shared" si="12"/>
        <v/>
      </c>
      <c r="AS83" s="579" t="str">
        <f t="shared" si="13"/>
        <v/>
      </c>
      <c r="AT83" s="581" t="str">
        <f t="shared" si="14"/>
        <v/>
      </c>
      <c r="AU83" s="583" t="str">
        <f t="shared" si="15"/>
        <v/>
      </c>
      <c r="AV83" s="585" t="str">
        <f t="shared" si="16"/>
        <v/>
      </c>
      <c r="AW83" s="609" t="str">
        <f t="shared" si="10"/>
        <v/>
      </c>
      <c r="AX83" s="666" t="str">
        <f>VLOOKUP(功能_33[[#This Row],[功能代號]],[3]工作表2!$C:$C,1,FALSE)</f>
        <v>L3721</v>
      </c>
    </row>
    <row r="84" spans="2:50" ht="13.8">
      <c r="B84" s="292">
        <v>1</v>
      </c>
      <c r="C84" s="292" t="s">
        <v>92</v>
      </c>
      <c r="D84" s="292" t="s">
        <v>2847</v>
      </c>
      <c r="E84" s="291" t="s">
        <v>365</v>
      </c>
      <c r="F84" s="292" t="s">
        <v>366</v>
      </c>
      <c r="G84" s="292"/>
      <c r="H84" s="291" t="s">
        <v>193</v>
      </c>
      <c r="I84" s="291" t="s">
        <v>194</v>
      </c>
      <c r="J84" s="225" t="s">
        <v>310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196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367</v>
      </c>
      <c r="AN84" s="292" t="str">
        <f>VLOOKUP(功能_33[[#This Row],[功能代號]],需二審tmp!A:A,1,FALSE)</f>
        <v>L3701</v>
      </c>
      <c r="AO84" s="356">
        <v>44512</v>
      </c>
      <c r="AQ84" s="575" t="str">
        <f t="shared" si="11"/>
        <v>3-5</v>
      </c>
      <c r="AR84" s="577" t="str">
        <f t="shared" si="12"/>
        <v/>
      </c>
      <c r="AS84" s="579" t="str">
        <f t="shared" si="13"/>
        <v/>
      </c>
      <c r="AT84" s="581" t="str">
        <f t="shared" si="14"/>
        <v/>
      </c>
      <c r="AU84" s="583" t="str">
        <f t="shared" si="15"/>
        <v/>
      </c>
      <c r="AV84" s="585" t="str">
        <f t="shared" si="16"/>
        <v/>
      </c>
      <c r="AW84" s="609" t="str">
        <f t="shared" si="10"/>
        <v/>
      </c>
      <c r="AX84" s="585" t="e">
        <f>VLOOKUP(功能_33[[#This Row],[功能代號]],[3]工作表2!$C:$C,1,FALSE)</f>
        <v>#N/A</v>
      </c>
    </row>
    <row r="85" spans="2:50" ht="55.2">
      <c r="C85" s="292" t="s">
        <v>93</v>
      </c>
      <c r="D85" s="292" t="s">
        <v>368</v>
      </c>
      <c r="E85" s="291" t="s">
        <v>369</v>
      </c>
      <c r="F85" s="292" t="s">
        <v>370</v>
      </c>
      <c r="G85" s="292"/>
      <c r="H85" s="291" t="s">
        <v>193</v>
      </c>
      <c r="I85" s="291" t="s">
        <v>194</v>
      </c>
      <c r="J85" s="225" t="s">
        <v>2972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2" t="s">
        <v>3046</v>
      </c>
      <c r="AM85" s="219" t="s">
        <v>3047</v>
      </c>
      <c r="AN85" s="292" t="str">
        <f>VLOOKUP(功能_33[[#This Row],[功能代號]],需二審tmp!A:A,1,FALSE)</f>
        <v>L4101</v>
      </c>
      <c r="AO85" s="356">
        <v>44533</v>
      </c>
      <c r="AQ85" s="575" t="str">
        <f t="shared" si="11"/>
        <v>4-1</v>
      </c>
      <c r="AR85" s="577" t="str">
        <f t="shared" si="12"/>
        <v/>
      </c>
      <c r="AS85" s="579" t="str">
        <f t="shared" si="13"/>
        <v/>
      </c>
      <c r="AT85" s="581" t="str">
        <f t="shared" si="14"/>
        <v/>
      </c>
      <c r="AU85" s="583" t="str">
        <f t="shared" si="15"/>
        <v/>
      </c>
      <c r="AV85" s="585" t="str">
        <f t="shared" si="16"/>
        <v/>
      </c>
      <c r="AW85" s="609" t="str">
        <f t="shared" si="10"/>
        <v/>
      </c>
      <c r="AX85" s="666" t="str">
        <f>VLOOKUP(功能_33[[#This Row],[功能代號]],[3]工作表2!$C:$C,1,FALSE)</f>
        <v>L4101</v>
      </c>
    </row>
    <row r="86" spans="2:50" ht="13.8">
      <c r="C86" s="292" t="s">
        <v>93</v>
      </c>
      <c r="D86" s="292" t="s">
        <v>368</v>
      </c>
      <c r="E86" s="291" t="s">
        <v>371</v>
      </c>
      <c r="F86" s="292" t="s">
        <v>372</v>
      </c>
      <c r="G86" s="292"/>
      <c r="H86" s="291" t="s">
        <v>193</v>
      </c>
      <c r="I86" s="291" t="s">
        <v>194</v>
      </c>
      <c r="J86" s="225" t="s">
        <v>2972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3048</v>
      </c>
      <c r="AM86" s="227" t="s">
        <v>3048</v>
      </c>
      <c r="AN86" s="292" t="e">
        <f>VLOOKUP(功能_33[[#This Row],[功能代號]],需二審tmp!A:A,1,FALSE)</f>
        <v>#N/A</v>
      </c>
      <c r="AO86" s="356">
        <v>44523</v>
      </c>
      <c r="AQ86" s="575" t="str">
        <f t="shared" si="11"/>
        <v>4-1</v>
      </c>
      <c r="AR86" s="577" t="str">
        <f t="shared" si="12"/>
        <v/>
      </c>
      <c r="AS86" s="579" t="str">
        <f t="shared" si="13"/>
        <v/>
      </c>
      <c r="AT86" s="581" t="str">
        <f t="shared" si="14"/>
        <v/>
      </c>
      <c r="AU86" s="583" t="str">
        <f t="shared" si="15"/>
        <v/>
      </c>
      <c r="AV86" s="585" t="str">
        <f t="shared" si="16"/>
        <v/>
      </c>
      <c r="AW86" s="609" t="str">
        <f t="shared" si="10"/>
        <v/>
      </c>
      <c r="AX86" s="666" t="str">
        <f>VLOOKUP(功能_33[[#This Row],[功能代號]],[3]工作表2!$C:$C,1,FALSE)</f>
        <v>L4001</v>
      </c>
    </row>
    <row r="87" spans="2:50" ht="13.8">
      <c r="C87" s="292" t="s">
        <v>93</v>
      </c>
      <c r="D87" s="292" t="s">
        <v>368</v>
      </c>
      <c r="E87" s="291" t="s">
        <v>373</v>
      </c>
      <c r="F87" s="292" t="s">
        <v>374</v>
      </c>
      <c r="G87" s="292"/>
      <c r="H87" s="291" t="s">
        <v>193</v>
      </c>
      <c r="I87" s="291" t="s">
        <v>194</v>
      </c>
      <c r="J87" s="225" t="s">
        <v>2972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195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3048</v>
      </c>
      <c r="AM87" s="227" t="s">
        <v>3048</v>
      </c>
      <c r="AN87" s="292" t="e">
        <f>VLOOKUP(功能_33[[#This Row],[功能代號]],需二審tmp!A:A,1,FALSE)</f>
        <v>#N/A</v>
      </c>
      <c r="AO87" s="356">
        <v>44523</v>
      </c>
      <c r="AQ87" s="575" t="str">
        <f t="shared" si="11"/>
        <v>4-1</v>
      </c>
      <c r="AR87" s="577" t="str">
        <f t="shared" si="12"/>
        <v/>
      </c>
      <c r="AS87" s="579" t="str">
        <f t="shared" si="13"/>
        <v/>
      </c>
      <c r="AT87" s="581" t="str">
        <f t="shared" si="14"/>
        <v/>
      </c>
      <c r="AU87" s="583" t="str">
        <f t="shared" si="15"/>
        <v/>
      </c>
      <c r="AV87" s="585" t="str">
        <f t="shared" si="16"/>
        <v/>
      </c>
      <c r="AW87" s="609" t="str">
        <f t="shared" si="10"/>
        <v/>
      </c>
      <c r="AX87" s="666" t="str">
        <f>VLOOKUP(功能_33[[#This Row],[功能代號]],[3]工作表2!$C:$C,1,FALSE)</f>
        <v>L4901</v>
      </c>
    </row>
    <row r="88" spans="2:50" ht="13.8">
      <c r="C88" s="292" t="s">
        <v>95</v>
      </c>
      <c r="D88" s="292" t="s">
        <v>2850</v>
      </c>
      <c r="E88" s="291" t="s">
        <v>375</v>
      </c>
      <c r="F88" s="292" t="s">
        <v>376</v>
      </c>
      <c r="G88" s="292"/>
      <c r="H88" s="291" t="s">
        <v>193</v>
      </c>
      <c r="I88" s="291" t="s">
        <v>194</v>
      </c>
      <c r="J88" s="225" t="s">
        <v>3257</v>
      </c>
      <c r="K88" s="299">
        <v>44447</v>
      </c>
      <c r="L88" s="299">
        <v>44447</v>
      </c>
      <c r="M88" s="299">
        <v>44547</v>
      </c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133</v>
      </c>
      <c r="AA88" s="299">
        <v>44546</v>
      </c>
      <c r="AB88" s="299">
        <v>44546</v>
      </c>
      <c r="AC88" s="299">
        <v>44550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377</v>
      </c>
      <c r="AL88" s="291" t="s">
        <v>190</v>
      </c>
      <c r="AM88" s="292" t="s">
        <v>190</v>
      </c>
      <c r="AN88" s="292" t="str">
        <f>VLOOKUP(功能_33[[#This Row],[功能代號]],需二審tmp!A:A,1,FALSE)</f>
        <v>L6001</v>
      </c>
      <c r="AQ88" s="575" t="str">
        <f t="shared" si="11"/>
        <v>6-8</v>
      </c>
      <c r="AR88" s="577" t="str">
        <f t="shared" si="12"/>
        <v/>
      </c>
      <c r="AS88" s="579" t="str">
        <f t="shared" si="13"/>
        <v/>
      </c>
      <c r="AT88" s="581" t="str">
        <f t="shared" si="14"/>
        <v/>
      </c>
      <c r="AU88" s="583" t="str">
        <f t="shared" si="15"/>
        <v/>
      </c>
      <c r="AV88" s="585" t="str">
        <f t="shared" si="16"/>
        <v/>
      </c>
      <c r="AW88" s="609" t="str">
        <f t="shared" si="10"/>
        <v/>
      </c>
      <c r="AX88" s="666" t="str">
        <f>VLOOKUP(功能_33[[#This Row],[功能代號]],[3]工作表2!$C:$C,1,FALSE)</f>
        <v>L6001</v>
      </c>
    </row>
    <row r="89" spans="2:50" ht="13.8">
      <c r="C89" s="292" t="s">
        <v>93</v>
      </c>
      <c r="D89" s="292" t="s">
        <v>378</v>
      </c>
      <c r="E89" s="291" t="s">
        <v>379</v>
      </c>
      <c r="F89" s="292" t="s">
        <v>380</v>
      </c>
      <c r="G89" s="292"/>
      <c r="H89" s="291" t="s">
        <v>193</v>
      </c>
      <c r="I89" s="291" t="s">
        <v>194</v>
      </c>
      <c r="J89" s="225" t="s">
        <v>2972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3014</v>
      </c>
      <c r="AM89" s="227" t="s">
        <v>3014</v>
      </c>
      <c r="AN89" s="292" t="str">
        <f>VLOOKUP(功能_33[[#This Row],[功能代號]],需二審tmp!A:A,1,FALSE)</f>
        <v>L4042</v>
      </c>
      <c r="AO89" s="356">
        <v>44523</v>
      </c>
      <c r="AQ89" s="575" t="str">
        <f t="shared" si="11"/>
        <v>4-4</v>
      </c>
      <c r="AR89" s="577" t="str">
        <f t="shared" si="12"/>
        <v/>
      </c>
      <c r="AS89" s="579" t="str">
        <f t="shared" si="13"/>
        <v/>
      </c>
      <c r="AT89" s="581" t="str">
        <f t="shared" si="14"/>
        <v/>
      </c>
      <c r="AU89" s="583" t="str">
        <f t="shared" si="15"/>
        <v/>
      </c>
      <c r="AV89" s="585" t="str">
        <f t="shared" si="16"/>
        <v/>
      </c>
      <c r="AW89" s="609" t="str">
        <f t="shared" si="10"/>
        <v/>
      </c>
      <c r="AX89" s="666" t="str">
        <f>VLOOKUP(功能_33[[#This Row],[功能代號]],[3]工作表2!$C:$C,1,FALSE)</f>
        <v>L4042</v>
      </c>
    </row>
    <row r="90" spans="2:50" ht="27.6">
      <c r="C90" s="292" t="s">
        <v>93</v>
      </c>
      <c r="D90" s="292" t="s">
        <v>378</v>
      </c>
      <c r="E90" s="291" t="s">
        <v>381</v>
      </c>
      <c r="F90" s="292" t="s">
        <v>382</v>
      </c>
      <c r="G90" s="292"/>
      <c r="H90" s="291" t="s">
        <v>193</v>
      </c>
      <c r="I90" s="291" t="s">
        <v>194</v>
      </c>
      <c r="J90" s="225" t="s">
        <v>2972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2" t="s">
        <v>3049</v>
      </c>
      <c r="AM90" s="219" t="s">
        <v>3050</v>
      </c>
      <c r="AN90" s="292" t="str">
        <f>VLOOKUP(功能_33[[#This Row],[功能代號]],需二審tmp!A:A,1,FALSE)</f>
        <v>L4410</v>
      </c>
      <c r="AO90" s="356">
        <v>44523</v>
      </c>
      <c r="AQ90" s="575" t="str">
        <f t="shared" si="11"/>
        <v>4-4</v>
      </c>
      <c r="AR90" s="577" t="str">
        <f t="shared" si="12"/>
        <v/>
      </c>
      <c r="AS90" s="579" t="str">
        <f t="shared" si="13"/>
        <v/>
      </c>
      <c r="AT90" s="581" t="str">
        <f t="shared" si="14"/>
        <v/>
      </c>
      <c r="AU90" s="583" t="str">
        <f t="shared" si="15"/>
        <v/>
      </c>
      <c r="AV90" s="585" t="str">
        <f t="shared" si="16"/>
        <v/>
      </c>
      <c r="AW90" s="609" t="str">
        <f t="shared" si="10"/>
        <v/>
      </c>
      <c r="AX90" s="666" t="str">
        <f>VLOOKUP(功能_33[[#This Row],[功能代號]],[3]工作表2!$C:$C,1,FALSE)</f>
        <v>L4410</v>
      </c>
    </row>
    <row r="91" spans="2:50" ht="41.4">
      <c r="C91" s="292" t="s">
        <v>93</v>
      </c>
      <c r="D91" s="292" t="s">
        <v>378</v>
      </c>
      <c r="E91" s="291" t="s">
        <v>383</v>
      </c>
      <c r="F91" s="292" t="s">
        <v>384</v>
      </c>
      <c r="G91" s="292"/>
      <c r="H91" s="291" t="s">
        <v>193</v>
      </c>
      <c r="I91" s="291" t="s">
        <v>194</v>
      </c>
      <c r="J91" s="225" t="s">
        <v>2972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2" t="s">
        <v>3052</v>
      </c>
      <c r="AM91" s="219" t="s">
        <v>3051</v>
      </c>
      <c r="AN91" s="292" t="e">
        <f>VLOOKUP(功能_33[[#This Row],[功能代號]],需二審tmp!A:A,1,FALSE)</f>
        <v>#N/A</v>
      </c>
      <c r="AO91" s="356">
        <v>44523</v>
      </c>
      <c r="AQ91" s="575" t="str">
        <f t="shared" si="11"/>
        <v>4-4</v>
      </c>
      <c r="AR91" s="577" t="str">
        <f t="shared" si="12"/>
        <v/>
      </c>
      <c r="AS91" s="579" t="str">
        <f t="shared" si="13"/>
        <v/>
      </c>
      <c r="AT91" s="581" t="str">
        <f t="shared" si="14"/>
        <v/>
      </c>
      <c r="AU91" s="583" t="str">
        <f t="shared" si="15"/>
        <v/>
      </c>
      <c r="AV91" s="585" t="str">
        <f t="shared" si="16"/>
        <v/>
      </c>
      <c r="AW91" s="609" t="str">
        <f t="shared" si="10"/>
        <v/>
      </c>
      <c r="AX91" s="666" t="str">
        <f>VLOOKUP(功能_33[[#This Row],[功能代號]],[3]工作表2!$C:$C,1,FALSE)</f>
        <v>L4040</v>
      </c>
    </row>
    <row r="92" spans="2:50" ht="27.6">
      <c r="C92" s="292" t="s">
        <v>93</v>
      </c>
      <c r="D92" s="292" t="s">
        <v>378</v>
      </c>
      <c r="E92" s="291" t="s">
        <v>385</v>
      </c>
      <c r="F92" s="292" t="s">
        <v>386</v>
      </c>
      <c r="G92" s="292"/>
      <c r="H92" s="291" t="s">
        <v>193</v>
      </c>
      <c r="I92" s="291" t="s">
        <v>194</v>
      </c>
      <c r="J92" s="225" t="s">
        <v>2972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2" t="s">
        <v>3058</v>
      </c>
      <c r="AM92" s="219" t="s">
        <v>3057</v>
      </c>
      <c r="AN92" s="292" t="e">
        <f>VLOOKUP(功能_33[[#This Row],[功能代號]],需二審tmp!A:A,1,FALSE)</f>
        <v>#N/A</v>
      </c>
      <c r="AO92" s="356">
        <v>44523</v>
      </c>
      <c r="AQ92" s="575" t="str">
        <f t="shared" si="11"/>
        <v>4-4</v>
      </c>
      <c r="AR92" s="577" t="str">
        <f t="shared" si="12"/>
        <v/>
      </c>
      <c r="AS92" s="579" t="str">
        <f t="shared" si="13"/>
        <v/>
      </c>
      <c r="AT92" s="581" t="str">
        <f t="shared" si="14"/>
        <v/>
      </c>
      <c r="AU92" s="583" t="str">
        <f t="shared" si="15"/>
        <v/>
      </c>
      <c r="AV92" s="585" t="str">
        <f t="shared" si="16"/>
        <v/>
      </c>
      <c r="AW92" s="609" t="str">
        <f t="shared" si="10"/>
        <v/>
      </c>
      <c r="AX92" s="666" t="str">
        <f>VLOOKUP(功能_33[[#This Row],[功能代號]],[3]工作表2!$C:$C,1,FALSE)</f>
        <v>L4414</v>
      </c>
    </row>
    <row r="93" spans="2:50" ht="13.8">
      <c r="C93" s="292" t="s">
        <v>93</v>
      </c>
      <c r="D93" s="292" t="s">
        <v>378</v>
      </c>
      <c r="E93" s="291" t="s">
        <v>387</v>
      </c>
      <c r="F93" s="292" t="s">
        <v>388</v>
      </c>
      <c r="G93" s="292"/>
      <c r="H93" s="291" t="s">
        <v>193</v>
      </c>
      <c r="I93" s="291" t="s">
        <v>194</v>
      </c>
      <c r="J93" s="225" t="s">
        <v>2972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3014</v>
      </c>
      <c r="AM93" s="227" t="s">
        <v>3014</v>
      </c>
      <c r="AN93" s="292" t="str">
        <f>VLOOKUP(功能_33[[#This Row],[功能代號]],需二審tmp!A:A,1,FALSE)</f>
        <v>L4940</v>
      </c>
      <c r="AO93" s="356">
        <v>44523</v>
      </c>
      <c r="AQ93" s="575" t="str">
        <f t="shared" si="11"/>
        <v>4-4</v>
      </c>
      <c r="AR93" s="577" t="str">
        <f t="shared" si="12"/>
        <v/>
      </c>
      <c r="AS93" s="579" t="str">
        <f t="shared" si="13"/>
        <v/>
      </c>
      <c r="AT93" s="581" t="str">
        <f t="shared" si="14"/>
        <v/>
      </c>
      <c r="AU93" s="583" t="str">
        <f t="shared" si="15"/>
        <v/>
      </c>
      <c r="AV93" s="585" t="str">
        <f t="shared" si="16"/>
        <v/>
      </c>
      <c r="AW93" s="609" t="str">
        <f t="shared" si="10"/>
        <v/>
      </c>
      <c r="AX93" s="666" t="str">
        <f>VLOOKUP(功能_33[[#This Row],[功能代號]],[3]工作表2!$C:$C,1,FALSE)</f>
        <v>L4940</v>
      </c>
    </row>
    <row r="94" spans="2:50" ht="13.8">
      <c r="C94" s="292" t="s">
        <v>93</v>
      </c>
      <c r="D94" s="292" t="s">
        <v>378</v>
      </c>
      <c r="E94" s="291" t="s">
        <v>389</v>
      </c>
      <c r="F94" s="292" t="s">
        <v>390</v>
      </c>
      <c r="G94" s="292"/>
      <c r="H94" s="291" t="s">
        <v>193</v>
      </c>
      <c r="I94" s="291" t="s">
        <v>194</v>
      </c>
      <c r="J94" s="225" t="s">
        <v>2972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3014</v>
      </c>
      <c r="AM94" s="227" t="s">
        <v>3014</v>
      </c>
      <c r="AN94" s="292" t="str">
        <f>VLOOKUP(功能_33[[#This Row],[功能代號]],需二審tmp!A:A,1,FALSE)</f>
        <v>L4941</v>
      </c>
      <c r="AO94" s="356">
        <v>44523</v>
      </c>
      <c r="AQ94" s="575" t="str">
        <f t="shared" si="11"/>
        <v>4-4</v>
      </c>
      <c r="AR94" s="577" t="str">
        <f t="shared" si="12"/>
        <v/>
      </c>
      <c r="AS94" s="579" t="str">
        <f t="shared" si="13"/>
        <v/>
      </c>
      <c r="AT94" s="581" t="str">
        <f t="shared" si="14"/>
        <v/>
      </c>
      <c r="AU94" s="583" t="str">
        <f t="shared" si="15"/>
        <v/>
      </c>
      <c r="AV94" s="585" t="str">
        <f t="shared" si="16"/>
        <v/>
      </c>
      <c r="AW94" s="609" t="str">
        <f t="shared" si="10"/>
        <v/>
      </c>
      <c r="AX94" s="666" t="str">
        <f>VLOOKUP(功能_33[[#This Row],[功能代號]],[3]工作表2!$C:$C,1,FALSE)</f>
        <v>L4941</v>
      </c>
    </row>
    <row r="95" spans="2:50" ht="13.8">
      <c r="C95" s="292" t="s">
        <v>93</v>
      </c>
      <c r="D95" s="292" t="s">
        <v>378</v>
      </c>
      <c r="E95" s="291" t="s">
        <v>391</v>
      </c>
      <c r="F95" s="292" t="s">
        <v>392</v>
      </c>
      <c r="G95" s="292"/>
      <c r="H95" s="291" t="s">
        <v>193</v>
      </c>
      <c r="I95" s="291" t="s">
        <v>194</v>
      </c>
      <c r="J95" s="225" t="s">
        <v>2972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3014</v>
      </c>
      <c r="AM95" s="227" t="s">
        <v>3014</v>
      </c>
      <c r="AN95" s="292" t="str">
        <f>VLOOKUP(功能_33[[#This Row],[功能代號]],需二審tmp!A:A,1,FALSE)</f>
        <v>L4043</v>
      </c>
      <c r="AO95" s="356">
        <v>44523</v>
      </c>
      <c r="AQ95" s="575" t="str">
        <f t="shared" si="11"/>
        <v>4-4</v>
      </c>
      <c r="AR95" s="577" t="str">
        <f t="shared" si="12"/>
        <v/>
      </c>
      <c r="AS95" s="579" t="str">
        <f t="shared" si="13"/>
        <v/>
      </c>
      <c r="AT95" s="581" t="str">
        <f t="shared" si="14"/>
        <v/>
      </c>
      <c r="AU95" s="583" t="str">
        <f t="shared" si="15"/>
        <v/>
      </c>
      <c r="AV95" s="585" t="str">
        <f t="shared" si="16"/>
        <v/>
      </c>
      <c r="AW95" s="609" t="str">
        <f t="shared" si="10"/>
        <v/>
      </c>
      <c r="AX95" s="666" t="str">
        <f>VLOOKUP(功能_33[[#This Row],[功能代號]],[3]工作表2!$C:$C,1,FALSE)</f>
        <v>L4043</v>
      </c>
    </row>
    <row r="96" spans="2:50" ht="27.6">
      <c r="C96" s="292" t="s">
        <v>93</v>
      </c>
      <c r="D96" s="292" t="s">
        <v>378</v>
      </c>
      <c r="E96" s="291" t="s">
        <v>393</v>
      </c>
      <c r="F96" s="292" t="s">
        <v>394</v>
      </c>
      <c r="G96" s="292"/>
      <c r="H96" s="291" t="s">
        <v>193</v>
      </c>
      <c r="I96" s="291" t="s">
        <v>194</v>
      </c>
      <c r="J96" s="225" t="s">
        <v>2972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2" t="s">
        <v>3053</v>
      </c>
      <c r="AM96" s="219" t="s">
        <v>3054</v>
      </c>
      <c r="AN96" s="292" t="str">
        <f>VLOOKUP(功能_33[[#This Row],[功能代號]],需二審tmp!A:A,1,FALSE)</f>
        <v>L4412</v>
      </c>
      <c r="AO96" s="356">
        <v>44523</v>
      </c>
      <c r="AQ96" s="575" t="str">
        <f t="shared" si="11"/>
        <v>4-4</v>
      </c>
      <c r="AR96" s="577" t="str">
        <f t="shared" si="12"/>
        <v/>
      </c>
      <c r="AS96" s="579" t="str">
        <f t="shared" si="13"/>
        <v/>
      </c>
      <c r="AT96" s="581" t="str">
        <f t="shared" si="14"/>
        <v/>
      </c>
      <c r="AU96" s="583" t="str">
        <f t="shared" si="15"/>
        <v/>
      </c>
      <c r="AV96" s="585" t="str">
        <f t="shared" si="16"/>
        <v/>
      </c>
      <c r="AW96" s="609" t="str">
        <f t="shared" si="10"/>
        <v/>
      </c>
      <c r="AX96" s="666" t="str">
        <f>VLOOKUP(功能_33[[#This Row],[功能代號]],[3]工作表2!$C:$C,1,FALSE)</f>
        <v>L4412</v>
      </c>
    </row>
    <row r="97" spans="2:50" ht="41.4">
      <c r="C97" s="292" t="s">
        <v>93</v>
      </c>
      <c r="D97" s="292" t="s">
        <v>378</v>
      </c>
      <c r="E97" s="291" t="s">
        <v>395</v>
      </c>
      <c r="F97" s="292" t="s">
        <v>396</v>
      </c>
      <c r="G97" s="292"/>
      <c r="H97" s="291" t="s">
        <v>193</v>
      </c>
      <c r="I97" s="291" t="s">
        <v>194</v>
      </c>
      <c r="J97" s="225" t="s">
        <v>2972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2" t="s">
        <v>3056</v>
      </c>
      <c r="AM97" s="219" t="s">
        <v>3055</v>
      </c>
      <c r="AN97" s="292" t="e">
        <f>VLOOKUP(功能_33[[#This Row],[功能代號]],需二審tmp!A:A,1,FALSE)</f>
        <v>#N/A</v>
      </c>
      <c r="AO97" s="356">
        <v>44523</v>
      </c>
      <c r="AQ97" s="575" t="str">
        <f t="shared" si="11"/>
        <v>4-4</v>
      </c>
      <c r="AR97" s="577" t="str">
        <f t="shared" si="12"/>
        <v/>
      </c>
      <c r="AS97" s="579" t="str">
        <f t="shared" si="13"/>
        <v/>
      </c>
      <c r="AT97" s="581" t="str">
        <f t="shared" si="14"/>
        <v/>
      </c>
      <c r="AU97" s="583" t="str">
        <f t="shared" si="15"/>
        <v/>
      </c>
      <c r="AV97" s="585" t="str">
        <f t="shared" si="16"/>
        <v/>
      </c>
      <c r="AW97" s="609" t="str">
        <f t="shared" si="10"/>
        <v/>
      </c>
      <c r="AX97" s="666" t="str">
        <f>VLOOKUP(功能_33[[#This Row],[功能代號]],[3]工作表2!$C:$C,1,FALSE)</f>
        <v>L4041</v>
      </c>
    </row>
    <row r="98" spans="2:50" ht="13.8">
      <c r="C98" s="292" t="s">
        <v>93</v>
      </c>
      <c r="D98" s="292" t="s">
        <v>378</v>
      </c>
      <c r="E98" s="291" t="s">
        <v>397</v>
      </c>
      <c r="F98" s="292" t="s">
        <v>398</v>
      </c>
      <c r="G98" s="292"/>
      <c r="H98" s="291" t="s">
        <v>193</v>
      </c>
      <c r="I98" s="291" t="s">
        <v>194</v>
      </c>
      <c r="J98" s="225" t="s">
        <v>2972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195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3014</v>
      </c>
      <c r="AM98" s="227" t="s">
        <v>3014</v>
      </c>
      <c r="AN98" s="292" t="e">
        <f>VLOOKUP(功能_33[[#This Row],[功能代號]],需二審tmp!A:A,1,FALSE)</f>
        <v>#N/A</v>
      </c>
      <c r="AO98" s="356">
        <v>44523</v>
      </c>
      <c r="AQ98" s="575" t="str">
        <f t="shared" si="11"/>
        <v>4-4</v>
      </c>
      <c r="AR98" s="577" t="str">
        <f t="shared" si="12"/>
        <v/>
      </c>
      <c r="AS98" s="579" t="str">
        <f t="shared" si="13"/>
        <v/>
      </c>
      <c r="AT98" s="581" t="str">
        <f t="shared" si="14"/>
        <v/>
      </c>
      <c r="AU98" s="583" t="str">
        <f t="shared" si="15"/>
        <v/>
      </c>
      <c r="AV98" s="585" t="str">
        <f t="shared" si="16"/>
        <v/>
      </c>
      <c r="AW98" s="609" t="str">
        <f t="shared" si="10"/>
        <v/>
      </c>
      <c r="AX98" s="666" t="str">
        <f>VLOOKUP(功能_33[[#This Row],[功能代號]],[3]工作表2!$C:$C,1,FALSE)</f>
        <v>L4942</v>
      </c>
    </row>
    <row r="99" spans="2:50" ht="13.8">
      <c r="B99" s="292">
        <v>1</v>
      </c>
      <c r="C99" s="292" t="s">
        <v>92</v>
      </c>
      <c r="D99" s="359" t="s">
        <v>2848</v>
      </c>
      <c r="E99" s="291" t="s">
        <v>399</v>
      </c>
      <c r="F99" s="292" t="s">
        <v>400</v>
      </c>
      <c r="G99" s="292"/>
      <c r="H99" s="291" t="s">
        <v>193</v>
      </c>
      <c r="I99" s="291" t="s">
        <v>194</v>
      </c>
      <c r="J99" s="225" t="s">
        <v>310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401</v>
      </c>
      <c r="AN99" s="292" t="e">
        <f>VLOOKUP(功能_33[[#This Row],[功能代號]],需二審tmp!A:A,1,FALSE)</f>
        <v>#N/A</v>
      </c>
      <c r="AO99" s="356">
        <v>44512</v>
      </c>
      <c r="AQ99" s="575" t="str">
        <f t="shared" si="11"/>
        <v>3-3</v>
      </c>
      <c r="AR99" s="577" t="str">
        <f t="shared" si="12"/>
        <v/>
      </c>
      <c r="AS99" s="579" t="str">
        <f t="shared" si="13"/>
        <v/>
      </c>
      <c r="AT99" s="581" t="str">
        <f t="shared" si="14"/>
        <v/>
      </c>
      <c r="AU99" s="583" t="str">
        <f t="shared" si="15"/>
        <v/>
      </c>
      <c r="AV99" s="585" t="str">
        <f t="shared" si="16"/>
        <v/>
      </c>
      <c r="AW99" s="609" t="str">
        <f t="shared" si="10"/>
        <v/>
      </c>
      <c r="AX99" s="666" t="str">
        <f>VLOOKUP(功能_33[[#This Row],[功能代號]],[3]工作表2!$C:$C,1,FALSE)</f>
        <v>L3210</v>
      </c>
    </row>
    <row r="100" spans="2:50" ht="13.8">
      <c r="B100" s="292">
        <v>1</v>
      </c>
      <c r="C100" s="292" t="s">
        <v>92</v>
      </c>
      <c r="D100" s="359" t="s">
        <v>2848</v>
      </c>
      <c r="E100" s="291" t="s">
        <v>402</v>
      </c>
      <c r="F100" s="292" t="s">
        <v>403</v>
      </c>
      <c r="G100" s="292"/>
      <c r="H100" s="291" t="s">
        <v>193</v>
      </c>
      <c r="I100" s="291" t="s">
        <v>194</v>
      </c>
      <c r="J100" s="225" t="s">
        <v>3071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3072</v>
      </c>
      <c r="AD100" s="299" t="s">
        <v>196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404</v>
      </c>
      <c r="AN100" s="292" t="str">
        <f>VLOOKUP(功能_33[[#This Row],[功能代號]],需二審tmp!A:A,1,FALSE)</f>
        <v>L3220</v>
      </c>
      <c r="AO100" s="356">
        <v>44512</v>
      </c>
      <c r="AQ100" s="575" t="str">
        <f t="shared" si="11"/>
        <v>3-3</v>
      </c>
      <c r="AR100" s="577" t="str">
        <f t="shared" si="12"/>
        <v/>
      </c>
      <c r="AS100" s="579" t="str">
        <f t="shared" si="13"/>
        <v/>
      </c>
      <c r="AT100" s="581" t="str">
        <f t="shared" si="14"/>
        <v/>
      </c>
      <c r="AU100" s="583" t="str">
        <f t="shared" si="15"/>
        <v/>
      </c>
      <c r="AV100" s="585" t="str">
        <f t="shared" si="16"/>
        <v/>
      </c>
      <c r="AW100" s="609" t="str">
        <f t="shared" si="10"/>
        <v/>
      </c>
      <c r="AX100" s="666" t="str">
        <f>VLOOKUP(功能_33[[#This Row],[功能代號]],[3]工作表2!$C:$C,1,FALSE)</f>
        <v>L3220</v>
      </c>
    </row>
    <row r="101" spans="2:50" ht="13.8">
      <c r="C101" s="292" t="s">
        <v>93</v>
      </c>
      <c r="D101" s="226" t="s">
        <v>368</v>
      </c>
      <c r="E101" s="291" t="s">
        <v>405</v>
      </c>
      <c r="F101" s="292" t="s">
        <v>406</v>
      </c>
      <c r="G101" s="292" t="s">
        <v>407</v>
      </c>
      <c r="H101" s="291" t="s">
        <v>193</v>
      </c>
      <c r="I101" s="291" t="s">
        <v>203</v>
      </c>
      <c r="J101" s="225" t="s">
        <v>2972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3048</v>
      </c>
      <c r="AM101" s="227" t="s">
        <v>3048</v>
      </c>
      <c r="AN101" s="292" t="e">
        <f>VLOOKUP(功能_33[[#This Row],[功能代號]],需二審tmp!A:A,1,FALSE)</f>
        <v>#N/A</v>
      </c>
      <c r="AO101" s="356">
        <v>44533</v>
      </c>
      <c r="AQ101" s="575" t="str">
        <f t="shared" si="11"/>
        <v>4-1</v>
      </c>
      <c r="AR101" s="577" t="str">
        <f t="shared" si="12"/>
        <v/>
      </c>
      <c r="AS101" s="579" t="str">
        <f t="shared" si="13"/>
        <v/>
      </c>
      <c r="AT101" s="581" t="str">
        <f t="shared" si="14"/>
        <v/>
      </c>
      <c r="AU101" s="583" t="str">
        <f t="shared" si="15"/>
        <v/>
      </c>
      <c r="AV101" s="585" t="str">
        <f t="shared" si="16"/>
        <v/>
      </c>
      <c r="AW101" s="609" t="str">
        <f t="shared" si="10"/>
        <v/>
      </c>
      <c r="AX101" s="666" t="str">
        <f>VLOOKUP(功能_33[[#This Row],[功能代號]],[3]工作表2!$C:$C,1,FALSE)</f>
        <v>L4102</v>
      </c>
    </row>
    <row r="102" spans="2:50" ht="13.8">
      <c r="C102" s="292" t="s">
        <v>93</v>
      </c>
      <c r="D102" s="226" t="s">
        <v>368</v>
      </c>
      <c r="E102" s="291" t="s">
        <v>408</v>
      </c>
      <c r="F102" s="292" t="s">
        <v>409</v>
      </c>
      <c r="G102" s="292" t="s">
        <v>407</v>
      </c>
      <c r="H102" s="291" t="s">
        <v>193</v>
      </c>
      <c r="I102" s="291" t="s">
        <v>203</v>
      </c>
      <c r="J102" s="225" t="s">
        <v>2972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3048</v>
      </c>
      <c r="AM102" s="227" t="s">
        <v>3048</v>
      </c>
      <c r="AN102" s="292" t="e">
        <f>VLOOKUP(功能_33[[#This Row],[功能代號]],需二審tmp!A:A,1,FALSE)</f>
        <v>#N/A</v>
      </c>
      <c r="AO102" s="356">
        <v>44523</v>
      </c>
      <c r="AQ102" s="575" t="str">
        <f t="shared" si="11"/>
        <v>4-1</v>
      </c>
      <c r="AR102" s="577" t="str">
        <f t="shared" si="12"/>
        <v/>
      </c>
      <c r="AS102" s="579" t="str">
        <f t="shared" si="13"/>
        <v/>
      </c>
      <c r="AT102" s="581" t="str">
        <f t="shared" si="14"/>
        <v/>
      </c>
      <c r="AU102" s="583" t="str">
        <f t="shared" si="15"/>
        <v/>
      </c>
      <c r="AV102" s="585" t="str">
        <f t="shared" si="16"/>
        <v/>
      </c>
      <c r="AW102" s="609" t="str">
        <f t="shared" si="10"/>
        <v/>
      </c>
      <c r="AX102" s="666" t="str">
        <f>VLOOKUP(功能_33[[#This Row],[功能代號]],[3]工作表2!$C:$C,1,FALSE)</f>
        <v>L4103</v>
      </c>
    </row>
    <row r="103" spans="2:50" ht="13.8">
      <c r="C103" s="292" t="s">
        <v>93</v>
      </c>
      <c r="D103" s="226" t="s">
        <v>410</v>
      </c>
      <c r="E103" s="291" t="s">
        <v>411</v>
      </c>
      <c r="F103" s="292" t="s">
        <v>412</v>
      </c>
      <c r="G103" s="292" t="s">
        <v>407</v>
      </c>
      <c r="H103" s="291" t="s">
        <v>193</v>
      </c>
      <c r="I103" s="291" t="s">
        <v>203</v>
      </c>
      <c r="J103" s="225" t="s">
        <v>2972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2989</v>
      </c>
      <c r="AM103" s="291" t="s">
        <v>2989</v>
      </c>
      <c r="AN103" s="292" t="e">
        <f>VLOOKUP(功能_33[[#This Row],[功能代號]],需二審tmp!A:A,1,FALSE)</f>
        <v>#N/A</v>
      </c>
      <c r="AO103" s="356">
        <v>44523</v>
      </c>
      <c r="AQ103" s="575" t="str">
        <f t="shared" si="11"/>
        <v>4-2</v>
      </c>
      <c r="AR103" s="577" t="str">
        <f t="shared" si="12"/>
        <v/>
      </c>
      <c r="AS103" s="579" t="str">
        <f t="shared" si="13"/>
        <v/>
      </c>
      <c r="AT103" s="581" t="str">
        <f t="shared" si="14"/>
        <v/>
      </c>
      <c r="AU103" s="583" t="str">
        <f t="shared" si="15"/>
        <v/>
      </c>
      <c r="AV103" s="585" t="str">
        <f t="shared" si="16"/>
        <v/>
      </c>
      <c r="AW103" s="609" t="str">
        <f t="shared" si="10"/>
        <v/>
      </c>
      <c r="AX103" s="585" t="e">
        <f>VLOOKUP(功能_33[[#This Row],[功能代號]],[3]工作表2!$C:$C,1,FALSE)</f>
        <v>#N/A</v>
      </c>
    </row>
    <row r="104" spans="2:50" ht="13.8">
      <c r="C104" s="292" t="s">
        <v>93</v>
      </c>
      <c r="D104" s="226" t="s">
        <v>410</v>
      </c>
      <c r="E104" s="291" t="s">
        <v>413</v>
      </c>
      <c r="F104" s="292" t="s">
        <v>414</v>
      </c>
      <c r="G104" s="292" t="s">
        <v>407</v>
      </c>
      <c r="H104" s="291" t="s">
        <v>193</v>
      </c>
      <c r="I104" s="291" t="s">
        <v>203</v>
      </c>
      <c r="J104" s="225" t="s">
        <v>2972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2989</v>
      </c>
      <c r="AM104" s="291" t="s">
        <v>2989</v>
      </c>
      <c r="AN104" s="292" t="e">
        <f>VLOOKUP(功能_33[[#This Row],[功能代號]],需二審tmp!A:A,1,FALSE)</f>
        <v>#N/A</v>
      </c>
      <c r="AO104" s="356">
        <v>44523</v>
      </c>
      <c r="AQ104" s="575" t="str">
        <f t="shared" si="11"/>
        <v>4-2</v>
      </c>
      <c r="AR104" s="577" t="str">
        <f t="shared" si="12"/>
        <v/>
      </c>
      <c r="AS104" s="579" t="str">
        <f t="shared" si="13"/>
        <v/>
      </c>
      <c r="AT104" s="581" t="str">
        <f t="shared" si="14"/>
        <v/>
      </c>
      <c r="AU104" s="583" t="str">
        <f t="shared" si="15"/>
        <v/>
      </c>
      <c r="AV104" s="585" t="str">
        <f t="shared" si="16"/>
        <v/>
      </c>
      <c r="AW104" s="609" t="str">
        <f t="shared" si="10"/>
        <v/>
      </c>
      <c r="AX104" s="585" t="e">
        <f>VLOOKUP(功能_33[[#This Row],[功能代號]],[3]工作表2!$C:$C,1,FALSE)</f>
        <v>#N/A</v>
      </c>
    </row>
    <row r="105" spans="2:50" ht="13.8">
      <c r="C105" s="292" t="s">
        <v>95</v>
      </c>
      <c r="D105" s="292" t="s">
        <v>2823</v>
      </c>
      <c r="E105" s="291" t="s">
        <v>415</v>
      </c>
      <c r="F105" s="292" t="s">
        <v>416</v>
      </c>
      <c r="G105" s="292"/>
      <c r="H105" s="291" t="s">
        <v>193</v>
      </c>
      <c r="I105" s="291" t="s">
        <v>314</v>
      </c>
      <c r="J105" s="225" t="s">
        <v>3257</v>
      </c>
      <c r="K105" s="299">
        <v>44452</v>
      </c>
      <c r="L105" s="299">
        <v>44452</v>
      </c>
      <c r="M105" s="299">
        <v>44540</v>
      </c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44540</v>
      </c>
      <c r="Z105" s="299" t="s">
        <v>133</v>
      </c>
      <c r="AA105" s="299">
        <v>44546</v>
      </c>
      <c r="AB105" s="299">
        <v>44546</v>
      </c>
      <c r="AC105" s="299">
        <v>44550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418</v>
      </c>
      <c r="AL105" s="291" t="s">
        <v>2989</v>
      </c>
      <c r="AN105" s="292" t="str">
        <f>VLOOKUP(功能_33[[#This Row],[功能代號]],需二審tmp!A:A,1,FALSE)</f>
        <v>L6101</v>
      </c>
      <c r="AO105" s="356">
        <v>44533</v>
      </c>
      <c r="AQ105" s="575" t="str">
        <f t="shared" si="11"/>
        <v>6-1</v>
      </c>
      <c r="AR105" s="577" t="str">
        <f t="shared" si="12"/>
        <v/>
      </c>
      <c r="AS105" s="579" t="str">
        <f t="shared" si="13"/>
        <v/>
      </c>
      <c r="AT105" s="581" t="str">
        <f t="shared" si="14"/>
        <v/>
      </c>
      <c r="AU105" s="583" t="str">
        <f t="shared" si="15"/>
        <v/>
      </c>
      <c r="AV105" s="585" t="str">
        <f t="shared" si="16"/>
        <v/>
      </c>
      <c r="AW105" s="609" t="str">
        <f t="shared" si="10"/>
        <v/>
      </c>
      <c r="AX105" s="666" t="str">
        <f>VLOOKUP(功能_33[[#This Row],[功能代號]],[3]工作表2!$C:$C,1,FALSE)</f>
        <v>L6101</v>
      </c>
    </row>
    <row r="106" spans="2:50" ht="27.6">
      <c r="C106" s="292" t="s">
        <v>93</v>
      </c>
      <c r="D106" s="292" t="s">
        <v>419</v>
      </c>
      <c r="E106" s="291" t="s">
        <v>420</v>
      </c>
      <c r="F106" s="292" t="s">
        <v>421</v>
      </c>
      <c r="G106" s="292"/>
      <c r="H106" s="291" t="s">
        <v>193</v>
      </c>
      <c r="I106" s="291" t="s">
        <v>194</v>
      </c>
      <c r="J106" s="225" t="s">
        <v>2972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195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3015</v>
      </c>
      <c r="AM106" s="219" t="s">
        <v>3016</v>
      </c>
      <c r="AN106" s="292" t="e">
        <f>VLOOKUP(功能_33[[#This Row],[功能代號]],需二審tmp!A:A,1,FALSE)</f>
        <v>#N/A</v>
      </c>
      <c r="AO106" s="356">
        <v>44523</v>
      </c>
      <c r="AQ106" s="575" t="str">
        <f t="shared" si="11"/>
        <v>4-7</v>
      </c>
      <c r="AR106" s="577" t="str">
        <f t="shared" si="12"/>
        <v/>
      </c>
      <c r="AS106" s="579" t="str">
        <f t="shared" si="13"/>
        <v/>
      </c>
      <c r="AT106" s="581" t="str">
        <f t="shared" si="14"/>
        <v/>
      </c>
      <c r="AU106" s="583" t="str">
        <f t="shared" si="15"/>
        <v/>
      </c>
      <c r="AV106" s="585" t="str">
        <f t="shared" si="16"/>
        <v/>
      </c>
      <c r="AW106" s="609" t="str">
        <f t="shared" si="10"/>
        <v/>
      </c>
      <c r="AX106" s="666" t="str">
        <f>VLOOKUP(功能_33[[#This Row],[功能代號]],[3]工作表2!$C:$C,1,FALSE)</f>
        <v>L4701</v>
      </c>
    </row>
    <row r="107" spans="2:50" ht="13.8">
      <c r="B107" s="292">
        <v>1</v>
      </c>
      <c r="C107" s="292" t="s">
        <v>92</v>
      </c>
      <c r="D107" s="359" t="s">
        <v>2848</v>
      </c>
      <c r="E107" s="291" t="s">
        <v>422</v>
      </c>
      <c r="F107" s="292" t="s">
        <v>423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424</v>
      </c>
      <c r="AN107" s="292" t="str">
        <f>VLOOKUP(功能_33[[#This Row],[功能代號]],需二審tmp!A:A,1,FALSE)</f>
        <v>L3007</v>
      </c>
      <c r="AO107" s="356">
        <v>44512</v>
      </c>
      <c r="AQ107" s="575" t="str">
        <f t="shared" si="11"/>
        <v>3-3</v>
      </c>
      <c r="AR107" s="577" t="str">
        <f t="shared" si="12"/>
        <v/>
      </c>
      <c r="AS107" s="579" t="str">
        <f t="shared" si="13"/>
        <v/>
      </c>
      <c r="AT107" s="581" t="str">
        <f t="shared" si="14"/>
        <v/>
      </c>
      <c r="AU107" s="583" t="str">
        <f t="shared" si="15"/>
        <v/>
      </c>
      <c r="AV107" s="585" t="str">
        <f t="shared" si="16"/>
        <v/>
      </c>
      <c r="AW107" s="609" t="str">
        <f t="shared" si="10"/>
        <v/>
      </c>
      <c r="AX107" s="666" t="str">
        <f>VLOOKUP(功能_33[[#This Row],[功能代號]],[3]工作表2!$C:$C,1,FALSE)</f>
        <v>L3007</v>
      </c>
    </row>
    <row r="108" spans="2:50" ht="41.4">
      <c r="B108" s="292">
        <v>1</v>
      </c>
      <c r="C108" s="292" t="s">
        <v>92</v>
      </c>
      <c r="D108" s="359" t="s">
        <v>2848</v>
      </c>
      <c r="E108" s="291" t="s">
        <v>425</v>
      </c>
      <c r="F108" s="292" t="s">
        <v>426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3059</v>
      </c>
      <c r="AM108" s="219" t="s">
        <v>3060</v>
      </c>
      <c r="AN108" s="292" t="str">
        <f>VLOOKUP(功能_33[[#This Row],[功能代號]],需二審tmp!A:A,1,FALSE)</f>
        <v>L3009</v>
      </c>
      <c r="AO108" s="356">
        <v>44512</v>
      </c>
      <c r="AQ108" s="575" t="str">
        <f t="shared" si="11"/>
        <v>3-3</v>
      </c>
      <c r="AR108" s="577" t="str">
        <f t="shared" si="12"/>
        <v/>
      </c>
      <c r="AS108" s="579" t="str">
        <f t="shared" si="13"/>
        <v/>
      </c>
      <c r="AT108" s="581" t="str">
        <f t="shared" si="14"/>
        <v/>
      </c>
      <c r="AU108" s="583" t="str">
        <f t="shared" si="15"/>
        <v/>
      </c>
      <c r="AV108" s="585" t="str">
        <f t="shared" si="16"/>
        <v/>
      </c>
      <c r="AW108" s="609" t="str">
        <f t="shared" si="10"/>
        <v/>
      </c>
      <c r="AX108" s="666" t="str">
        <f>VLOOKUP(功能_33[[#This Row],[功能代號]],[3]工作表2!$C:$C,1,FALSE)</f>
        <v>L3009</v>
      </c>
    </row>
    <row r="109" spans="2:50" ht="13.8">
      <c r="B109" s="292">
        <v>1</v>
      </c>
      <c r="C109" s="292" t="s">
        <v>92</v>
      </c>
      <c r="D109" s="359" t="s">
        <v>2848</v>
      </c>
      <c r="E109" s="291" t="s">
        <v>427</v>
      </c>
      <c r="F109" s="292" t="s">
        <v>428</v>
      </c>
      <c r="G109" s="292"/>
      <c r="H109" s="291" t="s">
        <v>193</v>
      </c>
      <c r="I109" s="291" t="s">
        <v>194</v>
      </c>
      <c r="J109" s="225" t="s">
        <v>310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190</v>
      </c>
      <c r="AN109" s="292" t="str">
        <f>VLOOKUP(功能_33[[#This Row],[功能代號]],需二審tmp!A:A,1,FALSE)</f>
        <v>L3943</v>
      </c>
      <c r="AO109" s="356">
        <v>44512</v>
      </c>
      <c r="AQ109" s="575" t="str">
        <f t="shared" si="11"/>
        <v>3-3</v>
      </c>
      <c r="AR109" s="577" t="str">
        <f t="shared" si="12"/>
        <v/>
      </c>
      <c r="AS109" s="579" t="str">
        <f t="shared" si="13"/>
        <v/>
      </c>
      <c r="AT109" s="581" t="str">
        <f t="shared" si="14"/>
        <v/>
      </c>
      <c r="AU109" s="583" t="str">
        <f t="shared" si="15"/>
        <v/>
      </c>
      <c r="AV109" s="585" t="str">
        <f t="shared" si="16"/>
        <v/>
      </c>
      <c r="AW109" s="609" t="str">
        <f t="shared" si="10"/>
        <v/>
      </c>
      <c r="AX109" s="666" t="str">
        <f>VLOOKUP(功能_33[[#This Row],[功能代號]],[3]工作表2!$C:$C,1,FALSE)</f>
        <v>L3943</v>
      </c>
    </row>
    <row r="110" spans="2:50" ht="13.8">
      <c r="C110" s="292" t="s">
        <v>91</v>
      </c>
      <c r="D110" s="292" t="s">
        <v>2854</v>
      </c>
      <c r="E110" s="291" t="s">
        <v>429</v>
      </c>
      <c r="F110" s="292" t="s">
        <v>430</v>
      </c>
      <c r="G110" s="292"/>
      <c r="H110" s="291" t="s">
        <v>193</v>
      </c>
      <c r="I110" s="291" t="s">
        <v>203</v>
      </c>
      <c r="J110" s="225" t="s">
        <v>3246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432</v>
      </c>
      <c r="AN110" s="292" t="str">
        <f>VLOOKUP(功能_33[[#This Row],[功能代號]],需二審tmp!A:A,1,FALSE)</f>
        <v>L2061</v>
      </c>
      <c r="AO110" s="356">
        <v>44523</v>
      </c>
      <c r="AQ110" s="575" t="str">
        <f t="shared" si="11"/>
        <v>2-9</v>
      </c>
      <c r="AR110" s="577" t="str">
        <f t="shared" si="12"/>
        <v/>
      </c>
      <c r="AS110" s="579" t="str">
        <f t="shared" si="13"/>
        <v/>
      </c>
      <c r="AT110" s="581" t="str">
        <f t="shared" si="14"/>
        <v/>
      </c>
      <c r="AU110" s="583" t="str">
        <f t="shared" si="15"/>
        <v/>
      </c>
      <c r="AV110" s="585" t="str">
        <f t="shared" si="16"/>
        <v/>
      </c>
      <c r="AW110" s="609" t="str">
        <f t="shared" si="10"/>
        <v/>
      </c>
      <c r="AX110" s="585" t="e">
        <f>VLOOKUP(功能_33[[#This Row],[功能代號]],[3]工作表2!$C:$C,1,FALSE)</f>
        <v>#N/A</v>
      </c>
    </row>
    <row r="111" spans="2:50" ht="13.8">
      <c r="C111" s="292" t="s">
        <v>91</v>
      </c>
      <c r="D111" s="292" t="s">
        <v>2854</v>
      </c>
      <c r="E111" s="291" t="s">
        <v>433</v>
      </c>
      <c r="F111" s="292" t="s">
        <v>434</v>
      </c>
      <c r="G111" s="292"/>
      <c r="H111" s="291" t="s">
        <v>193</v>
      </c>
      <c r="I111" s="291" t="s">
        <v>203</v>
      </c>
      <c r="J111" s="225" t="s">
        <v>3246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431</v>
      </c>
      <c r="AM111" s="292" t="s">
        <v>435</v>
      </c>
      <c r="AN111" s="292" t="str">
        <f>VLOOKUP(功能_33[[#This Row],[功能代號]],需二審tmp!A:A,1,FALSE)</f>
        <v>L2670</v>
      </c>
      <c r="AO111" s="356">
        <v>44523</v>
      </c>
      <c r="AQ111" s="575" t="str">
        <f t="shared" si="11"/>
        <v>2-9</v>
      </c>
      <c r="AR111" s="577" t="str">
        <f t="shared" si="12"/>
        <v/>
      </c>
      <c r="AS111" s="579" t="str">
        <f t="shared" si="13"/>
        <v/>
      </c>
      <c r="AT111" s="581" t="str">
        <f t="shared" si="14"/>
        <v/>
      </c>
      <c r="AU111" s="583" t="str">
        <f t="shared" si="15"/>
        <v/>
      </c>
      <c r="AV111" s="585" t="str">
        <f t="shared" si="16"/>
        <v/>
      </c>
      <c r="AW111" s="609" t="str">
        <f t="shared" si="10"/>
        <v/>
      </c>
      <c r="AX111" s="585" t="e">
        <f>VLOOKUP(功能_33[[#This Row],[功能代號]],[3]工作表2!$C:$C,1,FALSE)</f>
        <v>#N/A</v>
      </c>
    </row>
    <row r="112" spans="2:50" ht="13.8">
      <c r="C112" s="292" t="s">
        <v>91</v>
      </c>
      <c r="D112" s="292" t="s">
        <v>2854</v>
      </c>
      <c r="E112" s="291" t="s">
        <v>436</v>
      </c>
      <c r="F112" s="292" t="s">
        <v>437</v>
      </c>
      <c r="G112" s="292"/>
      <c r="H112" s="291" t="s">
        <v>193</v>
      </c>
      <c r="I112" s="291" t="s">
        <v>203</v>
      </c>
      <c r="J112" s="225" t="s">
        <v>3246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>
        <v>44546</v>
      </c>
      <c r="AD112" s="299" t="s">
        <v>196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438</v>
      </c>
      <c r="AM112" s="292" t="s">
        <v>432</v>
      </c>
      <c r="AN112" s="292" t="str">
        <f>VLOOKUP(功能_33[[#This Row],[功能代號]],需二審tmp!A:A,1,FALSE)</f>
        <v>L2062</v>
      </c>
      <c r="AO112" s="356">
        <v>44523</v>
      </c>
      <c r="AQ112" s="575" t="str">
        <f t="shared" si="11"/>
        <v>2-9</v>
      </c>
      <c r="AR112" s="577" t="str">
        <f t="shared" si="12"/>
        <v/>
      </c>
      <c r="AS112" s="579" t="str">
        <f t="shared" si="13"/>
        <v/>
      </c>
      <c r="AT112" s="581" t="str">
        <f t="shared" si="14"/>
        <v/>
      </c>
      <c r="AU112" s="583" t="str">
        <f t="shared" si="15"/>
        <v/>
      </c>
      <c r="AV112" s="585" t="str">
        <f t="shared" si="16"/>
        <v/>
      </c>
      <c r="AW112" s="609" t="str">
        <f t="shared" si="10"/>
        <v/>
      </c>
      <c r="AX112" s="585" t="e">
        <f>VLOOKUP(功能_33[[#This Row],[功能代號]],[3]工作表2!$C:$C,1,FALSE)</f>
        <v>#N/A</v>
      </c>
    </row>
    <row r="113" spans="1:50" ht="13.8">
      <c r="C113" s="292" t="s">
        <v>93</v>
      </c>
      <c r="D113" s="292" t="s">
        <v>439</v>
      </c>
      <c r="E113" s="291" t="s">
        <v>440</v>
      </c>
      <c r="F113" s="292" t="s">
        <v>441</v>
      </c>
      <c r="G113" s="292"/>
      <c r="H113" s="291" t="s">
        <v>193</v>
      </c>
      <c r="I113" s="291" t="s">
        <v>2787</v>
      </c>
      <c r="J113" s="225" t="s">
        <v>2972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195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2989</v>
      </c>
      <c r="AM113" s="291" t="s">
        <v>2989</v>
      </c>
      <c r="AN113" s="292" t="e">
        <f>VLOOKUP(功能_33[[#This Row],[功能代號]],需二審tmp!A:A,1,FALSE)</f>
        <v>#N/A</v>
      </c>
      <c r="AO113" s="356">
        <v>44523</v>
      </c>
      <c r="AQ113" s="575" t="str">
        <f t="shared" si="11"/>
        <v>4-6</v>
      </c>
      <c r="AR113" s="577" t="str">
        <f t="shared" si="12"/>
        <v/>
      </c>
      <c r="AS113" s="579" t="str">
        <f t="shared" si="13"/>
        <v/>
      </c>
      <c r="AT113" s="581" t="str">
        <f t="shared" si="14"/>
        <v/>
      </c>
      <c r="AU113" s="583" t="str">
        <f t="shared" si="15"/>
        <v/>
      </c>
      <c r="AV113" s="585" t="str">
        <f t="shared" si="16"/>
        <v/>
      </c>
      <c r="AW113" s="609" t="str">
        <f t="shared" si="10"/>
        <v/>
      </c>
      <c r="AX113" s="666" t="str">
        <f>VLOOKUP(功能_33[[#This Row],[功能代號]],[3]工作表2!$C:$C,1,FALSE)</f>
        <v>L4060</v>
      </c>
    </row>
    <row r="114" spans="1:50" ht="13.8">
      <c r="C114" s="292" t="s">
        <v>93</v>
      </c>
      <c r="D114" s="292" t="s">
        <v>439</v>
      </c>
      <c r="E114" s="291" t="s">
        <v>442</v>
      </c>
      <c r="F114" s="292" t="s">
        <v>443</v>
      </c>
      <c r="G114" s="292"/>
      <c r="H114" s="291" t="s">
        <v>193</v>
      </c>
      <c r="I114" s="291" t="s">
        <v>2787</v>
      </c>
      <c r="J114" s="225" t="s">
        <v>2972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2746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2975</v>
      </c>
      <c r="AM114" s="292" t="s">
        <v>2973</v>
      </c>
      <c r="AN114" s="292" t="str">
        <f>VLOOKUP(功能_33[[#This Row],[功能代號]],需二審tmp!A:A,1,FALSE)</f>
        <v>L4610</v>
      </c>
      <c r="AO114" s="356">
        <v>44533</v>
      </c>
      <c r="AQ114" s="575" t="str">
        <f t="shared" si="11"/>
        <v>4-6</v>
      </c>
      <c r="AR114" s="577" t="str">
        <f t="shared" si="12"/>
        <v/>
      </c>
      <c r="AS114" s="579" t="str">
        <f t="shared" si="13"/>
        <v/>
      </c>
      <c r="AT114" s="581" t="str">
        <f t="shared" si="14"/>
        <v/>
      </c>
      <c r="AU114" s="583" t="str">
        <f t="shared" si="15"/>
        <v/>
      </c>
      <c r="AV114" s="585" t="str">
        <f t="shared" si="16"/>
        <v/>
      </c>
      <c r="AW114" s="609" t="str">
        <f t="shared" si="10"/>
        <v/>
      </c>
      <c r="AX114" s="666" t="str">
        <f>VLOOKUP(功能_33[[#This Row],[功能代號]],[3]工作表2!$C:$C,1,FALSE)</f>
        <v>L4610</v>
      </c>
    </row>
    <row r="115" spans="1:50" ht="13.8">
      <c r="C115" s="292" t="s">
        <v>93</v>
      </c>
      <c r="D115" s="292" t="s">
        <v>439</v>
      </c>
      <c r="E115" s="291" t="s">
        <v>444</v>
      </c>
      <c r="F115" s="292" t="s">
        <v>445</v>
      </c>
      <c r="G115" s="292"/>
      <c r="H115" s="291" t="s">
        <v>193</v>
      </c>
      <c r="I115" s="291" t="s">
        <v>2787</v>
      </c>
      <c r="J115" s="225" t="s">
        <v>2972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2977</v>
      </c>
      <c r="AM115" s="292" t="s">
        <v>2976</v>
      </c>
      <c r="AN115" s="292" t="str">
        <f>VLOOKUP(功能_33[[#This Row],[功能代號]],需二審tmp!A:A,1,FALSE)</f>
        <v>L4600</v>
      </c>
      <c r="AO115" s="356">
        <v>44523</v>
      </c>
      <c r="AQ115" s="575" t="str">
        <f t="shared" si="11"/>
        <v>4-6</v>
      </c>
      <c r="AR115" s="577" t="str">
        <f t="shared" si="12"/>
        <v/>
      </c>
      <c r="AS115" s="579" t="str">
        <f t="shared" si="13"/>
        <v/>
      </c>
      <c r="AT115" s="581" t="str">
        <f t="shared" si="14"/>
        <v/>
      </c>
      <c r="AU115" s="583" t="str">
        <f t="shared" si="15"/>
        <v/>
      </c>
      <c r="AV115" s="585" t="str">
        <f t="shared" si="16"/>
        <v/>
      </c>
      <c r="AW115" s="609" t="str">
        <f t="shared" si="10"/>
        <v/>
      </c>
      <c r="AX115" s="666" t="str">
        <f>VLOOKUP(功能_33[[#This Row],[功能代號]],[3]工作表2!$C:$C,1,FALSE)</f>
        <v>L4600</v>
      </c>
    </row>
    <row r="116" spans="1:50" ht="41.4">
      <c r="C116" s="292" t="s">
        <v>93</v>
      </c>
      <c r="D116" s="292" t="s">
        <v>439</v>
      </c>
      <c r="E116" s="291" t="s">
        <v>446</v>
      </c>
      <c r="F116" s="292" t="s">
        <v>447</v>
      </c>
      <c r="G116" s="292"/>
      <c r="H116" s="291" t="s">
        <v>193</v>
      </c>
      <c r="I116" s="291" t="s">
        <v>2787</v>
      </c>
      <c r="J116" s="225" t="s">
        <v>2972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2979</v>
      </c>
      <c r="AM116" s="219" t="s">
        <v>2978</v>
      </c>
      <c r="AN116" s="292" t="str">
        <f>VLOOKUP(功能_33[[#This Row],[功能代號]],需二審tmp!A:A,1,FALSE)</f>
        <v>L4601</v>
      </c>
      <c r="AO116" s="356">
        <v>44523</v>
      </c>
      <c r="AQ116" s="575" t="str">
        <f t="shared" si="11"/>
        <v>4-6</v>
      </c>
      <c r="AR116" s="577" t="str">
        <f t="shared" si="12"/>
        <v/>
      </c>
      <c r="AS116" s="579" t="str">
        <f t="shared" si="13"/>
        <v/>
      </c>
      <c r="AT116" s="581" t="str">
        <f t="shared" si="14"/>
        <v/>
      </c>
      <c r="AU116" s="583" t="str">
        <f t="shared" si="15"/>
        <v/>
      </c>
      <c r="AV116" s="585" t="str">
        <f t="shared" si="16"/>
        <v/>
      </c>
      <c r="AW116" s="609" t="str">
        <f t="shared" si="10"/>
        <v/>
      </c>
      <c r="AX116" s="666" t="str">
        <f>VLOOKUP(功能_33[[#This Row],[功能代號]],[3]工作表2!$C:$C,1,FALSE)</f>
        <v>L4601</v>
      </c>
    </row>
    <row r="117" spans="1:50" ht="13.8">
      <c r="C117" s="292" t="s">
        <v>93</v>
      </c>
      <c r="D117" s="292" t="s">
        <v>439</v>
      </c>
      <c r="E117" s="291" t="s">
        <v>448</v>
      </c>
      <c r="F117" s="292" t="s">
        <v>449</v>
      </c>
      <c r="G117" s="292"/>
      <c r="H117" s="291" t="s">
        <v>193</v>
      </c>
      <c r="I117" s="291" t="s">
        <v>2787</v>
      </c>
      <c r="J117" s="225" t="s">
        <v>2972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133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2974</v>
      </c>
      <c r="AM117" s="292" t="s">
        <v>2973</v>
      </c>
      <c r="AN117" s="292" t="str">
        <f>VLOOKUP(功能_33[[#This Row],[功能代號]],需二審tmp!A:A,1,FALSE)</f>
        <v>L4611</v>
      </c>
      <c r="AO117" s="356">
        <v>44533</v>
      </c>
      <c r="AQ117" s="575" t="str">
        <f t="shared" si="11"/>
        <v>4-6</v>
      </c>
      <c r="AR117" s="577" t="str">
        <f t="shared" si="12"/>
        <v/>
      </c>
      <c r="AS117" s="579" t="str">
        <f t="shared" si="13"/>
        <v/>
      </c>
      <c r="AT117" s="581" t="str">
        <f t="shared" si="14"/>
        <v/>
      </c>
      <c r="AU117" s="583" t="str">
        <f t="shared" si="15"/>
        <v/>
      </c>
      <c r="AV117" s="585" t="str">
        <f t="shared" si="16"/>
        <v/>
      </c>
      <c r="AW117" s="609" t="str">
        <f t="shared" si="10"/>
        <v/>
      </c>
      <c r="AX117" s="666" t="str">
        <f>VLOOKUP(功能_33[[#This Row],[功能代號]],[3]工作表2!$C:$C,1,FALSE)</f>
        <v>L4611</v>
      </c>
    </row>
    <row r="118" spans="1:50" ht="13.8">
      <c r="C118" s="292" t="s">
        <v>93</v>
      </c>
      <c r="D118" s="292" t="s">
        <v>439</v>
      </c>
      <c r="E118" s="291" t="s">
        <v>450</v>
      </c>
      <c r="F118" s="292" t="s">
        <v>451</v>
      </c>
      <c r="G118" s="292"/>
      <c r="H118" s="291" t="s">
        <v>193</v>
      </c>
      <c r="I118" s="291" t="s">
        <v>2787</v>
      </c>
      <c r="J118" s="225" t="s">
        <v>2972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195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2981</v>
      </c>
      <c r="AM118" s="292" t="s">
        <v>2980</v>
      </c>
      <c r="AN118" s="292" t="e">
        <f>VLOOKUP(功能_33[[#This Row],[功能代號]],需二審tmp!A:A,1,FALSE)</f>
        <v>#N/A</v>
      </c>
      <c r="AO118" s="356">
        <v>44523</v>
      </c>
      <c r="AQ118" s="575" t="str">
        <f t="shared" si="11"/>
        <v>4-6</v>
      </c>
      <c r="AR118" s="577" t="str">
        <f t="shared" si="12"/>
        <v/>
      </c>
      <c r="AS118" s="579" t="str">
        <f t="shared" si="13"/>
        <v/>
      </c>
      <c r="AT118" s="581" t="str">
        <f t="shared" si="14"/>
        <v/>
      </c>
      <c r="AU118" s="583" t="str">
        <f t="shared" si="15"/>
        <v/>
      </c>
      <c r="AV118" s="585" t="str">
        <f t="shared" si="16"/>
        <v/>
      </c>
      <c r="AW118" s="609" t="str">
        <f t="shared" si="10"/>
        <v/>
      </c>
      <c r="AX118" s="666" t="str">
        <f>VLOOKUP(功能_33[[#This Row],[功能代號]],[3]工作表2!$C:$C,1,FALSE)</f>
        <v>L4602</v>
      </c>
    </row>
    <row r="119" spans="1:50" ht="13.8">
      <c r="A119" s="605">
        <v>44552</v>
      </c>
      <c r="C119" s="292" t="s">
        <v>93</v>
      </c>
      <c r="D119" s="292" t="s">
        <v>439</v>
      </c>
      <c r="E119" s="291" t="s">
        <v>452</v>
      </c>
      <c r="F119" s="292" t="s">
        <v>453</v>
      </c>
      <c r="G119" s="292"/>
      <c r="H119" s="291" t="s">
        <v>193</v>
      </c>
      <c r="I119" s="291" t="s">
        <v>2787</v>
      </c>
      <c r="J119" s="225" t="s">
        <v>3265</v>
      </c>
      <c r="K119" s="299">
        <v>44455</v>
      </c>
      <c r="L119" s="299">
        <v>44455</v>
      </c>
      <c r="M119" s="228">
        <v>44550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28">
        <v>44550</v>
      </c>
      <c r="Z119" s="299" t="s">
        <v>133</v>
      </c>
      <c r="AA119" s="299">
        <v>44524</v>
      </c>
      <c r="AB119" s="299">
        <v>44524</v>
      </c>
      <c r="AC119" s="299">
        <v>44550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2983</v>
      </c>
      <c r="AM119" s="292" t="s">
        <v>2982</v>
      </c>
      <c r="AN119" s="292" t="str">
        <f>VLOOKUP(功能_33[[#This Row],[功能代號]],需二審tmp!A:A,1,FALSE)</f>
        <v>L4603</v>
      </c>
      <c r="AQ119" s="575" t="str">
        <f t="shared" si="11"/>
        <v>4-6</v>
      </c>
      <c r="AR119" s="577" t="str">
        <f t="shared" si="12"/>
        <v/>
      </c>
      <c r="AS119" s="579" t="str">
        <f t="shared" si="13"/>
        <v/>
      </c>
      <c r="AT119" s="581" t="str">
        <f t="shared" si="14"/>
        <v/>
      </c>
      <c r="AU119" s="583" t="str">
        <f t="shared" si="15"/>
        <v/>
      </c>
      <c r="AV119" s="585" t="str">
        <f t="shared" si="16"/>
        <v/>
      </c>
      <c r="AW119" s="609" t="str">
        <f t="shared" si="10"/>
        <v/>
      </c>
      <c r="AX119" s="585" t="e">
        <f>VLOOKUP(功能_33[[#This Row],[功能代號]],[3]工作表2!$C:$C,1,FALSE)</f>
        <v>#N/A</v>
      </c>
    </row>
    <row r="120" spans="1:50" ht="27.6">
      <c r="C120" s="292" t="s">
        <v>93</v>
      </c>
      <c r="D120" s="292" t="s">
        <v>439</v>
      </c>
      <c r="E120" s="291" t="s">
        <v>454</v>
      </c>
      <c r="F120" s="292" t="s">
        <v>455</v>
      </c>
      <c r="G120" s="292"/>
      <c r="H120" s="291" t="s">
        <v>193</v>
      </c>
      <c r="I120" s="291" t="s">
        <v>2787</v>
      </c>
      <c r="J120" s="225" t="s">
        <v>2972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133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456</v>
      </c>
      <c r="AL120" s="308" t="s">
        <v>2985</v>
      </c>
      <c r="AM120" s="219" t="s">
        <v>2984</v>
      </c>
      <c r="AN120" s="292" t="str">
        <f>VLOOKUP(功能_33[[#This Row],[功能代號]],需二審tmp!A:A,1,FALSE)</f>
        <v>L4962</v>
      </c>
      <c r="AO120" s="356">
        <v>44533</v>
      </c>
      <c r="AQ120" s="575" t="str">
        <f t="shared" si="11"/>
        <v>4-6</v>
      </c>
      <c r="AR120" s="577" t="str">
        <f t="shared" si="12"/>
        <v/>
      </c>
      <c r="AS120" s="579" t="str">
        <f t="shared" si="13"/>
        <v/>
      </c>
      <c r="AT120" s="581" t="str">
        <f t="shared" si="14"/>
        <v/>
      </c>
      <c r="AU120" s="583" t="str">
        <f t="shared" si="15"/>
        <v/>
      </c>
      <c r="AV120" s="585" t="str">
        <f t="shared" si="16"/>
        <v/>
      </c>
      <c r="AW120" s="609" t="str">
        <f t="shared" si="10"/>
        <v/>
      </c>
      <c r="AX120" s="666" t="str">
        <f>VLOOKUP(功能_33[[#This Row],[功能代號]],[3]工作表2!$C:$C,1,FALSE)</f>
        <v>L4962</v>
      </c>
    </row>
    <row r="121" spans="1:50" ht="13.8">
      <c r="C121" s="292" t="s">
        <v>93</v>
      </c>
      <c r="D121" s="292" t="s">
        <v>439</v>
      </c>
      <c r="E121" s="291" t="s">
        <v>457</v>
      </c>
      <c r="F121" s="292" t="s">
        <v>458</v>
      </c>
      <c r="G121" s="292"/>
      <c r="H121" s="291" t="s">
        <v>193</v>
      </c>
      <c r="I121" s="291" t="s">
        <v>2787</v>
      </c>
      <c r="J121" s="225" t="s">
        <v>2972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2989</v>
      </c>
      <c r="AM121" s="291" t="s">
        <v>2989</v>
      </c>
      <c r="AN121" s="292" t="e">
        <f>VLOOKUP(功能_33[[#This Row],[功能代號]],需二審tmp!A:A,1,FALSE)</f>
        <v>#N/A</v>
      </c>
      <c r="AO121" s="356">
        <v>44523</v>
      </c>
      <c r="AQ121" s="575" t="str">
        <f t="shared" si="11"/>
        <v>4-6</v>
      </c>
      <c r="AR121" s="577" t="str">
        <f t="shared" si="12"/>
        <v/>
      </c>
      <c r="AS121" s="579" t="str">
        <f t="shared" si="13"/>
        <v/>
      </c>
      <c r="AT121" s="581" t="str">
        <f t="shared" si="14"/>
        <v/>
      </c>
      <c r="AU121" s="583" t="str">
        <f t="shared" si="15"/>
        <v/>
      </c>
      <c r="AV121" s="585" t="str">
        <f t="shared" si="16"/>
        <v/>
      </c>
      <c r="AW121" s="609" t="str">
        <f t="shared" si="10"/>
        <v/>
      </c>
      <c r="AX121" s="666" t="str">
        <f>VLOOKUP(功能_33[[#This Row],[功能代號]],[3]工作表2!$C:$C,1,FALSE)</f>
        <v>L4960</v>
      </c>
    </row>
    <row r="122" spans="1:50" ht="13.8">
      <c r="C122" s="292" t="s">
        <v>93</v>
      </c>
      <c r="D122" s="292" t="s">
        <v>439</v>
      </c>
      <c r="E122" s="291" t="s">
        <v>459</v>
      </c>
      <c r="F122" s="292" t="s">
        <v>460</v>
      </c>
      <c r="G122" s="292"/>
      <c r="H122" s="291" t="s">
        <v>193</v>
      </c>
      <c r="I122" s="291" t="s">
        <v>2787</v>
      </c>
      <c r="J122" s="225" t="s">
        <v>2972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456</v>
      </c>
      <c r="AL122" s="291" t="s">
        <v>2989</v>
      </c>
      <c r="AM122" s="291" t="s">
        <v>2989</v>
      </c>
      <c r="AN122" s="292" t="e">
        <f>VLOOKUP(功能_33[[#This Row],[功能代號]],需二審tmp!A:A,1,FALSE)</f>
        <v>#N/A</v>
      </c>
      <c r="AO122" s="356">
        <v>44523</v>
      </c>
      <c r="AQ122" s="575" t="str">
        <f t="shared" si="11"/>
        <v>4-6</v>
      </c>
      <c r="AR122" s="577" t="str">
        <f t="shared" si="12"/>
        <v/>
      </c>
      <c r="AS122" s="579" t="str">
        <f t="shared" si="13"/>
        <v/>
      </c>
      <c r="AT122" s="581" t="str">
        <f t="shared" si="14"/>
        <v/>
      </c>
      <c r="AU122" s="583" t="str">
        <f t="shared" si="15"/>
        <v/>
      </c>
      <c r="AV122" s="585" t="str">
        <f t="shared" si="16"/>
        <v/>
      </c>
      <c r="AW122" s="609" t="str">
        <f t="shared" si="10"/>
        <v/>
      </c>
      <c r="AX122" s="666" t="str">
        <f>VLOOKUP(功能_33[[#This Row],[功能代號]],[3]工作表2!$C:$C,1,FALSE)</f>
        <v>L4961</v>
      </c>
    </row>
    <row r="123" spans="1:50" ht="13.8">
      <c r="C123" s="292" t="s">
        <v>93</v>
      </c>
      <c r="D123" s="292" t="s">
        <v>439</v>
      </c>
      <c r="E123" s="291" t="s">
        <v>461</v>
      </c>
      <c r="F123" s="292" t="s">
        <v>462</v>
      </c>
      <c r="G123" s="292"/>
      <c r="H123" s="291" t="s">
        <v>193</v>
      </c>
      <c r="I123" s="291" t="s">
        <v>2787</v>
      </c>
      <c r="J123" s="225" t="s">
        <v>2972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195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3034</v>
      </c>
      <c r="AM123" s="292" t="s">
        <v>2986</v>
      </c>
      <c r="AN123" s="292" t="e">
        <f>VLOOKUP(功能_33[[#This Row],[功能代號]],需二審tmp!A:A,1,FALSE)</f>
        <v>#N/A</v>
      </c>
      <c r="AO123" s="356">
        <v>44523</v>
      </c>
      <c r="AQ123" s="575" t="str">
        <f t="shared" si="11"/>
        <v>4-6</v>
      </c>
      <c r="AR123" s="577" t="str">
        <f t="shared" si="12"/>
        <v/>
      </c>
      <c r="AS123" s="579" t="str">
        <f t="shared" si="13"/>
        <v/>
      </c>
      <c r="AT123" s="581" t="str">
        <f t="shared" si="14"/>
        <v/>
      </c>
      <c r="AU123" s="583" t="str">
        <f t="shared" si="15"/>
        <v/>
      </c>
      <c r="AV123" s="585" t="str">
        <f t="shared" si="16"/>
        <v/>
      </c>
      <c r="AW123" s="609" t="str">
        <f t="shared" si="10"/>
        <v/>
      </c>
      <c r="AX123" s="666" t="str">
        <f>VLOOKUP(功能_33[[#This Row],[功能代號]],[3]工作表2!$C:$C,1,FALSE)</f>
        <v>L4964</v>
      </c>
    </row>
    <row r="124" spans="1:50" ht="13.8">
      <c r="C124" s="292" t="s">
        <v>93</v>
      </c>
      <c r="D124" s="292" t="s">
        <v>439</v>
      </c>
      <c r="E124" s="291" t="s">
        <v>463</v>
      </c>
      <c r="F124" s="292" t="s">
        <v>464</v>
      </c>
      <c r="G124" s="292"/>
      <c r="H124" s="291" t="s">
        <v>193</v>
      </c>
      <c r="I124" s="291" t="s">
        <v>2787</v>
      </c>
      <c r="J124" s="225" t="s">
        <v>2972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456</v>
      </c>
      <c r="AL124" s="291" t="s">
        <v>3035</v>
      </c>
      <c r="AM124" s="292" t="s">
        <v>3033</v>
      </c>
      <c r="AN124" s="292" t="str">
        <f>VLOOKUP(功能_33[[#This Row],[功能代號]],需二審tmp!A:A,1,FALSE)</f>
        <v>L4965</v>
      </c>
      <c r="AO124" s="356">
        <v>44523</v>
      </c>
      <c r="AQ124" s="575" t="str">
        <f t="shared" si="11"/>
        <v>4-6</v>
      </c>
      <c r="AR124" s="577" t="str">
        <f t="shared" si="12"/>
        <v/>
      </c>
      <c r="AS124" s="579" t="str">
        <f t="shared" si="13"/>
        <v/>
      </c>
      <c r="AT124" s="581" t="str">
        <f t="shared" si="14"/>
        <v/>
      </c>
      <c r="AU124" s="583" t="str">
        <f t="shared" si="15"/>
        <v/>
      </c>
      <c r="AV124" s="585" t="str">
        <f t="shared" si="16"/>
        <v/>
      </c>
      <c r="AW124" s="609" t="str">
        <f t="shared" si="10"/>
        <v/>
      </c>
      <c r="AX124" s="666" t="str">
        <f>VLOOKUP(功能_33[[#This Row],[功能代號]],[3]工作表2!$C:$C,1,FALSE)</f>
        <v>L4965</v>
      </c>
    </row>
    <row r="125" spans="1:50" ht="69">
      <c r="C125" s="292" t="s">
        <v>93</v>
      </c>
      <c r="D125" s="292" t="s">
        <v>465</v>
      </c>
      <c r="E125" s="291" t="s">
        <v>466</v>
      </c>
      <c r="F125" s="292" t="s">
        <v>467</v>
      </c>
      <c r="G125" s="292"/>
      <c r="H125" s="291" t="s">
        <v>193</v>
      </c>
      <c r="I125" s="291" t="s">
        <v>2787</v>
      </c>
      <c r="J125" s="225" t="s">
        <v>2972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2990</v>
      </c>
      <c r="AM125" s="219" t="s">
        <v>2993</v>
      </c>
      <c r="AN125" s="292" t="str">
        <f>VLOOKUP(功能_33[[#This Row],[功能代號]],需二審tmp!A:A,1,FALSE)</f>
        <v>L4450</v>
      </c>
      <c r="AO125" s="356">
        <v>44523</v>
      </c>
      <c r="AQ125" s="575" t="str">
        <f t="shared" si="11"/>
        <v>4-4</v>
      </c>
      <c r="AR125" s="577" t="str">
        <f t="shared" si="12"/>
        <v/>
      </c>
      <c r="AS125" s="579" t="str">
        <f t="shared" si="13"/>
        <v/>
      </c>
      <c r="AT125" s="581" t="str">
        <f t="shared" si="14"/>
        <v/>
      </c>
      <c r="AU125" s="583" t="str">
        <f t="shared" si="15"/>
        <v/>
      </c>
      <c r="AV125" s="585" t="str">
        <f t="shared" si="16"/>
        <v/>
      </c>
      <c r="AW125" s="609" t="str">
        <f t="shared" si="10"/>
        <v/>
      </c>
      <c r="AX125" s="666" t="str">
        <f>VLOOKUP(功能_33[[#This Row],[功能代號]],[3]工作表2!$C:$C,1,FALSE)</f>
        <v>L4450</v>
      </c>
    </row>
    <row r="126" spans="1:50" ht="27.6">
      <c r="C126" s="292" t="s">
        <v>93</v>
      </c>
      <c r="D126" s="292" t="s">
        <v>465</v>
      </c>
      <c r="E126" s="291" t="s">
        <v>469</v>
      </c>
      <c r="F126" s="292" t="s">
        <v>470</v>
      </c>
      <c r="G126" s="292"/>
      <c r="H126" s="291" t="s">
        <v>193</v>
      </c>
      <c r="I126" s="291" t="s">
        <v>2787</v>
      </c>
      <c r="J126" s="225" t="s">
        <v>2972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471</v>
      </c>
      <c r="AL126" s="308" t="s">
        <v>2998</v>
      </c>
      <c r="AM126" s="219" t="s">
        <v>2999</v>
      </c>
      <c r="AN126" s="292" t="str">
        <f>VLOOKUP(功能_33[[#This Row],[功能代號]],需二審tmp!A:A,1,FALSE)</f>
        <v>L4943</v>
      </c>
      <c r="AO126" s="356">
        <v>44523</v>
      </c>
      <c r="AQ126" s="575" t="str">
        <f t="shared" si="11"/>
        <v>4-4</v>
      </c>
      <c r="AR126" s="577" t="str">
        <f t="shared" si="12"/>
        <v/>
      </c>
      <c r="AS126" s="579" t="str">
        <f t="shared" si="13"/>
        <v/>
      </c>
      <c r="AT126" s="581" t="str">
        <f t="shared" si="14"/>
        <v/>
      </c>
      <c r="AU126" s="583" t="str">
        <f t="shared" si="15"/>
        <v/>
      </c>
      <c r="AV126" s="585" t="str">
        <f t="shared" si="16"/>
        <v/>
      </c>
      <c r="AW126" s="609" t="str">
        <f t="shared" si="10"/>
        <v/>
      </c>
      <c r="AX126" s="666" t="str">
        <f>VLOOKUP(功能_33[[#This Row],[功能代號]],[3]工作表2!$C:$C,1,FALSE)</f>
        <v>L4943</v>
      </c>
    </row>
    <row r="127" spans="1:50" ht="27.6">
      <c r="C127" s="292" t="s">
        <v>93</v>
      </c>
      <c r="D127" s="292" t="s">
        <v>465</v>
      </c>
      <c r="E127" s="291" t="s">
        <v>472</v>
      </c>
      <c r="F127" s="292" t="s">
        <v>473</v>
      </c>
      <c r="G127" s="292"/>
      <c r="H127" s="291" t="s">
        <v>193</v>
      </c>
      <c r="I127" s="291" t="s">
        <v>2787</v>
      </c>
      <c r="J127" s="225" t="s">
        <v>2972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2991</v>
      </c>
      <c r="AM127" s="219" t="s">
        <v>2992</v>
      </c>
      <c r="AN127" s="292" t="str">
        <f>VLOOKUP(功能_33[[#This Row],[功能代號]],需二審tmp!A:A,1,FALSE)</f>
        <v>L4451</v>
      </c>
      <c r="AO127" s="356">
        <v>44523</v>
      </c>
      <c r="AQ127" s="575" t="str">
        <f t="shared" si="11"/>
        <v>4-4</v>
      </c>
      <c r="AR127" s="577" t="str">
        <f t="shared" si="12"/>
        <v/>
      </c>
      <c r="AS127" s="579" t="str">
        <f t="shared" si="13"/>
        <v/>
      </c>
      <c r="AT127" s="581" t="str">
        <f t="shared" si="14"/>
        <v/>
      </c>
      <c r="AU127" s="583" t="str">
        <f t="shared" si="15"/>
        <v/>
      </c>
      <c r="AV127" s="585" t="str">
        <f t="shared" si="16"/>
        <v/>
      </c>
      <c r="AW127" s="609" t="str">
        <f t="shared" si="10"/>
        <v/>
      </c>
      <c r="AX127" s="666" t="str">
        <f>VLOOKUP(功能_33[[#This Row],[功能代號]],[3]工作表2!$C:$C,1,FALSE)</f>
        <v>L4451</v>
      </c>
    </row>
    <row r="128" spans="1:50" ht="41.4">
      <c r="C128" s="292" t="s">
        <v>93</v>
      </c>
      <c r="D128" s="292" t="s">
        <v>465</v>
      </c>
      <c r="E128" s="291" t="s">
        <v>474</v>
      </c>
      <c r="F128" s="292" t="s">
        <v>475</v>
      </c>
      <c r="G128" s="292"/>
      <c r="H128" s="291" t="s">
        <v>193</v>
      </c>
      <c r="I128" s="291" t="s">
        <v>2787</v>
      </c>
      <c r="J128" s="225" t="s">
        <v>2972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2994</v>
      </c>
      <c r="AM128" s="219" t="s">
        <v>2995</v>
      </c>
      <c r="AN128" s="292" t="str">
        <f>VLOOKUP(功能_33[[#This Row],[功能代號]],需二審tmp!A:A,1,FALSE)</f>
        <v>L4452</v>
      </c>
      <c r="AO128" s="356">
        <v>44523</v>
      </c>
      <c r="AQ128" s="575" t="str">
        <f t="shared" si="11"/>
        <v>4-4</v>
      </c>
      <c r="AR128" s="577" t="str">
        <f t="shared" si="12"/>
        <v/>
      </c>
      <c r="AS128" s="579" t="str">
        <f t="shared" si="13"/>
        <v/>
      </c>
      <c r="AT128" s="581" t="str">
        <f t="shared" si="14"/>
        <v/>
      </c>
      <c r="AU128" s="583" t="str">
        <f t="shared" si="15"/>
        <v/>
      </c>
      <c r="AV128" s="585" t="str">
        <f t="shared" si="16"/>
        <v/>
      </c>
      <c r="AW128" s="609" t="str">
        <f t="shared" si="10"/>
        <v/>
      </c>
      <c r="AX128" s="666" t="str">
        <f>VLOOKUP(功能_33[[#This Row],[功能代號]],[3]工作表2!$C:$C,1,FALSE)</f>
        <v>L4452</v>
      </c>
    </row>
    <row r="129" spans="3:50" ht="27.6">
      <c r="C129" s="292" t="s">
        <v>93</v>
      </c>
      <c r="D129" s="292" t="s">
        <v>465</v>
      </c>
      <c r="E129" s="291" t="s">
        <v>476</v>
      </c>
      <c r="F129" s="292" t="s">
        <v>477</v>
      </c>
      <c r="G129" s="292"/>
      <c r="H129" s="291" t="s">
        <v>193</v>
      </c>
      <c r="I129" s="291" t="s">
        <v>2787</v>
      </c>
      <c r="J129" s="225" t="s">
        <v>2972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468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133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2996</v>
      </c>
      <c r="AM129" s="219" t="s">
        <v>2997</v>
      </c>
      <c r="AN129" s="292" t="str">
        <f>VLOOKUP(功能_33[[#This Row],[功能代號]],需二審tmp!A:A,1,FALSE)</f>
        <v>L4453</v>
      </c>
      <c r="AO129" s="356">
        <v>44523</v>
      </c>
      <c r="AQ129" s="575" t="str">
        <f t="shared" si="11"/>
        <v>4-4</v>
      </c>
      <c r="AR129" s="577" t="str">
        <f t="shared" si="12"/>
        <v/>
      </c>
      <c r="AS129" s="579" t="str">
        <f t="shared" si="13"/>
        <v/>
      </c>
      <c r="AT129" s="581" t="str">
        <f t="shared" si="14"/>
        <v/>
      </c>
      <c r="AU129" s="583" t="str">
        <f t="shared" si="15"/>
        <v/>
      </c>
      <c r="AV129" s="585" t="str">
        <f t="shared" si="16"/>
        <v/>
      </c>
      <c r="AW129" s="609" t="str">
        <f t="shared" si="10"/>
        <v/>
      </c>
      <c r="AX129" s="666" t="str">
        <f>VLOOKUP(功能_33[[#This Row],[功能代號]],[3]工作表2!$C:$C,1,FALSE)</f>
        <v>L4453</v>
      </c>
    </row>
    <row r="130" spans="3:50" ht="13.8">
      <c r="C130" s="292" t="s">
        <v>94</v>
      </c>
      <c r="D130" s="292" t="s">
        <v>2835</v>
      </c>
      <c r="E130" s="291" t="s">
        <v>478</v>
      </c>
      <c r="F130" s="292" t="s">
        <v>479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3067</v>
      </c>
      <c r="AM130" s="292" t="s">
        <v>3069</v>
      </c>
      <c r="AN130" s="292" t="e">
        <f>VLOOKUP(功能_33[[#This Row],[功能代號]],需二審tmp!A:A,1,FALSE)</f>
        <v>#N/A</v>
      </c>
      <c r="AO130" s="356">
        <v>44489</v>
      </c>
      <c r="AQ130" s="575" t="str">
        <f t="shared" si="11"/>
        <v>5-5</v>
      </c>
      <c r="AR130" s="577" t="str">
        <f t="shared" si="12"/>
        <v/>
      </c>
      <c r="AS130" s="579" t="str">
        <f t="shared" si="13"/>
        <v/>
      </c>
      <c r="AT130" s="581" t="str">
        <f t="shared" si="14"/>
        <v/>
      </c>
      <c r="AU130" s="583" t="str">
        <f t="shared" si="15"/>
        <v/>
      </c>
      <c r="AV130" s="585" t="str">
        <f t="shared" si="16"/>
        <v/>
      </c>
      <c r="AW130" s="609" t="str">
        <f t="shared" si="10"/>
        <v/>
      </c>
      <c r="AX130" s="585" t="e">
        <f>VLOOKUP(功能_33[[#This Row],[功能代號]],[3]工作表2!$C:$C,1,FALSE)</f>
        <v>#N/A</v>
      </c>
    </row>
    <row r="131" spans="3:50" ht="13.8">
      <c r="C131" s="292" t="s">
        <v>94</v>
      </c>
      <c r="D131" s="292" t="s">
        <v>2835</v>
      </c>
      <c r="E131" s="291" t="s">
        <v>482</v>
      </c>
      <c r="F131" s="292" t="s">
        <v>483</v>
      </c>
      <c r="G131" s="292"/>
      <c r="H131" s="291" t="s">
        <v>480</v>
      </c>
      <c r="I131" s="291" t="s">
        <v>480</v>
      </c>
      <c r="J131" s="225" t="s">
        <v>481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3067</v>
      </c>
      <c r="AM131" s="292" t="s">
        <v>3069</v>
      </c>
      <c r="AN131" s="292" t="e">
        <f>VLOOKUP(功能_33[[#This Row],[功能代號]],需二審tmp!A:A,1,FALSE)</f>
        <v>#N/A</v>
      </c>
      <c r="AO131" s="356">
        <v>44489</v>
      </c>
      <c r="AQ131" s="575" t="str">
        <f t="shared" si="11"/>
        <v>5-5</v>
      </c>
      <c r="AR131" s="577" t="str">
        <f t="shared" si="12"/>
        <v/>
      </c>
      <c r="AS131" s="579" t="str">
        <f t="shared" si="13"/>
        <v/>
      </c>
      <c r="AT131" s="581" t="str">
        <f t="shared" si="14"/>
        <v/>
      </c>
      <c r="AU131" s="583" t="str">
        <f t="shared" si="15"/>
        <v/>
      </c>
      <c r="AV131" s="585" t="str">
        <f t="shared" si="16"/>
        <v/>
      </c>
      <c r="AW131" s="609" t="str">
        <f t="shared" ref="AW131:AW155" si="17">IF(OR(COUNTA(M131)=0,COUNTA(Y131)=0),I131,"")</f>
        <v/>
      </c>
      <c r="AX131" s="585" t="e">
        <f>VLOOKUP(功能_33[[#This Row],[功能代號]],[3]工作表2!$C:$C,1,FALSE)</f>
        <v>#N/A</v>
      </c>
    </row>
    <row r="132" spans="3:50" ht="13.8">
      <c r="C132" s="292" t="s">
        <v>94</v>
      </c>
      <c r="D132" s="292" t="s">
        <v>2835</v>
      </c>
      <c r="E132" s="291" t="s">
        <v>484</v>
      </c>
      <c r="F132" s="292" t="s">
        <v>485</v>
      </c>
      <c r="G132" s="292"/>
      <c r="H132" s="291" t="s">
        <v>480</v>
      </c>
      <c r="I132" s="291" t="s">
        <v>480</v>
      </c>
      <c r="J132" s="225" t="s">
        <v>3066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3067</v>
      </c>
      <c r="AM132" s="292" t="s">
        <v>3069</v>
      </c>
      <c r="AN132" s="292" t="str">
        <f>VLOOKUP(功能_33[[#This Row],[功能代號]],需二審tmp!A:A,1,FALSE)</f>
        <v>L5071</v>
      </c>
      <c r="AO132" s="356">
        <v>44489</v>
      </c>
      <c r="AQ132" s="575" t="str">
        <f t="shared" ref="AQ132:AQ155" si="18">IF(COUNTA(AC132)=1,LEFT(D132,3),"")</f>
        <v>5-5</v>
      </c>
      <c r="AR132" s="577" t="str">
        <f t="shared" ref="AR132:AR155" si="19">IF(AND(COUNTA(L132)=1,COUNTA(M132)=1,COUNTA(Y132)=1,COUNTA(AB132)=1,COUNTA(AC132)=0),LEFT(D132,3),"")</f>
        <v/>
      </c>
      <c r="AS132" s="579" t="str">
        <f t="shared" ref="AS132:AS155" si="20">IF(AND(COUNTA(L132)=1,COUNTA(M132)=1,COUNTA(Y132)=1,COUNTA(AB132)=0,COUNTA(AC132)=0),LEFT(D132,3),"")</f>
        <v/>
      </c>
      <c r="AT132" s="581" t="str">
        <f t="shared" ref="AT132:AT155" si="21">IF(AND(COUNTA(M132)=0,COUNTA(Y132)=1),LEFT(D132,3),"")</f>
        <v/>
      </c>
      <c r="AU132" s="583" t="str">
        <f t="shared" ref="AU132:AU155" si="22">IF(AND(COUNTA(M132)=1,COUNTA(Y132)=0),LEFT(D132,3),"")</f>
        <v/>
      </c>
      <c r="AV132" s="585" t="str">
        <f t="shared" ref="AV132:AV155" si="23">IF(AND(COUNTA(M132)=0,COUNTA(Y132)=0),LEFT(D132,3),"")</f>
        <v/>
      </c>
      <c r="AW132" s="609" t="str">
        <f t="shared" si="17"/>
        <v/>
      </c>
      <c r="AX132" s="585" t="e">
        <f>VLOOKUP(功能_33[[#This Row],[功能代號]],[3]工作表2!$C:$C,1,FALSE)</f>
        <v>#N/A</v>
      </c>
    </row>
    <row r="133" spans="3:50" ht="13.8">
      <c r="C133" s="292" t="s">
        <v>94</v>
      </c>
      <c r="D133" s="292" t="s">
        <v>2835</v>
      </c>
      <c r="E133" s="291" t="s">
        <v>486</v>
      </c>
      <c r="F133" s="292" t="s">
        <v>487</v>
      </c>
      <c r="G133" s="292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3067</v>
      </c>
      <c r="AM133" s="292" t="s">
        <v>3069</v>
      </c>
      <c r="AN133" s="292" t="str">
        <f>VLOOKUP(功能_33[[#This Row],[功能代號]],需二審tmp!A:A,1,FALSE)</f>
        <v>L5701</v>
      </c>
      <c r="AO133" s="356">
        <v>44489</v>
      </c>
      <c r="AQ133" s="575" t="str">
        <f t="shared" si="18"/>
        <v>5-5</v>
      </c>
      <c r="AR133" s="577" t="str">
        <f t="shared" si="19"/>
        <v/>
      </c>
      <c r="AS133" s="579" t="str">
        <f t="shared" si="20"/>
        <v/>
      </c>
      <c r="AT133" s="581" t="str">
        <f t="shared" si="21"/>
        <v/>
      </c>
      <c r="AU133" s="583" t="str">
        <f t="shared" si="22"/>
        <v/>
      </c>
      <c r="AV133" s="585" t="str">
        <f t="shared" si="23"/>
        <v/>
      </c>
      <c r="AW133" s="609" t="str">
        <f t="shared" si="17"/>
        <v/>
      </c>
      <c r="AX133" s="585" t="e">
        <f>VLOOKUP(功能_33[[#This Row],[功能代號]],[3]工作表2!$C:$C,1,FALSE)</f>
        <v>#N/A</v>
      </c>
    </row>
    <row r="134" spans="3:50" ht="13.8">
      <c r="C134" s="292" t="s">
        <v>94</v>
      </c>
      <c r="D134" s="292" t="s">
        <v>2835</v>
      </c>
      <c r="E134" s="291" t="s">
        <v>488</v>
      </c>
      <c r="F134" s="270" t="s">
        <v>489</v>
      </c>
      <c r="G134" s="270"/>
      <c r="H134" s="291" t="s">
        <v>480</v>
      </c>
      <c r="I134" s="291" t="s">
        <v>480</v>
      </c>
      <c r="J134" s="225" t="s">
        <v>481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3067</v>
      </c>
      <c r="AM134" s="292" t="s">
        <v>3069</v>
      </c>
      <c r="AN134" s="292" t="e">
        <f>VLOOKUP(功能_33[[#This Row],[功能代號]],需二審tmp!A:A,1,FALSE)</f>
        <v>#N/A</v>
      </c>
      <c r="AO134" s="356">
        <v>44489</v>
      </c>
      <c r="AQ134" s="575" t="str">
        <f t="shared" si="18"/>
        <v>5-5</v>
      </c>
      <c r="AR134" s="577" t="str">
        <f t="shared" si="19"/>
        <v/>
      </c>
      <c r="AS134" s="579" t="str">
        <f t="shared" si="20"/>
        <v/>
      </c>
      <c r="AT134" s="581" t="str">
        <f t="shared" si="21"/>
        <v/>
      </c>
      <c r="AU134" s="583" t="str">
        <f t="shared" si="22"/>
        <v/>
      </c>
      <c r="AV134" s="585" t="str">
        <f t="shared" si="23"/>
        <v/>
      </c>
      <c r="AW134" s="609" t="str">
        <f t="shared" si="17"/>
        <v/>
      </c>
      <c r="AX134" s="585" t="e">
        <f>VLOOKUP(功能_33[[#This Row],[功能代號]],[3]工作表2!$C:$C,1,FALSE)</f>
        <v>#N/A</v>
      </c>
    </row>
    <row r="135" spans="3:50" ht="13.8">
      <c r="C135" s="292" t="s">
        <v>94</v>
      </c>
      <c r="D135" s="292" t="s">
        <v>2835</v>
      </c>
      <c r="E135" s="291" t="s">
        <v>490</v>
      </c>
      <c r="F135" s="292" t="s">
        <v>491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3067</v>
      </c>
      <c r="AM135" s="292" t="s">
        <v>3069</v>
      </c>
      <c r="AN135" s="292" t="str">
        <f>VLOOKUP(功能_33[[#This Row],[功能代號]],需二審tmp!A:A,1,FALSE)</f>
        <v>L5075</v>
      </c>
      <c r="AO135" s="356">
        <v>44489</v>
      </c>
      <c r="AQ135" s="575" t="str">
        <f t="shared" si="18"/>
        <v>5-5</v>
      </c>
      <c r="AR135" s="577" t="str">
        <f t="shared" si="19"/>
        <v/>
      </c>
      <c r="AS135" s="579" t="str">
        <f t="shared" si="20"/>
        <v/>
      </c>
      <c r="AT135" s="581" t="str">
        <f t="shared" si="21"/>
        <v/>
      </c>
      <c r="AU135" s="583" t="str">
        <f t="shared" si="22"/>
        <v/>
      </c>
      <c r="AV135" s="585" t="str">
        <f t="shared" si="23"/>
        <v/>
      </c>
      <c r="AW135" s="609" t="str">
        <f t="shared" si="17"/>
        <v/>
      </c>
      <c r="AX135" s="585" t="e">
        <f>VLOOKUP(功能_33[[#This Row],[功能代號]],[3]工作表2!$C:$C,1,FALSE)</f>
        <v>#N/A</v>
      </c>
    </row>
    <row r="136" spans="3:50" ht="13.8">
      <c r="C136" s="292" t="s">
        <v>94</v>
      </c>
      <c r="D136" s="292" t="s">
        <v>2835</v>
      </c>
      <c r="E136" s="291" t="s">
        <v>492</v>
      </c>
      <c r="F136" s="292" t="s">
        <v>493</v>
      </c>
      <c r="G136" s="292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3067</v>
      </c>
      <c r="AM136" s="292" t="s">
        <v>3069</v>
      </c>
      <c r="AN136" s="292" t="e">
        <f>VLOOKUP(功能_33[[#This Row],[功能代號]],需二審tmp!A:A,1,FALSE)</f>
        <v>#N/A</v>
      </c>
      <c r="AO136" s="356">
        <v>44489</v>
      </c>
      <c r="AQ136" s="575" t="str">
        <f t="shared" si="18"/>
        <v>5-5</v>
      </c>
      <c r="AR136" s="577" t="str">
        <f t="shared" si="19"/>
        <v/>
      </c>
      <c r="AS136" s="579" t="str">
        <f t="shared" si="20"/>
        <v/>
      </c>
      <c r="AT136" s="581" t="str">
        <f t="shared" si="21"/>
        <v/>
      </c>
      <c r="AU136" s="583" t="str">
        <f t="shared" si="22"/>
        <v/>
      </c>
      <c r="AV136" s="585" t="str">
        <f t="shared" si="23"/>
        <v/>
      </c>
      <c r="AW136" s="609" t="str">
        <f t="shared" si="17"/>
        <v/>
      </c>
      <c r="AX136" s="585" t="e">
        <f>VLOOKUP(功能_33[[#This Row],[功能代號]],[3]工作表2!$C:$C,1,FALSE)</f>
        <v>#N/A</v>
      </c>
    </row>
    <row r="137" spans="3:50" ht="13.8">
      <c r="C137" s="292" t="s">
        <v>94</v>
      </c>
      <c r="D137" s="292" t="s">
        <v>2835</v>
      </c>
      <c r="E137" s="291" t="s">
        <v>494</v>
      </c>
      <c r="F137" s="270" t="s">
        <v>495</v>
      </c>
      <c r="G137" s="270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3067</v>
      </c>
      <c r="AM137" s="292" t="s">
        <v>3069</v>
      </c>
      <c r="AN137" s="292" t="e">
        <f>VLOOKUP(功能_33[[#This Row],[功能代號]],需二審tmp!A:A,1,FALSE)</f>
        <v>#N/A</v>
      </c>
      <c r="AO137" s="356">
        <v>44489</v>
      </c>
      <c r="AQ137" s="575" t="str">
        <f t="shared" si="18"/>
        <v>5-5</v>
      </c>
      <c r="AR137" s="577" t="str">
        <f t="shared" si="19"/>
        <v/>
      </c>
      <c r="AS137" s="579" t="str">
        <f t="shared" si="20"/>
        <v/>
      </c>
      <c r="AT137" s="581" t="str">
        <f t="shared" si="21"/>
        <v/>
      </c>
      <c r="AU137" s="583" t="str">
        <f t="shared" si="22"/>
        <v/>
      </c>
      <c r="AV137" s="585" t="str">
        <f t="shared" si="23"/>
        <v/>
      </c>
      <c r="AW137" s="609" t="str">
        <f t="shared" si="17"/>
        <v/>
      </c>
      <c r="AX137" s="585" t="e">
        <f>VLOOKUP(功能_33[[#This Row],[功能代號]],[3]工作表2!$C:$C,1,FALSE)</f>
        <v>#N/A</v>
      </c>
    </row>
    <row r="138" spans="3:50" ht="13.8">
      <c r="C138" s="292" t="s">
        <v>94</v>
      </c>
      <c r="D138" s="292" t="s">
        <v>2835</v>
      </c>
      <c r="E138" s="291" t="s">
        <v>496</v>
      </c>
      <c r="F138" s="292" t="s">
        <v>497</v>
      </c>
      <c r="G138" s="292"/>
      <c r="H138" s="291" t="s">
        <v>480</v>
      </c>
      <c r="I138" s="291" t="s">
        <v>480</v>
      </c>
      <c r="J138" s="225" t="s">
        <v>481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3067</v>
      </c>
      <c r="AM138" s="292" t="s">
        <v>3069</v>
      </c>
      <c r="AN138" s="292" t="str">
        <f>VLOOKUP(功能_33[[#This Row],[功能代號]],需二審tmp!A:A,1,FALSE)</f>
        <v>L5970</v>
      </c>
      <c r="AO138" s="356">
        <v>44489</v>
      </c>
      <c r="AQ138" s="575" t="str">
        <f t="shared" si="18"/>
        <v>5-5</v>
      </c>
      <c r="AR138" s="577" t="str">
        <f t="shared" si="19"/>
        <v/>
      </c>
      <c r="AS138" s="579" t="str">
        <f t="shared" si="20"/>
        <v/>
      </c>
      <c r="AT138" s="581" t="str">
        <f t="shared" si="21"/>
        <v/>
      </c>
      <c r="AU138" s="583" t="str">
        <f t="shared" si="22"/>
        <v/>
      </c>
      <c r="AV138" s="585" t="str">
        <f t="shared" si="23"/>
        <v/>
      </c>
      <c r="AW138" s="609" t="str">
        <f t="shared" si="17"/>
        <v/>
      </c>
      <c r="AX138" s="585" t="e">
        <f>VLOOKUP(功能_33[[#This Row],[功能代號]],[3]工作表2!$C:$C,1,FALSE)</f>
        <v>#N/A</v>
      </c>
    </row>
    <row r="139" spans="3:50" ht="13.8">
      <c r="C139" s="292" t="s">
        <v>94</v>
      </c>
      <c r="D139" s="292" t="s">
        <v>2835</v>
      </c>
      <c r="E139" s="291" t="s">
        <v>498</v>
      </c>
      <c r="F139" s="292" t="s">
        <v>499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3067</v>
      </c>
      <c r="AM139" s="292" t="s">
        <v>3069</v>
      </c>
      <c r="AN139" s="292" t="e">
        <f>VLOOKUP(功能_33[[#This Row],[功能代號]],需二審tmp!A:A,1,FALSE)</f>
        <v>#N/A</v>
      </c>
      <c r="AO139" s="356">
        <v>44489</v>
      </c>
      <c r="AQ139" s="575" t="str">
        <f t="shared" si="18"/>
        <v>5-5</v>
      </c>
      <c r="AR139" s="577" t="str">
        <f t="shared" si="19"/>
        <v/>
      </c>
      <c r="AS139" s="579" t="str">
        <f t="shared" si="20"/>
        <v/>
      </c>
      <c r="AT139" s="581" t="str">
        <f t="shared" si="21"/>
        <v/>
      </c>
      <c r="AU139" s="583" t="str">
        <f t="shared" si="22"/>
        <v/>
      </c>
      <c r="AV139" s="585" t="str">
        <f t="shared" si="23"/>
        <v/>
      </c>
      <c r="AW139" s="609" t="str">
        <f t="shared" si="17"/>
        <v/>
      </c>
      <c r="AX139" s="585" t="e">
        <f>VLOOKUP(功能_33[[#This Row],[功能代號]],[3]工作表2!$C:$C,1,FALSE)</f>
        <v>#N/A</v>
      </c>
    </row>
    <row r="140" spans="3:50" ht="13.8">
      <c r="C140" s="292" t="s">
        <v>94</v>
      </c>
      <c r="D140" s="292" t="s">
        <v>2835</v>
      </c>
      <c r="E140" s="291" t="s">
        <v>500</v>
      </c>
      <c r="F140" s="292" t="s">
        <v>501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3067</v>
      </c>
      <c r="AM140" s="292" t="s">
        <v>3069</v>
      </c>
      <c r="AN140" s="292" t="str">
        <f>VLOOKUP(功能_33[[#This Row],[功能代號]],需二審tmp!A:A,1,FALSE)</f>
        <v>L597A</v>
      </c>
      <c r="AO140" s="356">
        <v>44489</v>
      </c>
      <c r="AQ140" s="575" t="str">
        <f t="shared" si="18"/>
        <v>5-5</v>
      </c>
      <c r="AR140" s="577" t="str">
        <f t="shared" si="19"/>
        <v/>
      </c>
      <c r="AS140" s="579" t="str">
        <f t="shared" si="20"/>
        <v/>
      </c>
      <c r="AT140" s="581" t="str">
        <f t="shared" si="21"/>
        <v/>
      </c>
      <c r="AU140" s="583" t="str">
        <f t="shared" si="22"/>
        <v/>
      </c>
      <c r="AV140" s="585" t="str">
        <f t="shared" si="23"/>
        <v/>
      </c>
      <c r="AW140" s="609" t="str">
        <f t="shared" si="17"/>
        <v/>
      </c>
      <c r="AX140" s="585" t="e">
        <f>VLOOKUP(功能_33[[#This Row],[功能代號]],[3]工作表2!$C:$C,1,FALSE)</f>
        <v>#N/A</v>
      </c>
    </row>
    <row r="141" spans="3:50" ht="13.8">
      <c r="C141" s="292" t="s">
        <v>94</v>
      </c>
      <c r="D141" s="292" t="s">
        <v>2835</v>
      </c>
      <c r="E141" s="291" t="s">
        <v>502</v>
      </c>
      <c r="F141" s="292" t="s">
        <v>503</v>
      </c>
      <c r="G141" s="292"/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3067</v>
      </c>
      <c r="AM141" s="292" t="s">
        <v>3069</v>
      </c>
      <c r="AN141" s="292" t="str">
        <f>VLOOKUP(功能_33[[#This Row],[功能代號]],需二審tmp!A:A,1,FALSE)</f>
        <v>L5702</v>
      </c>
      <c r="AO141" s="356">
        <v>44489</v>
      </c>
      <c r="AQ141" s="575" t="str">
        <f t="shared" si="18"/>
        <v>5-5</v>
      </c>
      <c r="AR141" s="577" t="str">
        <f t="shared" si="19"/>
        <v/>
      </c>
      <c r="AS141" s="579" t="str">
        <f t="shared" si="20"/>
        <v/>
      </c>
      <c r="AT141" s="581" t="str">
        <f t="shared" si="21"/>
        <v/>
      </c>
      <c r="AU141" s="583" t="str">
        <f t="shared" si="22"/>
        <v/>
      </c>
      <c r="AV141" s="585" t="str">
        <f t="shared" si="23"/>
        <v/>
      </c>
      <c r="AW141" s="609" t="str">
        <f t="shared" si="17"/>
        <v/>
      </c>
      <c r="AX141" s="585" t="e">
        <f>VLOOKUP(功能_33[[#This Row],[功能代號]],[3]工作表2!$C:$C,1,FALSE)</f>
        <v>#N/A</v>
      </c>
    </row>
    <row r="142" spans="3:50" ht="13.8">
      <c r="C142" s="292" t="s">
        <v>94</v>
      </c>
      <c r="D142" s="292" t="s">
        <v>2835</v>
      </c>
      <c r="E142" s="291" t="s">
        <v>504</v>
      </c>
      <c r="F142" s="292" t="s">
        <v>505</v>
      </c>
      <c r="G142" s="292" t="s">
        <v>506</v>
      </c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3067</v>
      </c>
      <c r="AM142" s="292" t="s">
        <v>3069</v>
      </c>
      <c r="AN142" s="292" t="e">
        <f>VLOOKUP(功能_33[[#This Row],[功能代號]],需二審tmp!A:A,1,FALSE)</f>
        <v>#N/A</v>
      </c>
      <c r="AO142" s="356">
        <v>44489</v>
      </c>
      <c r="AQ142" s="575" t="str">
        <f t="shared" si="18"/>
        <v>5-5</v>
      </c>
      <c r="AR142" s="577" t="str">
        <f t="shared" si="19"/>
        <v/>
      </c>
      <c r="AS142" s="579" t="str">
        <f t="shared" si="20"/>
        <v/>
      </c>
      <c r="AT142" s="581" t="str">
        <f t="shared" si="21"/>
        <v/>
      </c>
      <c r="AU142" s="583" t="str">
        <f t="shared" si="22"/>
        <v/>
      </c>
      <c r="AV142" s="585" t="str">
        <f t="shared" si="23"/>
        <v/>
      </c>
      <c r="AW142" s="609" t="str">
        <f t="shared" si="17"/>
        <v/>
      </c>
      <c r="AX142" s="585" t="e">
        <f>VLOOKUP(功能_33[[#This Row],[功能代號]],[3]工作表2!$C:$C,1,FALSE)</f>
        <v>#N/A</v>
      </c>
    </row>
    <row r="143" spans="3:50" ht="13.8">
      <c r="C143" s="292" t="s">
        <v>94</v>
      </c>
      <c r="D143" s="292" t="s">
        <v>2835</v>
      </c>
      <c r="E143" s="291" t="s">
        <v>507</v>
      </c>
      <c r="F143" s="292" t="s">
        <v>508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3067</v>
      </c>
      <c r="AM143" s="292" t="s">
        <v>3069</v>
      </c>
      <c r="AN143" s="292" t="str">
        <f>VLOOKUP(功能_33[[#This Row],[功能代號]],需二審tmp!A:A,1,FALSE)</f>
        <v>L5971</v>
      </c>
      <c r="AO143" s="356">
        <v>44489</v>
      </c>
      <c r="AQ143" s="575" t="str">
        <f t="shared" si="18"/>
        <v>5-5</v>
      </c>
      <c r="AR143" s="577" t="str">
        <f t="shared" si="19"/>
        <v/>
      </c>
      <c r="AS143" s="579" t="str">
        <f t="shared" si="20"/>
        <v/>
      </c>
      <c r="AT143" s="581" t="str">
        <f t="shared" si="21"/>
        <v/>
      </c>
      <c r="AU143" s="583" t="str">
        <f t="shared" si="22"/>
        <v/>
      </c>
      <c r="AV143" s="585" t="str">
        <f t="shared" si="23"/>
        <v/>
      </c>
      <c r="AW143" s="609" t="str">
        <f t="shared" si="17"/>
        <v/>
      </c>
      <c r="AX143" s="585" t="e">
        <f>VLOOKUP(功能_33[[#This Row],[功能代號]],[3]工作表2!$C:$C,1,FALSE)</f>
        <v>#N/A</v>
      </c>
    </row>
    <row r="144" spans="3:50" ht="13.8">
      <c r="C144" s="292" t="s">
        <v>94</v>
      </c>
      <c r="D144" s="292" t="s">
        <v>2835</v>
      </c>
      <c r="E144" s="291" t="s">
        <v>509</v>
      </c>
      <c r="F144" s="292" t="s">
        <v>510</v>
      </c>
      <c r="G144" s="292"/>
      <c r="H144" s="291" t="s">
        <v>480</v>
      </c>
      <c r="I144" s="291" t="s">
        <v>480</v>
      </c>
      <c r="J144" s="225" t="s">
        <v>481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3067</v>
      </c>
      <c r="AM144" s="292" t="s">
        <v>3069</v>
      </c>
      <c r="AN144" s="292" t="e">
        <f>VLOOKUP(功能_33[[#This Row],[功能代號]],需二審tmp!A:A,1,FALSE)</f>
        <v>#N/A</v>
      </c>
      <c r="AO144" s="356">
        <v>44489</v>
      </c>
      <c r="AQ144" s="575" t="str">
        <f t="shared" si="18"/>
        <v>5-5</v>
      </c>
      <c r="AR144" s="577" t="str">
        <f t="shared" si="19"/>
        <v/>
      </c>
      <c r="AS144" s="579" t="str">
        <f t="shared" si="20"/>
        <v/>
      </c>
      <c r="AT144" s="581" t="str">
        <f t="shared" si="21"/>
        <v/>
      </c>
      <c r="AU144" s="583" t="str">
        <f t="shared" si="22"/>
        <v/>
      </c>
      <c r="AV144" s="585" t="str">
        <f t="shared" si="23"/>
        <v/>
      </c>
      <c r="AW144" s="609" t="str">
        <f t="shared" si="17"/>
        <v/>
      </c>
      <c r="AX144" s="585" t="e">
        <f>VLOOKUP(功能_33[[#This Row],[功能代號]],[3]工作表2!$C:$C,1,FALSE)</f>
        <v>#N/A</v>
      </c>
    </row>
    <row r="145" spans="3:50" ht="13.8">
      <c r="C145" s="292" t="s">
        <v>94</v>
      </c>
      <c r="D145" s="292" t="s">
        <v>2835</v>
      </c>
      <c r="E145" s="291" t="s">
        <v>511</v>
      </c>
      <c r="F145" s="292" t="s">
        <v>512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3067</v>
      </c>
      <c r="AM145" s="292" t="s">
        <v>3069</v>
      </c>
      <c r="AN145" s="292" t="e">
        <f>VLOOKUP(功能_33[[#This Row],[功能代號]],需二審tmp!A:A,1,FALSE)</f>
        <v>#N/A</v>
      </c>
      <c r="AO145" s="356">
        <v>44489</v>
      </c>
      <c r="AQ145" s="575" t="str">
        <f t="shared" si="18"/>
        <v>5-5</v>
      </c>
      <c r="AR145" s="577" t="str">
        <f t="shared" si="19"/>
        <v/>
      </c>
      <c r="AS145" s="579" t="str">
        <f t="shared" si="20"/>
        <v/>
      </c>
      <c r="AT145" s="581" t="str">
        <f t="shared" si="21"/>
        <v/>
      </c>
      <c r="AU145" s="583" t="str">
        <f t="shared" si="22"/>
        <v/>
      </c>
      <c r="AV145" s="585" t="str">
        <f t="shared" si="23"/>
        <v/>
      </c>
      <c r="AW145" s="609" t="str">
        <f t="shared" si="17"/>
        <v/>
      </c>
      <c r="AX145" s="585" t="e">
        <f>VLOOKUP(功能_33[[#This Row],[功能代號]],[3]工作表2!$C:$C,1,FALSE)</f>
        <v>#N/A</v>
      </c>
    </row>
    <row r="146" spans="3:50" ht="13.8">
      <c r="C146" s="292" t="s">
        <v>94</v>
      </c>
      <c r="D146" s="292" t="s">
        <v>2835</v>
      </c>
      <c r="E146" s="291" t="s">
        <v>513</v>
      </c>
      <c r="F146" s="292" t="s">
        <v>514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3067</v>
      </c>
      <c r="AM146" s="292" t="s">
        <v>3069</v>
      </c>
      <c r="AN146" s="292" t="e">
        <f>VLOOKUP(功能_33[[#This Row],[功能代號]],需二審tmp!A:A,1,FALSE)</f>
        <v>#N/A</v>
      </c>
      <c r="AO146" s="356">
        <v>44489</v>
      </c>
      <c r="AQ146" s="575" t="str">
        <f t="shared" si="18"/>
        <v>5-5</v>
      </c>
      <c r="AR146" s="577" t="str">
        <f t="shared" si="19"/>
        <v/>
      </c>
      <c r="AS146" s="579" t="str">
        <f t="shared" si="20"/>
        <v/>
      </c>
      <c r="AT146" s="581" t="str">
        <f t="shared" si="21"/>
        <v/>
      </c>
      <c r="AU146" s="583" t="str">
        <f t="shared" si="22"/>
        <v/>
      </c>
      <c r="AV146" s="585" t="str">
        <f t="shared" si="23"/>
        <v/>
      </c>
      <c r="AW146" s="609" t="str">
        <f t="shared" si="17"/>
        <v/>
      </c>
      <c r="AX146" s="585" t="e">
        <f>VLOOKUP(功能_33[[#This Row],[功能代號]],[3]工作表2!$C:$C,1,FALSE)</f>
        <v>#N/A</v>
      </c>
    </row>
    <row r="147" spans="3:50" ht="13.8">
      <c r="C147" s="292" t="s">
        <v>94</v>
      </c>
      <c r="D147" s="292" t="s">
        <v>2835</v>
      </c>
      <c r="E147" s="291" t="s">
        <v>515</v>
      </c>
      <c r="F147" s="292" t="s">
        <v>516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3067</v>
      </c>
      <c r="AM147" s="292" t="s">
        <v>3069</v>
      </c>
      <c r="AN147" s="292" t="e">
        <f>VLOOKUP(功能_33[[#This Row],[功能代號]],需二審tmp!A:A,1,FALSE)</f>
        <v>#N/A</v>
      </c>
      <c r="AO147" s="356">
        <v>44489</v>
      </c>
      <c r="AQ147" s="575" t="str">
        <f t="shared" si="18"/>
        <v>5-5</v>
      </c>
      <c r="AR147" s="577" t="str">
        <f t="shared" si="19"/>
        <v/>
      </c>
      <c r="AS147" s="579" t="str">
        <f t="shared" si="20"/>
        <v/>
      </c>
      <c r="AT147" s="581" t="str">
        <f t="shared" si="21"/>
        <v/>
      </c>
      <c r="AU147" s="583" t="str">
        <f t="shared" si="22"/>
        <v/>
      </c>
      <c r="AV147" s="585" t="str">
        <f t="shared" si="23"/>
        <v/>
      </c>
      <c r="AW147" s="609" t="str">
        <f t="shared" si="17"/>
        <v/>
      </c>
      <c r="AX147" s="585" t="e">
        <f>VLOOKUP(功能_33[[#This Row],[功能代號]],[3]工作表2!$C:$C,1,FALSE)</f>
        <v>#N/A</v>
      </c>
    </row>
    <row r="148" spans="3:50" ht="13.8">
      <c r="C148" s="292" t="s">
        <v>94</v>
      </c>
      <c r="D148" s="292" t="s">
        <v>2835</v>
      </c>
      <c r="E148" s="291" t="s">
        <v>517</v>
      </c>
      <c r="F148" s="292" t="s">
        <v>518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3067</v>
      </c>
      <c r="AM148" s="292" t="s">
        <v>3069</v>
      </c>
      <c r="AN148" s="292" t="e">
        <f>VLOOKUP(功能_33[[#This Row],[功能代號]],需二審tmp!A:A,1,FALSE)</f>
        <v>#N/A</v>
      </c>
      <c r="AO148" s="356">
        <v>44489</v>
      </c>
      <c r="AQ148" s="575" t="str">
        <f t="shared" si="18"/>
        <v>5-5</v>
      </c>
      <c r="AR148" s="577" t="str">
        <f t="shared" si="19"/>
        <v/>
      </c>
      <c r="AS148" s="579" t="str">
        <f t="shared" si="20"/>
        <v/>
      </c>
      <c r="AT148" s="581" t="str">
        <f t="shared" si="21"/>
        <v/>
      </c>
      <c r="AU148" s="583" t="str">
        <f t="shared" si="22"/>
        <v/>
      </c>
      <c r="AV148" s="585" t="str">
        <f t="shared" si="23"/>
        <v/>
      </c>
      <c r="AW148" s="609" t="str">
        <f t="shared" si="17"/>
        <v/>
      </c>
      <c r="AX148" s="585" t="e">
        <f>VLOOKUP(功能_33[[#This Row],[功能代號]],[3]工作表2!$C:$C,1,FALSE)</f>
        <v>#N/A</v>
      </c>
    </row>
    <row r="149" spans="3:50" ht="13.8">
      <c r="C149" s="292" t="s">
        <v>94</v>
      </c>
      <c r="D149" s="292" t="s">
        <v>2835</v>
      </c>
      <c r="E149" s="291" t="s">
        <v>519</v>
      </c>
      <c r="F149" s="292" t="s">
        <v>520</v>
      </c>
      <c r="G149" s="292"/>
      <c r="H149" s="291" t="s">
        <v>480</v>
      </c>
      <c r="I149" s="291" t="s">
        <v>480</v>
      </c>
      <c r="J149" s="225" t="s">
        <v>481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3067</v>
      </c>
      <c r="AM149" s="292" t="s">
        <v>3069</v>
      </c>
      <c r="AN149" s="292" t="e">
        <f>VLOOKUP(功能_33[[#This Row],[功能代號]],需二審tmp!A:A,1,FALSE)</f>
        <v>#N/A</v>
      </c>
      <c r="AO149" s="356">
        <v>44489</v>
      </c>
      <c r="AQ149" s="575" t="str">
        <f t="shared" si="18"/>
        <v>5-5</v>
      </c>
      <c r="AR149" s="577" t="str">
        <f t="shared" si="19"/>
        <v/>
      </c>
      <c r="AS149" s="579" t="str">
        <f t="shared" si="20"/>
        <v/>
      </c>
      <c r="AT149" s="581" t="str">
        <f t="shared" si="21"/>
        <v/>
      </c>
      <c r="AU149" s="583" t="str">
        <f t="shared" si="22"/>
        <v/>
      </c>
      <c r="AV149" s="585" t="str">
        <f t="shared" si="23"/>
        <v/>
      </c>
      <c r="AW149" s="609" t="str">
        <f t="shared" si="17"/>
        <v/>
      </c>
      <c r="AX149" s="585" t="e">
        <f>VLOOKUP(功能_33[[#This Row],[功能代號]],[3]工作表2!$C:$C,1,FALSE)</f>
        <v>#N/A</v>
      </c>
    </row>
    <row r="150" spans="3:50" ht="13.8">
      <c r="C150" s="292" t="s">
        <v>94</v>
      </c>
      <c r="D150" s="292" t="s">
        <v>2835</v>
      </c>
      <c r="E150" s="291" t="s">
        <v>521</v>
      </c>
      <c r="F150" s="292" t="s">
        <v>522</v>
      </c>
      <c r="G150" s="292"/>
      <c r="H150" s="291" t="s">
        <v>480</v>
      </c>
      <c r="I150" s="291" t="s">
        <v>480</v>
      </c>
      <c r="J150" s="225" t="s">
        <v>481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3067</v>
      </c>
      <c r="AM150" s="292" t="s">
        <v>3069</v>
      </c>
      <c r="AN150" s="292" t="e">
        <f>VLOOKUP(功能_33[[#This Row],[功能代號]],需二審tmp!A:A,1,FALSE)</f>
        <v>#N/A</v>
      </c>
      <c r="AO150" s="356">
        <v>44489</v>
      </c>
      <c r="AQ150" s="575" t="str">
        <f t="shared" si="18"/>
        <v>5-5</v>
      </c>
      <c r="AR150" s="577" t="str">
        <f t="shared" si="19"/>
        <v/>
      </c>
      <c r="AS150" s="579" t="str">
        <f t="shared" si="20"/>
        <v/>
      </c>
      <c r="AT150" s="581" t="str">
        <f t="shared" si="21"/>
        <v/>
      </c>
      <c r="AU150" s="583" t="str">
        <f t="shared" si="22"/>
        <v/>
      </c>
      <c r="AV150" s="585" t="str">
        <f t="shared" si="23"/>
        <v/>
      </c>
      <c r="AW150" s="609" t="str">
        <f t="shared" si="17"/>
        <v/>
      </c>
      <c r="AX150" s="585" t="e">
        <f>VLOOKUP(功能_33[[#This Row],[功能代號]],[3]工作表2!$C:$C,1,FALSE)</f>
        <v>#N/A</v>
      </c>
    </row>
    <row r="151" spans="3:50" ht="13.8">
      <c r="C151" s="292" t="s">
        <v>94</v>
      </c>
      <c r="D151" s="292" t="s">
        <v>2835</v>
      </c>
      <c r="E151" s="291" t="s">
        <v>523</v>
      </c>
      <c r="F151" s="292" t="s">
        <v>524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3067</v>
      </c>
      <c r="AM151" s="292" t="s">
        <v>3069</v>
      </c>
      <c r="AN151" s="292" t="e">
        <f>VLOOKUP(功能_33[[#This Row],[功能代號]],需二審tmp!A:A,1,FALSE)</f>
        <v>#N/A</v>
      </c>
      <c r="AO151" s="356">
        <v>44489</v>
      </c>
      <c r="AQ151" s="575" t="str">
        <f t="shared" si="18"/>
        <v>5-5</v>
      </c>
      <c r="AR151" s="577" t="str">
        <f t="shared" si="19"/>
        <v/>
      </c>
      <c r="AS151" s="579" t="str">
        <f t="shared" si="20"/>
        <v/>
      </c>
      <c r="AT151" s="581" t="str">
        <f t="shared" si="21"/>
        <v/>
      </c>
      <c r="AU151" s="583" t="str">
        <f t="shared" si="22"/>
        <v/>
      </c>
      <c r="AV151" s="585" t="str">
        <f t="shared" si="23"/>
        <v/>
      </c>
      <c r="AW151" s="609" t="str">
        <f t="shared" si="17"/>
        <v/>
      </c>
      <c r="AX151" s="585" t="e">
        <f>VLOOKUP(功能_33[[#This Row],[功能代號]],[3]工作表2!$C:$C,1,FALSE)</f>
        <v>#N/A</v>
      </c>
    </row>
    <row r="152" spans="3:50" ht="13.8">
      <c r="C152" s="292" t="s">
        <v>94</v>
      </c>
      <c r="D152" s="292" t="s">
        <v>2835</v>
      </c>
      <c r="E152" s="291" t="s">
        <v>525</v>
      </c>
      <c r="F152" s="292" t="s">
        <v>526</v>
      </c>
      <c r="G152" s="292"/>
      <c r="H152" s="291" t="s">
        <v>480</v>
      </c>
      <c r="I152" s="291" t="s">
        <v>480</v>
      </c>
      <c r="J152" s="225" t="s">
        <v>481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3067</v>
      </c>
      <c r="AM152" s="292" t="s">
        <v>3069</v>
      </c>
      <c r="AN152" s="292" t="str">
        <f>VLOOKUP(功能_33[[#This Row],[功能代號]],需二審tmp!A:A,1,FALSE)</f>
        <v>L5711</v>
      </c>
      <c r="AO152" s="356">
        <v>44489</v>
      </c>
      <c r="AQ152" s="575" t="str">
        <f t="shared" si="18"/>
        <v>5-5</v>
      </c>
      <c r="AR152" s="577" t="str">
        <f t="shared" si="19"/>
        <v/>
      </c>
      <c r="AS152" s="579" t="str">
        <f t="shared" si="20"/>
        <v/>
      </c>
      <c r="AT152" s="581" t="str">
        <f t="shared" si="21"/>
        <v/>
      </c>
      <c r="AU152" s="583" t="str">
        <f t="shared" si="22"/>
        <v/>
      </c>
      <c r="AV152" s="585" t="str">
        <f t="shared" si="23"/>
        <v/>
      </c>
      <c r="AW152" s="609" t="str">
        <f t="shared" si="17"/>
        <v/>
      </c>
      <c r="AX152" s="585" t="e">
        <f>VLOOKUP(功能_33[[#This Row],[功能代號]],[3]工作表2!$C:$C,1,FALSE)</f>
        <v>#N/A</v>
      </c>
    </row>
    <row r="153" spans="3:50" ht="13.8">
      <c r="C153" s="292" t="s">
        <v>94</v>
      </c>
      <c r="D153" s="292" t="s">
        <v>2835</v>
      </c>
      <c r="E153" s="291" t="s">
        <v>527</v>
      </c>
      <c r="F153" s="292" t="s">
        <v>528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3067</v>
      </c>
      <c r="AM153" s="292" t="s">
        <v>3069</v>
      </c>
      <c r="AN153" s="292" t="e">
        <f>VLOOKUP(功能_33[[#This Row],[功能代號]],需二審tmp!A:A,1,FALSE)</f>
        <v>#N/A</v>
      </c>
      <c r="AO153" s="356">
        <v>44489</v>
      </c>
      <c r="AQ153" s="575" t="str">
        <f t="shared" si="18"/>
        <v>5-5</v>
      </c>
      <c r="AR153" s="577" t="str">
        <f t="shared" si="19"/>
        <v/>
      </c>
      <c r="AS153" s="579" t="str">
        <f t="shared" si="20"/>
        <v/>
      </c>
      <c r="AT153" s="581" t="str">
        <f t="shared" si="21"/>
        <v/>
      </c>
      <c r="AU153" s="583" t="str">
        <f t="shared" si="22"/>
        <v/>
      </c>
      <c r="AV153" s="585" t="str">
        <f t="shared" si="23"/>
        <v/>
      </c>
      <c r="AW153" s="609" t="str">
        <f t="shared" si="17"/>
        <v/>
      </c>
      <c r="AX153" s="585" t="e">
        <f>VLOOKUP(功能_33[[#This Row],[功能代號]],[3]工作表2!$C:$C,1,FALSE)</f>
        <v>#N/A</v>
      </c>
    </row>
    <row r="154" spans="3:50" ht="13.8">
      <c r="C154" s="292" t="s">
        <v>94</v>
      </c>
      <c r="D154" s="292" t="s">
        <v>2835</v>
      </c>
      <c r="E154" s="291" t="s">
        <v>529</v>
      </c>
      <c r="F154" s="292" t="s">
        <v>530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3067</v>
      </c>
      <c r="AM154" s="292" t="s">
        <v>3069</v>
      </c>
      <c r="AN154" s="292" t="str">
        <f>VLOOKUP(功能_33[[#This Row],[功能代號]],需二審tmp!A:A,1,FALSE)</f>
        <v>L5709</v>
      </c>
      <c r="AO154" s="356">
        <v>44489</v>
      </c>
      <c r="AQ154" s="575" t="str">
        <f t="shared" si="18"/>
        <v>5-5</v>
      </c>
      <c r="AR154" s="577" t="str">
        <f t="shared" si="19"/>
        <v/>
      </c>
      <c r="AS154" s="579" t="str">
        <f t="shared" si="20"/>
        <v/>
      </c>
      <c r="AT154" s="581" t="str">
        <f t="shared" si="21"/>
        <v/>
      </c>
      <c r="AU154" s="583" t="str">
        <f t="shared" si="22"/>
        <v/>
      </c>
      <c r="AV154" s="585" t="str">
        <f t="shared" si="23"/>
        <v/>
      </c>
      <c r="AW154" s="609" t="str">
        <f t="shared" si="17"/>
        <v/>
      </c>
      <c r="AX154" s="585" t="e">
        <f>VLOOKUP(功能_33[[#This Row],[功能代號]],[3]工作表2!$C:$C,1,FALSE)</f>
        <v>#N/A</v>
      </c>
    </row>
    <row r="155" spans="3:50" ht="13.8">
      <c r="C155" s="292" t="s">
        <v>94</v>
      </c>
      <c r="D155" s="292" t="s">
        <v>2835</v>
      </c>
      <c r="E155" s="291" t="s">
        <v>531</v>
      </c>
      <c r="F155" s="292" t="s">
        <v>532</v>
      </c>
      <c r="G155" s="292"/>
      <c r="H155" s="291" t="s">
        <v>480</v>
      </c>
      <c r="I155" s="291" t="s">
        <v>480</v>
      </c>
      <c r="J155" s="225" t="s">
        <v>481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3067</v>
      </c>
      <c r="AM155" s="292" t="s">
        <v>3069</v>
      </c>
      <c r="AN155" s="292" t="str">
        <f>VLOOKUP(功能_33[[#This Row],[功能代號]],需二審tmp!A:A,1,FALSE)</f>
        <v>L5710</v>
      </c>
      <c r="AO155" s="356">
        <v>44489</v>
      </c>
      <c r="AQ155" s="575" t="str">
        <f t="shared" si="18"/>
        <v>5-5</v>
      </c>
      <c r="AR155" s="577" t="str">
        <f t="shared" si="19"/>
        <v/>
      </c>
      <c r="AS155" s="579" t="str">
        <f t="shared" si="20"/>
        <v/>
      </c>
      <c r="AT155" s="581" t="str">
        <f t="shared" si="21"/>
        <v/>
      </c>
      <c r="AU155" s="583" t="str">
        <f t="shared" si="22"/>
        <v/>
      </c>
      <c r="AV155" s="585" t="str">
        <f t="shared" si="23"/>
        <v/>
      </c>
      <c r="AW155" s="609" t="str">
        <f t="shared" si="17"/>
        <v/>
      </c>
      <c r="AX155" s="585" t="e">
        <f>VLOOKUP(功能_33[[#This Row],[功能代號]],[3]工作表2!$C:$C,1,FALSE)</f>
        <v>#N/A</v>
      </c>
    </row>
    <row r="156" spans="3:50" ht="13.8">
      <c r="C156" s="292" t="s">
        <v>95</v>
      </c>
      <c r="D156" s="292" t="s">
        <v>2828</v>
      </c>
      <c r="E156" s="291" t="s">
        <v>550</v>
      </c>
      <c r="F156" s="292" t="s">
        <v>551</v>
      </c>
      <c r="G156" s="292"/>
      <c r="H156" s="291" t="s">
        <v>193</v>
      </c>
      <c r="I156" s="291" t="s">
        <v>314</v>
      </c>
      <c r="J156" s="225" t="s">
        <v>3257</v>
      </c>
      <c r="K156" s="299">
        <v>44515</v>
      </c>
      <c r="L156" s="299">
        <v>44466</v>
      </c>
      <c r="M156" s="299">
        <v>44466</v>
      </c>
      <c r="N156" s="291" t="s">
        <v>12</v>
      </c>
      <c r="O156" s="291" t="s">
        <v>11</v>
      </c>
      <c r="T156" s="291"/>
      <c r="V156" s="291"/>
      <c r="W156" s="291"/>
      <c r="X156" s="292" t="str">
        <f>VLOOKUP(功能_33[[#This Row],[User]],SKL放款!A:G,7,FALSE)</f>
        <v>放款服務課</v>
      </c>
      <c r="Y156" s="299">
        <v>44533</v>
      </c>
      <c r="Z156" s="299" t="s">
        <v>195</v>
      </c>
      <c r="AA156" s="299">
        <v>44529</v>
      </c>
      <c r="AB156" s="299">
        <v>44529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蔡珮瑜</v>
      </c>
      <c r="AH156" s="299"/>
      <c r="AI156" s="299"/>
      <c r="AJ156" s="292"/>
      <c r="AK156" s="299"/>
      <c r="AL156" s="303" t="s">
        <v>552</v>
      </c>
      <c r="AM156" s="304" t="s">
        <v>553</v>
      </c>
      <c r="AN156" s="292" t="e">
        <f>VLOOKUP(功能_33[[#This Row],[功能代號]],需二審tmp!A:A,1,FALSE)</f>
        <v>#N/A</v>
      </c>
      <c r="AO156" s="356">
        <v>44526</v>
      </c>
      <c r="AQ156" s="575" t="str">
        <f t="shared" ref="AQ156:AQ220" si="24">IF(COUNTA(AC156)=1,LEFT(D156,3),"")</f>
        <v>6-6</v>
      </c>
      <c r="AR156" s="577" t="str">
        <f t="shared" ref="AR156:AR220" si="25">IF(AND(COUNTA(L156)=1,COUNTA(M156)=1,COUNTA(Y156)=1,COUNTA(AB156)=1,COUNTA(AC156)=0),LEFT(D156,3),"")</f>
        <v/>
      </c>
      <c r="AS156" s="579" t="str">
        <f t="shared" ref="AS156:AS220" si="26">IF(AND(COUNTA(L156)=1,COUNTA(M156)=1,COUNTA(Y156)=1,COUNTA(AB156)=0,COUNTA(AC156)=0),LEFT(D156,3),"")</f>
        <v/>
      </c>
      <c r="AT156" s="581" t="str">
        <f t="shared" ref="AT156:AT220" si="27">IF(AND(COUNTA(M156)=0,COUNTA(Y156)=1),LEFT(D156,3),"")</f>
        <v/>
      </c>
      <c r="AU156" s="583" t="str">
        <f t="shared" ref="AU156:AU220" si="28">IF(AND(COUNTA(M156)=1,COUNTA(Y156)=0),LEFT(D156,3),"")</f>
        <v/>
      </c>
      <c r="AV156" s="585" t="str">
        <f t="shared" ref="AV156:AV220" si="29">IF(AND(COUNTA(M156)=0,COUNTA(Y156)=0),LEFT(D156,3),"")</f>
        <v/>
      </c>
      <c r="AW156" s="609" t="str">
        <f t="shared" ref="AW156:AW220" si="30">IF(OR(COUNTA(M156)=0,COUNTA(Y156)=0),I156,"")</f>
        <v/>
      </c>
      <c r="AX156" s="666" t="str">
        <f>VLOOKUP(功能_33[[#This Row],[功能代號]],[3]工作表2!$C:$C,1,FALSE)</f>
        <v>L6061</v>
      </c>
    </row>
    <row r="157" spans="3:50" ht="13.8">
      <c r="C157" s="292" t="s">
        <v>95</v>
      </c>
      <c r="D157" s="292" t="s">
        <v>2828</v>
      </c>
      <c r="E157" s="291" t="s">
        <v>583</v>
      </c>
      <c r="F157" s="292" t="s">
        <v>584</v>
      </c>
      <c r="G157" s="292"/>
      <c r="H157" s="291" t="s">
        <v>193</v>
      </c>
      <c r="I157" s="291" t="s">
        <v>314</v>
      </c>
      <c r="J157" s="225" t="s">
        <v>3257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585</v>
      </c>
      <c r="AM157" s="304" t="s">
        <v>586</v>
      </c>
      <c r="AN157" s="292" t="e">
        <f>VLOOKUP(功能_33[[#This Row],[功能代號]],需二審tmp!A:A,1,FALSE)</f>
        <v>#N/A</v>
      </c>
      <c r="AO157" s="356">
        <v>44526</v>
      </c>
      <c r="AQ157" s="575" t="str">
        <f t="shared" si="24"/>
        <v>6-6</v>
      </c>
      <c r="AR157" s="577" t="str">
        <f t="shared" si="25"/>
        <v/>
      </c>
      <c r="AS157" s="579" t="str">
        <f t="shared" si="26"/>
        <v/>
      </c>
      <c r="AT157" s="581" t="str">
        <f t="shared" si="27"/>
        <v/>
      </c>
      <c r="AU157" s="583" t="str">
        <f t="shared" si="28"/>
        <v/>
      </c>
      <c r="AV157" s="585" t="str">
        <f t="shared" si="29"/>
        <v/>
      </c>
      <c r="AW157" s="609" t="str">
        <f t="shared" si="30"/>
        <v/>
      </c>
      <c r="AX157" s="666" t="str">
        <f>VLOOKUP(功能_33[[#This Row],[功能代號]],[3]工作表2!$C:$C,1,FALSE)</f>
        <v>L6062</v>
      </c>
    </row>
    <row r="158" spans="3:50" ht="13.8">
      <c r="C158" s="292" t="s">
        <v>95</v>
      </c>
      <c r="D158" s="292" t="s">
        <v>2828</v>
      </c>
      <c r="E158" s="291" t="s">
        <v>565</v>
      </c>
      <c r="F158" s="292" t="s">
        <v>566</v>
      </c>
      <c r="G158" s="292"/>
      <c r="H158" s="291" t="s">
        <v>193</v>
      </c>
      <c r="I158" s="291" t="s">
        <v>314</v>
      </c>
      <c r="J158" s="225" t="s">
        <v>3257</v>
      </c>
      <c r="K158" s="299">
        <v>44516</v>
      </c>
      <c r="L158" s="299">
        <v>44467</v>
      </c>
      <c r="M158" s="299">
        <v>44467</v>
      </c>
      <c r="N158" s="291" t="s">
        <v>12</v>
      </c>
      <c r="O158" s="291" t="s">
        <v>567</v>
      </c>
      <c r="T158" s="291"/>
      <c r="V158" s="291"/>
      <c r="W158" s="291"/>
      <c r="X158" s="292" t="str">
        <f>VLOOKUP(功能_33[[#This Row],[User]],SKL放款!A:G,7,FALSE)</f>
        <v>放款審查課</v>
      </c>
      <c r="Y158" s="299">
        <v>44533</v>
      </c>
      <c r="Z158" s="299" t="s">
        <v>195</v>
      </c>
      <c r="AA158" s="299">
        <v>44467</v>
      </c>
      <c r="AB158" s="299">
        <v>44467</v>
      </c>
      <c r="AC158" s="299">
        <v>44550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鄧雪美</v>
      </c>
      <c r="AH158" s="299"/>
      <c r="AI158" s="299"/>
      <c r="AJ158" s="292"/>
      <c r="AK158" s="299"/>
      <c r="AL158" s="303" t="s">
        <v>568</v>
      </c>
      <c r="AM158" s="304" t="s">
        <v>569</v>
      </c>
      <c r="AN158" s="292" t="e">
        <f>VLOOKUP(功能_33[[#This Row],[功能代號]],需二審tmp!A:A,1,FALSE)</f>
        <v>#N/A</v>
      </c>
      <c r="AO158" s="356">
        <v>44526</v>
      </c>
      <c r="AQ158" s="575" t="str">
        <f t="shared" si="24"/>
        <v>6-6</v>
      </c>
      <c r="AR158" s="577" t="str">
        <f t="shared" si="25"/>
        <v/>
      </c>
      <c r="AS158" s="579" t="str">
        <f t="shared" si="26"/>
        <v/>
      </c>
      <c r="AT158" s="581" t="str">
        <f t="shared" si="27"/>
        <v/>
      </c>
      <c r="AU158" s="583" t="str">
        <f t="shared" si="28"/>
        <v/>
      </c>
      <c r="AV158" s="585" t="str">
        <f t="shared" si="29"/>
        <v/>
      </c>
      <c r="AW158" s="609" t="str">
        <f t="shared" si="30"/>
        <v/>
      </c>
      <c r="AX158" s="666" t="str">
        <f>VLOOKUP(功能_33[[#This Row],[功能代號]],[3]工作表2!$C:$C,1,FALSE)</f>
        <v>L6063</v>
      </c>
    </row>
    <row r="159" spans="3:50" ht="13.8">
      <c r="C159" s="292" t="s">
        <v>95</v>
      </c>
      <c r="D159" s="292" t="s">
        <v>2825</v>
      </c>
      <c r="E159" s="291" t="s">
        <v>542</v>
      </c>
      <c r="F159" s="292" t="s">
        <v>543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133</v>
      </c>
      <c r="AA159" s="222" t="s">
        <v>3063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str">
        <f>VLOOKUP(功能_33[[#This Row],[功能代號]],需二審tmp!A:A,1,FALSE)</f>
        <v>L6030</v>
      </c>
      <c r="AO159" s="356">
        <v>44526</v>
      </c>
      <c r="AQ159" s="575" t="str">
        <f t="shared" si="24"/>
        <v>6-3</v>
      </c>
      <c r="AR159" s="577" t="str">
        <f t="shared" si="25"/>
        <v/>
      </c>
      <c r="AS159" s="579" t="str">
        <f t="shared" si="26"/>
        <v/>
      </c>
      <c r="AT159" s="581" t="str">
        <f t="shared" si="27"/>
        <v/>
      </c>
      <c r="AU159" s="583" t="str">
        <f t="shared" si="28"/>
        <v/>
      </c>
      <c r="AV159" s="585" t="str">
        <f t="shared" si="29"/>
        <v/>
      </c>
      <c r="AW159" s="609" t="str">
        <f t="shared" si="30"/>
        <v/>
      </c>
      <c r="AX159" s="666" t="str">
        <f>VLOOKUP(功能_33[[#This Row],[功能代號]],[3]工作表2!$C:$C,1,FALSE)</f>
        <v>L6030</v>
      </c>
    </row>
    <row r="160" spans="3:50" ht="13.8">
      <c r="C160" s="292" t="s">
        <v>95</v>
      </c>
      <c r="D160" s="292" t="s">
        <v>2825</v>
      </c>
      <c r="E160" s="291" t="s">
        <v>544</v>
      </c>
      <c r="F160" s="292" t="s">
        <v>545</v>
      </c>
      <c r="G160" s="292"/>
      <c r="H160" s="291" t="s">
        <v>193</v>
      </c>
      <c r="I160" s="291" t="s">
        <v>314</v>
      </c>
      <c r="J160" s="225" t="s">
        <v>417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2939</v>
      </c>
      <c r="AA160" s="222" t="s">
        <v>3063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190</v>
      </c>
      <c r="AN160" s="292" t="e">
        <f>VLOOKUP(功能_33[[#This Row],[功能代號]],需二審tmp!A:A,1,FALSE)</f>
        <v>#N/A</v>
      </c>
      <c r="AO160" s="356">
        <v>44526</v>
      </c>
      <c r="AQ160" s="575" t="str">
        <f t="shared" si="24"/>
        <v>6-3</v>
      </c>
      <c r="AR160" s="577" t="str">
        <f t="shared" si="25"/>
        <v/>
      </c>
      <c r="AS160" s="579" t="str">
        <f t="shared" si="26"/>
        <v/>
      </c>
      <c r="AT160" s="581" t="str">
        <f t="shared" si="27"/>
        <v/>
      </c>
      <c r="AU160" s="583" t="str">
        <f t="shared" si="28"/>
        <v/>
      </c>
      <c r="AV160" s="585" t="str">
        <f t="shared" si="29"/>
        <v/>
      </c>
      <c r="AW160" s="609" t="str">
        <f t="shared" si="30"/>
        <v/>
      </c>
      <c r="AX160" s="666" t="str">
        <f>VLOOKUP(功能_33[[#This Row],[功能代號]],[3]工作表2!$C:$C,1,FALSE)</f>
        <v>L6310</v>
      </c>
    </row>
    <row r="161" spans="3:50" ht="13.8">
      <c r="C161" s="292" t="s">
        <v>95</v>
      </c>
      <c r="D161" s="292" t="s">
        <v>2828</v>
      </c>
      <c r="E161" s="291" t="s">
        <v>546</v>
      </c>
      <c r="F161" s="292" t="s">
        <v>547</v>
      </c>
      <c r="G161" s="292"/>
      <c r="H161" s="291" t="s">
        <v>193</v>
      </c>
      <c r="I161" s="291" t="s">
        <v>314</v>
      </c>
      <c r="J161" s="225" t="s">
        <v>3257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172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133</v>
      </c>
      <c r="AA161" s="282">
        <v>44544</v>
      </c>
      <c r="AB161" s="282">
        <v>44544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190</v>
      </c>
      <c r="AN161" s="292" t="str">
        <f>VLOOKUP(功能_33[[#This Row],[功能代號]],需二審tmp!A:A,1,FALSE)</f>
        <v>L6064</v>
      </c>
      <c r="AO161" s="356">
        <v>44526</v>
      </c>
      <c r="AQ161" s="575" t="str">
        <f t="shared" si="24"/>
        <v>6-6</v>
      </c>
      <c r="AR161" s="577" t="str">
        <f t="shared" si="25"/>
        <v/>
      </c>
      <c r="AS161" s="579" t="str">
        <f t="shared" si="26"/>
        <v/>
      </c>
      <c r="AT161" s="581" t="str">
        <f t="shared" si="27"/>
        <v/>
      </c>
      <c r="AU161" s="583" t="str">
        <f t="shared" si="28"/>
        <v/>
      </c>
      <c r="AV161" s="585" t="str">
        <f t="shared" si="29"/>
        <v/>
      </c>
      <c r="AW161" s="609" t="str">
        <f t="shared" si="30"/>
        <v/>
      </c>
      <c r="AX161" s="666" t="str">
        <f>VLOOKUP(功能_33[[#This Row],[功能代號]],[3]工作表2!$C:$C,1,FALSE)</f>
        <v>L6064</v>
      </c>
    </row>
    <row r="162" spans="3:50" ht="13.8">
      <c r="C162" s="292" t="s">
        <v>95</v>
      </c>
      <c r="D162" s="292" t="s">
        <v>2828</v>
      </c>
      <c r="E162" s="291" t="s">
        <v>592</v>
      </c>
      <c r="F162" s="292" t="s">
        <v>593</v>
      </c>
      <c r="G162" s="292"/>
      <c r="H162" s="291" t="s">
        <v>193</v>
      </c>
      <c r="I162" s="291" t="s">
        <v>314</v>
      </c>
      <c r="J162" s="225" t="s">
        <v>3257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14</v>
      </c>
      <c r="T162" s="291"/>
      <c r="V162" s="291"/>
      <c r="W162" s="291"/>
      <c r="X162" s="292" t="str">
        <f>VLOOKUP(功能_33[[#This Row],[User]],SKL放款!A:G,7,FALSE)</f>
        <v>放款管理課</v>
      </c>
      <c r="Y162" s="299">
        <v>44533</v>
      </c>
      <c r="Z162" s="299" t="s">
        <v>195</v>
      </c>
      <c r="AA162" s="299">
        <v>44530</v>
      </c>
      <c r="AB162" s="299">
        <v>44530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張舜雯</v>
      </c>
      <c r="AH162" s="299"/>
      <c r="AI162" s="299"/>
      <c r="AJ162" s="292"/>
      <c r="AK162" s="299"/>
      <c r="AL162" s="303" t="s">
        <v>594</v>
      </c>
      <c r="AM162" s="304" t="s">
        <v>595</v>
      </c>
      <c r="AN162" s="292" t="e">
        <f>VLOOKUP(功能_33[[#This Row],[功能代號]],需二審tmp!A:A,1,FALSE)</f>
        <v>#N/A</v>
      </c>
      <c r="AO162" s="356">
        <v>44526</v>
      </c>
      <c r="AQ162" s="575" t="str">
        <f t="shared" si="24"/>
        <v>6-6</v>
      </c>
      <c r="AR162" s="577" t="str">
        <f t="shared" si="25"/>
        <v/>
      </c>
      <c r="AS162" s="579" t="str">
        <f t="shared" si="26"/>
        <v/>
      </c>
      <c r="AT162" s="581" t="str">
        <f t="shared" si="27"/>
        <v/>
      </c>
      <c r="AU162" s="583" t="str">
        <f t="shared" si="28"/>
        <v/>
      </c>
      <c r="AV162" s="585" t="str">
        <f t="shared" si="29"/>
        <v/>
      </c>
      <c r="AW162" s="609" t="str">
        <f t="shared" si="30"/>
        <v/>
      </c>
      <c r="AX162" s="666" t="str">
        <f>VLOOKUP(功能_33[[#This Row],[功能代號]],[3]工作表2!$C:$C,1,FALSE)</f>
        <v>L6065</v>
      </c>
    </row>
    <row r="163" spans="3:50" ht="13.8">
      <c r="C163" s="292" t="s">
        <v>95</v>
      </c>
      <c r="D163" s="292" t="s">
        <v>2828</v>
      </c>
      <c r="E163" s="291" t="s">
        <v>597</v>
      </c>
      <c r="F163" s="292" t="s">
        <v>598</v>
      </c>
      <c r="G163" s="292"/>
      <c r="H163" s="291" t="s">
        <v>193</v>
      </c>
      <c r="I163" s="291" t="s">
        <v>314</v>
      </c>
      <c r="J163" s="225" t="s">
        <v>3257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172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195</v>
      </c>
      <c r="AA163" s="299">
        <v>44529</v>
      </c>
      <c r="AB163" s="299">
        <v>44529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陳政皓</v>
      </c>
      <c r="AH163" s="299"/>
      <c r="AI163" s="299"/>
      <c r="AJ163" s="292"/>
      <c r="AK163" s="299"/>
      <c r="AL163" s="303" t="s">
        <v>599</v>
      </c>
      <c r="AM163" s="304" t="s">
        <v>600</v>
      </c>
      <c r="AN163" s="292" t="e">
        <f>VLOOKUP(功能_33[[#This Row],[功能代號]],需二審tmp!A:A,1,FALSE)</f>
        <v>#N/A</v>
      </c>
      <c r="AO163" s="356">
        <v>44526</v>
      </c>
      <c r="AQ163" s="575" t="str">
        <f t="shared" si="24"/>
        <v>6-6</v>
      </c>
      <c r="AR163" s="577" t="str">
        <f t="shared" si="25"/>
        <v/>
      </c>
      <c r="AS163" s="579" t="str">
        <f t="shared" si="26"/>
        <v/>
      </c>
      <c r="AT163" s="581" t="str">
        <f t="shared" si="27"/>
        <v/>
      </c>
      <c r="AU163" s="583" t="str">
        <f t="shared" si="28"/>
        <v/>
      </c>
      <c r="AV163" s="585" t="str">
        <f t="shared" si="29"/>
        <v/>
      </c>
      <c r="AW163" s="609" t="str">
        <f t="shared" si="30"/>
        <v/>
      </c>
      <c r="AX163" s="666" t="str">
        <f>VLOOKUP(功能_33[[#This Row],[功能代號]],[3]工作表2!$C:$C,1,FALSE)</f>
        <v>L6066</v>
      </c>
    </row>
    <row r="164" spans="3:50" ht="13.8">
      <c r="C164" s="292" t="s">
        <v>95</v>
      </c>
      <c r="D164" s="292" t="s">
        <v>2828</v>
      </c>
      <c r="E164" s="291" t="s">
        <v>572</v>
      </c>
      <c r="F164" s="292" t="s">
        <v>573</v>
      </c>
      <c r="G164" s="292"/>
      <c r="H164" s="291" t="s">
        <v>193</v>
      </c>
      <c r="I164" s="291" t="s">
        <v>314</v>
      </c>
      <c r="J164" s="225" t="s">
        <v>3257</v>
      </c>
      <c r="K164" s="299">
        <v>44516</v>
      </c>
      <c r="L164" s="299">
        <v>44467</v>
      </c>
      <c r="M164" s="299">
        <v>44467</v>
      </c>
      <c r="N164" s="291" t="s">
        <v>8</v>
      </c>
      <c r="O164" s="291" t="s">
        <v>567</v>
      </c>
      <c r="T164" s="291"/>
      <c r="V164" s="291"/>
      <c r="W164" s="291"/>
      <c r="X164" s="292" t="str">
        <f>VLOOKUP(功能_33[[#This Row],[User]],SKL放款!A:G,7,FALSE)</f>
        <v>放款審查課</v>
      </c>
      <c r="Y164" s="299">
        <v>44533</v>
      </c>
      <c r="Z164" s="299" t="s">
        <v>195</v>
      </c>
      <c r="AA164" s="299">
        <v>44467</v>
      </c>
      <c r="AB164" s="299">
        <v>44467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鄧雪美</v>
      </c>
      <c r="AH164" s="299"/>
      <c r="AI164" s="299"/>
      <c r="AJ164" s="292"/>
      <c r="AK164" s="299"/>
      <c r="AL164" s="303" t="s">
        <v>574</v>
      </c>
      <c r="AM164" s="304" t="s">
        <v>575</v>
      </c>
      <c r="AN164" s="292" t="e">
        <f>VLOOKUP(功能_33[[#This Row],[功能代號]],需二審tmp!A:A,1,FALSE)</f>
        <v>#N/A</v>
      </c>
      <c r="AO164" s="356">
        <v>44526</v>
      </c>
      <c r="AQ164" s="575" t="str">
        <f t="shared" si="24"/>
        <v>6-6</v>
      </c>
      <c r="AR164" s="577" t="str">
        <f t="shared" si="25"/>
        <v/>
      </c>
      <c r="AS164" s="579" t="str">
        <f t="shared" si="26"/>
        <v/>
      </c>
      <c r="AT164" s="581" t="str">
        <f t="shared" si="27"/>
        <v/>
      </c>
      <c r="AU164" s="583" t="str">
        <f t="shared" si="28"/>
        <v/>
      </c>
      <c r="AV164" s="585" t="str">
        <f t="shared" si="29"/>
        <v/>
      </c>
      <c r="AW164" s="609" t="str">
        <f t="shared" si="30"/>
        <v/>
      </c>
      <c r="AX164" s="666" t="str">
        <f>VLOOKUP(功能_33[[#This Row],[功能代號]],[3]工作表2!$C:$C,1,FALSE)</f>
        <v>L6067</v>
      </c>
    </row>
    <row r="165" spans="3:50" ht="13.8">
      <c r="C165" s="292" t="s">
        <v>95</v>
      </c>
      <c r="D165" s="499" t="s">
        <v>2828</v>
      </c>
      <c r="E165" s="291" t="s">
        <v>1107</v>
      </c>
      <c r="F165" s="270" t="s">
        <v>1108</v>
      </c>
      <c r="G165" s="292"/>
      <c r="H165" s="291" t="s">
        <v>193</v>
      </c>
      <c r="I165" s="291" t="s">
        <v>314</v>
      </c>
      <c r="J165" s="225" t="s">
        <v>3257</v>
      </c>
      <c r="K165" s="299">
        <v>44529</v>
      </c>
      <c r="L165" s="299">
        <v>44533</v>
      </c>
      <c r="M165" s="299">
        <v>44537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2939</v>
      </c>
      <c r="AA165" s="299"/>
      <c r="AB165" s="299">
        <v>44533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291" t="s">
        <v>190</v>
      </c>
      <c r="AN165" s="292" t="e">
        <f>VLOOKUP(功能_33[[#This Row],[功能代號]],需二審tmp!A:A,1,FALSE)</f>
        <v>#N/A</v>
      </c>
      <c r="AQ165" s="575" t="str">
        <f t="shared" si="24"/>
        <v>6-6</v>
      </c>
      <c r="AR165" s="577" t="str">
        <f t="shared" si="25"/>
        <v/>
      </c>
      <c r="AS165" s="579" t="str">
        <f t="shared" si="26"/>
        <v/>
      </c>
      <c r="AT165" s="581" t="str">
        <f t="shared" si="27"/>
        <v/>
      </c>
      <c r="AU165" s="583" t="str">
        <f t="shared" si="28"/>
        <v/>
      </c>
      <c r="AV165" s="585" t="str">
        <f t="shared" si="29"/>
        <v/>
      </c>
      <c r="AW165" s="609" t="str">
        <f t="shared" si="30"/>
        <v/>
      </c>
      <c r="AX165" s="666" t="str">
        <f>VLOOKUP(功能_33[[#This Row],[功能代號]],[3]工作表2!$C:$C,1,FALSE)</f>
        <v>L6068</v>
      </c>
    </row>
    <row r="166" spans="3:50" ht="13.8">
      <c r="C166" s="292" t="s">
        <v>95</v>
      </c>
      <c r="D166" s="292" t="s">
        <v>2829</v>
      </c>
      <c r="E166" s="291" t="s">
        <v>603</v>
      </c>
      <c r="F166" s="292" t="s">
        <v>604</v>
      </c>
      <c r="G166" s="292"/>
      <c r="H166" s="291" t="s">
        <v>193</v>
      </c>
      <c r="I166" s="291" t="s">
        <v>314</v>
      </c>
      <c r="J166" s="225" t="s">
        <v>3257</v>
      </c>
      <c r="K166" s="299">
        <v>44516</v>
      </c>
      <c r="L166" s="299">
        <v>44467</v>
      </c>
      <c r="M166" s="299">
        <v>44467</v>
      </c>
      <c r="N166" s="291" t="s">
        <v>8</v>
      </c>
      <c r="O166" s="291" t="s">
        <v>172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195</v>
      </c>
      <c r="AA166" s="299">
        <v>44529</v>
      </c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陳政皓</v>
      </c>
      <c r="AH166" s="299"/>
      <c r="AI166" s="299"/>
      <c r="AJ166" s="292"/>
      <c r="AK166" s="299"/>
      <c r="AL166" s="303" t="s">
        <v>605</v>
      </c>
      <c r="AM166" s="304" t="s">
        <v>606</v>
      </c>
      <c r="AN166" s="292" t="e">
        <f>VLOOKUP(功能_33[[#This Row],[功能代號]],需二審tmp!A:A,1,FALSE)</f>
        <v>#N/A</v>
      </c>
      <c r="AO166" s="356">
        <v>44526</v>
      </c>
      <c r="AQ166" s="575" t="str">
        <f t="shared" si="24"/>
        <v>6-7</v>
      </c>
      <c r="AR166" s="577" t="str">
        <f t="shared" si="25"/>
        <v/>
      </c>
      <c r="AS166" s="579" t="str">
        <f t="shared" si="26"/>
        <v/>
      </c>
      <c r="AT166" s="581" t="str">
        <f t="shared" si="27"/>
        <v/>
      </c>
      <c r="AU166" s="583" t="str">
        <f t="shared" si="28"/>
        <v/>
      </c>
      <c r="AV166" s="585" t="str">
        <f t="shared" si="29"/>
        <v/>
      </c>
      <c r="AW166" s="609" t="str">
        <f t="shared" si="30"/>
        <v/>
      </c>
      <c r="AX166" s="666" t="str">
        <f>VLOOKUP(功能_33[[#This Row],[功能代號]],[3]工作表2!$C:$C,1,FALSE)</f>
        <v>L6071</v>
      </c>
    </row>
    <row r="167" spans="3:50" ht="13.8">
      <c r="C167" s="292" t="s">
        <v>95</v>
      </c>
      <c r="D167" s="499" t="s">
        <v>2829</v>
      </c>
      <c r="E167" s="291" t="s">
        <v>1117</v>
      </c>
      <c r="F167" s="292" t="s">
        <v>1118</v>
      </c>
      <c r="G167" s="292"/>
      <c r="H167" s="291" t="s">
        <v>193</v>
      </c>
      <c r="I167" s="291" t="s">
        <v>314</v>
      </c>
      <c r="J167" s="225" t="s">
        <v>3257</v>
      </c>
      <c r="K167" s="299">
        <v>44529</v>
      </c>
      <c r="L167" s="299">
        <v>44529</v>
      </c>
      <c r="M167" s="299">
        <v>44537</v>
      </c>
      <c r="N167" s="291" t="s">
        <v>12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2939</v>
      </c>
      <c r="AA167" s="299"/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303" t="s">
        <v>1119</v>
      </c>
      <c r="AM167" s="304" t="s">
        <v>1120</v>
      </c>
      <c r="AN167" s="292" t="e">
        <f>VLOOKUP(功能_33[[#This Row],[功能代號]],需二審tmp!A:A,1,FALSE)</f>
        <v>#N/A</v>
      </c>
      <c r="AQ167" s="575" t="str">
        <f t="shared" si="24"/>
        <v>6-7</v>
      </c>
      <c r="AR167" s="577" t="str">
        <f t="shared" si="25"/>
        <v/>
      </c>
      <c r="AS167" s="579" t="str">
        <f t="shared" si="26"/>
        <v/>
      </c>
      <c r="AT167" s="581" t="str">
        <f t="shared" si="27"/>
        <v/>
      </c>
      <c r="AU167" s="583" t="str">
        <f t="shared" si="28"/>
        <v/>
      </c>
      <c r="AV167" s="585" t="str">
        <f t="shared" si="29"/>
        <v/>
      </c>
      <c r="AW167" s="609" t="str">
        <f t="shared" si="30"/>
        <v/>
      </c>
      <c r="AX167" s="666" t="str">
        <f>VLOOKUP(功能_33[[#This Row],[功能代號]],[3]工作表2!$C:$C,1,FALSE)</f>
        <v>L6072</v>
      </c>
    </row>
    <row r="168" spans="3:50" ht="13.8">
      <c r="C168" s="292" t="s">
        <v>95</v>
      </c>
      <c r="D168" s="292" t="s">
        <v>2829</v>
      </c>
      <c r="E168" s="291" t="s">
        <v>608</v>
      </c>
      <c r="F168" s="292" t="s">
        <v>609</v>
      </c>
      <c r="G168" s="292"/>
      <c r="H168" s="291" t="s">
        <v>193</v>
      </c>
      <c r="I168" s="291" t="s">
        <v>314</v>
      </c>
      <c r="J168" s="225" t="s">
        <v>3257</v>
      </c>
      <c r="K168" s="299">
        <v>44516</v>
      </c>
      <c r="L168" s="299">
        <v>44467</v>
      </c>
      <c r="M168" s="299">
        <v>44467</v>
      </c>
      <c r="N168" s="291" t="s">
        <v>12</v>
      </c>
      <c r="O168" s="291" t="s">
        <v>172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195</v>
      </c>
      <c r="AA168" s="299">
        <v>44529</v>
      </c>
      <c r="AB168" s="299">
        <v>44529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陳政皓</v>
      </c>
      <c r="AH168" s="299"/>
      <c r="AI168" s="299"/>
      <c r="AJ168" s="292"/>
      <c r="AK168" s="299"/>
      <c r="AL168" s="303" t="s">
        <v>610</v>
      </c>
      <c r="AM168" s="304" t="s">
        <v>611</v>
      </c>
      <c r="AN168" s="292" t="e">
        <f>VLOOKUP(功能_33[[#This Row],[功能代號]],需二審tmp!A:A,1,FALSE)</f>
        <v>#N/A</v>
      </c>
      <c r="AO168" s="356">
        <v>44526</v>
      </c>
      <c r="AQ168" s="575" t="str">
        <f t="shared" si="24"/>
        <v>6-7</v>
      </c>
      <c r="AR168" s="577" t="str">
        <f t="shared" si="25"/>
        <v/>
      </c>
      <c r="AS168" s="579" t="str">
        <f t="shared" si="26"/>
        <v/>
      </c>
      <c r="AT168" s="581" t="str">
        <f t="shared" si="27"/>
        <v/>
      </c>
      <c r="AU168" s="583" t="str">
        <f t="shared" si="28"/>
        <v/>
      </c>
      <c r="AV168" s="585" t="str">
        <f t="shared" si="29"/>
        <v/>
      </c>
      <c r="AW168" s="609" t="str">
        <f t="shared" si="30"/>
        <v/>
      </c>
      <c r="AX168" s="666" t="str">
        <f>VLOOKUP(功能_33[[#This Row],[功能代號]],[3]工作表2!$C:$C,1,FALSE)</f>
        <v>L6073</v>
      </c>
    </row>
    <row r="169" spans="3:50" ht="13.8">
      <c r="C169" s="292" t="s">
        <v>95</v>
      </c>
      <c r="D169" s="292" t="s">
        <v>2829</v>
      </c>
      <c r="E169" s="291" t="s">
        <v>588</v>
      </c>
      <c r="F169" s="292" t="s">
        <v>589</v>
      </c>
      <c r="G169" s="292"/>
      <c r="H169" s="291" t="s">
        <v>193</v>
      </c>
      <c r="I169" s="291" t="s">
        <v>314</v>
      </c>
      <c r="J169" s="225" t="s">
        <v>3257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L6074</v>
      </c>
      <c r="AO169" s="356">
        <v>44526</v>
      </c>
      <c r="AQ169" s="575" t="str">
        <f t="shared" si="24"/>
        <v>6-7</v>
      </c>
      <c r="AR169" s="577" t="str">
        <f t="shared" si="25"/>
        <v/>
      </c>
      <c r="AS169" s="579" t="str">
        <f t="shared" si="26"/>
        <v/>
      </c>
      <c r="AT169" s="581" t="str">
        <f t="shared" si="27"/>
        <v/>
      </c>
      <c r="AU169" s="583" t="str">
        <f t="shared" si="28"/>
        <v/>
      </c>
      <c r="AV169" s="585" t="str">
        <f t="shared" si="29"/>
        <v/>
      </c>
      <c r="AW169" s="609" t="str">
        <f t="shared" si="30"/>
        <v/>
      </c>
      <c r="AX169" s="666" t="str">
        <f>VLOOKUP(功能_33[[#This Row],[功能代號]],[3]工作表2!$C:$C,1,FALSE)</f>
        <v>L6074</v>
      </c>
    </row>
    <row r="170" spans="3:50" ht="13.8">
      <c r="C170" s="292" t="s">
        <v>95</v>
      </c>
      <c r="D170" s="292" t="s">
        <v>2829</v>
      </c>
      <c r="E170" s="291" t="s">
        <v>578</v>
      </c>
      <c r="F170" s="292" t="s">
        <v>579</v>
      </c>
      <c r="G170" s="292"/>
      <c r="H170" s="291" t="s">
        <v>193</v>
      </c>
      <c r="I170" s="291" t="s">
        <v>314</v>
      </c>
      <c r="J170" s="225" t="s">
        <v>3257</v>
      </c>
      <c r="K170" s="299">
        <v>44516</v>
      </c>
      <c r="L170" s="299">
        <v>44467</v>
      </c>
      <c r="M170" s="299">
        <v>44472</v>
      </c>
      <c r="N170" s="291" t="s">
        <v>12</v>
      </c>
      <c r="O170" s="291" t="s">
        <v>567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44472</v>
      </c>
      <c r="Z170" s="299" t="s">
        <v>133</v>
      </c>
      <c r="AA170" s="282">
        <v>44544</v>
      </c>
      <c r="AB170" s="282">
        <v>44544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580</v>
      </c>
      <c r="AM170" s="304" t="s">
        <v>581</v>
      </c>
      <c r="AN170" s="292" t="str">
        <f>VLOOKUP(功能_33[[#This Row],[功能代號]],需二審tmp!A:A,1,FALSE)</f>
        <v>L6075</v>
      </c>
      <c r="AO170" s="356">
        <v>44526</v>
      </c>
      <c r="AQ170" s="575" t="str">
        <f t="shared" si="24"/>
        <v>6-7</v>
      </c>
      <c r="AR170" s="577" t="str">
        <f t="shared" si="25"/>
        <v/>
      </c>
      <c r="AS170" s="579" t="str">
        <f t="shared" si="26"/>
        <v/>
      </c>
      <c r="AT170" s="581" t="str">
        <f t="shared" si="27"/>
        <v/>
      </c>
      <c r="AU170" s="583" t="str">
        <f t="shared" si="28"/>
        <v/>
      </c>
      <c r="AV170" s="585" t="str">
        <f t="shared" si="29"/>
        <v/>
      </c>
      <c r="AW170" s="609" t="str">
        <f t="shared" si="30"/>
        <v/>
      </c>
      <c r="AX170" s="666" t="str">
        <f>VLOOKUP(功能_33[[#This Row],[功能代號]],[3]工作表2!$C:$C,1,FALSE)</f>
        <v>L6075</v>
      </c>
    </row>
    <row r="171" spans="3:50" ht="13.8">
      <c r="C171" s="292" t="s">
        <v>95</v>
      </c>
      <c r="D171" s="292" t="s">
        <v>2829</v>
      </c>
      <c r="E171" s="291" t="s">
        <v>556</v>
      </c>
      <c r="F171" s="292" t="s">
        <v>557</v>
      </c>
      <c r="G171" s="292"/>
      <c r="H171" s="291" t="s">
        <v>193</v>
      </c>
      <c r="I171" s="291" t="s">
        <v>314</v>
      </c>
      <c r="J171" s="225" t="s">
        <v>3257</v>
      </c>
      <c r="K171" s="299">
        <v>44515</v>
      </c>
      <c r="L171" s="299">
        <v>44466</v>
      </c>
      <c r="M171" s="299">
        <v>44466</v>
      </c>
      <c r="N171" s="291" t="s">
        <v>12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303" t="s">
        <v>558</v>
      </c>
      <c r="AM171" s="304" t="s">
        <v>559</v>
      </c>
      <c r="AN171" s="292" t="e">
        <f>VLOOKUP(功能_33[[#This Row],[功能代號]],需二審tmp!A:A,1,FALSE)</f>
        <v>#N/A</v>
      </c>
      <c r="AO171" s="356">
        <v>44526</v>
      </c>
      <c r="AQ171" s="575" t="str">
        <f t="shared" si="24"/>
        <v>6-7</v>
      </c>
      <c r="AR171" s="577" t="str">
        <f t="shared" si="25"/>
        <v/>
      </c>
      <c r="AS171" s="579" t="str">
        <f t="shared" si="26"/>
        <v/>
      </c>
      <c r="AT171" s="581" t="str">
        <f t="shared" si="27"/>
        <v/>
      </c>
      <c r="AU171" s="583" t="str">
        <f t="shared" si="28"/>
        <v/>
      </c>
      <c r="AV171" s="585" t="str">
        <f t="shared" si="29"/>
        <v/>
      </c>
      <c r="AW171" s="609" t="str">
        <f t="shared" si="30"/>
        <v/>
      </c>
      <c r="AX171" s="666" t="str">
        <f>VLOOKUP(功能_33[[#This Row],[功能代號]],[3]工作表2!$C:$C,1,FALSE)</f>
        <v>L6077</v>
      </c>
    </row>
    <row r="172" spans="3:50" ht="13.8">
      <c r="C172" s="292" t="s">
        <v>95</v>
      </c>
      <c r="D172" s="292" t="s">
        <v>2829</v>
      </c>
      <c r="E172" s="291" t="s">
        <v>561</v>
      </c>
      <c r="F172" s="292" t="s">
        <v>562</v>
      </c>
      <c r="G172" s="292"/>
      <c r="H172" s="291" t="s">
        <v>193</v>
      </c>
      <c r="I172" s="291" t="s">
        <v>314</v>
      </c>
      <c r="J172" s="225" t="s">
        <v>3257</v>
      </c>
      <c r="K172" s="299">
        <v>44515</v>
      </c>
      <c r="L172" s="299">
        <v>44466</v>
      </c>
      <c r="M172" s="299">
        <v>44466</v>
      </c>
      <c r="N172" s="291" t="s">
        <v>7</v>
      </c>
      <c r="O172" s="291" t="s">
        <v>11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蔡珮瑜</v>
      </c>
      <c r="AH172" s="299"/>
      <c r="AI172" s="299"/>
      <c r="AJ172" s="292"/>
      <c r="AK172" s="299"/>
      <c r="AL172" s="291" t="s">
        <v>190</v>
      </c>
      <c r="AN172" s="292" t="e">
        <f>VLOOKUP(功能_33[[#This Row],[功能代號]],需二審tmp!A:A,1,FALSE)</f>
        <v>#N/A</v>
      </c>
      <c r="AO172" s="356">
        <v>44526</v>
      </c>
      <c r="AQ172" s="575" t="str">
        <f t="shared" si="24"/>
        <v>6-7</v>
      </c>
      <c r="AR172" s="577" t="str">
        <f t="shared" si="25"/>
        <v/>
      </c>
      <c r="AS172" s="579" t="str">
        <f t="shared" si="26"/>
        <v/>
      </c>
      <c r="AT172" s="581" t="str">
        <f t="shared" si="27"/>
        <v/>
      </c>
      <c r="AU172" s="583" t="str">
        <f t="shared" si="28"/>
        <v/>
      </c>
      <c r="AV172" s="585" t="str">
        <f t="shared" si="29"/>
        <v/>
      </c>
      <c r="AW172" s="609" t="str">
        <f t="shared" si="30"/>
        <v/>
      </c>
      <c r="AX172" s="666" t="str">
        <f>VLOOKUP(功能_33[[#This Row],[功能代號]],[3]工作表2!$C:$C,1,FALSE)</f>
        <v>L6078</v>
      </c>
    </row>
    <row r="173" spans="3:50" ht="13.8">
      <c r="C173" s="292" t="s">
        <v>95</v>
      </c>
      <c r="D173" s="292" t="s">
        <v>2829</v>
      </c>
      <c r="E173" s="291" t="s">
        <v>614</v>
      </c>
      <c r="F173" s="292" t="s">
        <v>615</v>
      </c>
      <c r="G173" s="292"/>
      <c r="H173" s="291" t="s">
        <v>193</v>
      </c>
      <c r="I173" s="291" t="s">
        <v>314</v>
      </c>
      <c r="J173" s="225" t="s">
        <v>3257</v>
      </c>
      <c r="K173" s="299">
        <v>44516</v>
      </c>
      <c r="L173" s="299">
        <v>44467</v>
      </c>
      <c r="M173" s="299">
        <v>44467</v>
      </c>
      <c r="N173" s="291" t="s">
        <v>12</v>
      </c>
      <c r="O173" s="291" t="s">
        <v>172</v>
      </c>
      <c r="T173" s="291"/>
      <c r="V173" s="291"/>
      <c r="W173" s="291"/>
      <c r="X173" s="292" t="str">
        <f>VLOOKUP(功能_33[[#This Row],[User]],SKL放款!A:G,7,FALSE)</f>
        <v>放款服務課</v>
      </c>
      <c r="Y173" s="299">
        <v>44533</v>
      </c>
      <c r="Z173" s="299" t="s">
        <v>195</v>
      </c>
      <c r="AA173" s="299">
        <v>44529</v>
      </c>
      <c r="AB173" s="299">
        <v>44529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陳政皓</v>
      </c>
      <c r="AH173" s="299"/>
      <c r="AI173" s="299"/>
      <c r="AJ173" s="292"/>
      <c r="AK173" s="299"/>
      <c r="AL173" s="303" t="s">
        <v>616</v>
      </c>
      <c r="AM173" s="304" t="s">
        <v>617</v>
      </c>
      <c r="AN173" s="292" t="e">
        <f>VLOOKUP(功能_33[[#This Row],[功能代號]],需二審tmp!A:A,1,FALSE)</f>
        <v>#N/A</v>
      </c>
      <c r="AO173" s="356">
        <v>44526</v>
      </c>
      <c r="AQ173" s="575" t="str">
        <f t="shared" si="24"/>
        <v>6-7</v>
      </c>
      <c r="AR173" s="577" t="str">
        <f t="shared" si="25"/>
        <v/>
      </c>
      <c r="AS173" s="579" t="str">
        <f t="shared" si="26"/>
        <v/>
      </c>
      <c r="AT173" s="581" t="str">
        <f t="shared" si="27"/>
        <v/>
      </c>
      <c r="AU173" s="583" t="str">
        <f t="shared" si="28"/>
        <v/>
      </c>
      <c r="AV173" s="585" t="str">
        <f t="shared" si="29"/>
        <v/>
      </c>
      <c r="AW173" s="609" t="str">
        <f t="shared" si="30"/>
        <v/>
      </c>
      <c r="AX173" s="666" t="str">
        <f>VLOOKUP(功能_33[[#This Row],[功能代號]],[3]工作表2!$C:$C,1,FALSE)</f>
        <v>L6079</v>
      </c>
    </row>
    <row r="174" spans="3:50" ht="13.8">
      <c r="C174" s="292" t="s">
        <v>95</v>
      </c>
      <c r="D174" s="499" t="s">
        <v>2829</v>
      </c>
      <c r="E174" s="291" t="s">
        <v>1046</v>
      </c>
      <c r="F174" s="292" t="s">
        <v>1047</v>
      </c>
      <c r="G174" s="292"/>
      <c r="H174" s="291" t="s">
        <v>193</v>
      </c>
      <c r="I174" s="291" t="s">
        <v>314</v>
      </c>
      <c r="J174" s="225" t="s">
        <v>3257</v>
      </c>
      <c r="K174" s="299">
        <v>44397</v>
      </c>
      <c r="L174" s="299">
        <v>44397</v>
      </c>
      <c r="M174" s="299">
        <v>44398</v>
      </c>
      <c r="N174" s="291" t="s">
        <v>8</v>
      </c>
      <c r="O174" s="291" t="s">
        <v>535</v>
      </c>
      <c r="T174" s="291"/>
      <c r="V174" s="291"/>
      <c r="W174" s="291"/>
      <c r="X174" s="292" t="str">
        <f>VLOOKUP(功能_33[[#This Row],[User]],SKL放款!A:G,7,FALSE)</f>
        <v>放款推展課</v>
      </c>
      <c r="Y174" s="299">
        <v>44533</v>
      </c>
      <c r="Z174" s="299" t="s">
        <v>195</v>
      </c>
      <c r="AA174" s="299">
        <v>44397</v>
      </c>
      <c r="AB174" s="299">
        <v>44397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張淑遠</v>
      </c>
      <c r="AH174" s="299"/>
      <c r="AI174" s="299"/>
      <c r="AJ174" s="292"/>
      <c r="AK174" s="299">
        <v>44397</v>
      </c>
      <c r="AL174" s="291" t="s">
        <v>190</v>
      </c>
      <c r="AN174" s="292" t="e">
        <f>VLOOKUP(功能_33[[#This Row],[功能代號]],需二審tmp!A:A,1,FALSE)</f>
        <v>#N/A</v>
      </c>
      <c r="AO174" s="356">
        <v>44526</v>
      </c>
      <c r="AQ174" s="575" t="str">
        <f t="shared" si="24"/>
        <v>6-7</v>
      </c>
      <c r="AR174" s="577" t="str">
        <f t="shared" si="25"/>
        <v/>
      </c>
      <c r="AS174" s="579" t="str">
        <f t="shared" si="26"/>
        <v/>
      </c>
      <c r="AT174" s="581" t="str">
        <f t="shared" si="27"/>
        <v/>
      </c>
      <c r="AU174" s="583" t="str">
        <f t="shared" si="28"/>
        <v/>
      </c>
      <c r="AV174" s="585" t="str">
        <f t="shared" si="29"/>
        <v/>
      </c>
      <c r="AW174" s="609" t="str">
        <f t="shared" si="30"/>
        <v/>
      </c>
      <c r="AX174" s="666" t="str">
        <f>VLOOKUP(功能_33[[#This Row],[功能代號]],[3]工作表2!$C:$C,1,FALSE)</f>
        <v>L6081</v>
      </c>
    </row>
    <row r="175" spans="3:50" ht="13.8">
      <c r="C175" s="292" t="s">
        <v>95</v>
      </c>
      <c r="D175" s="292" t="s">
        <v>2829</v>
      </c>
      <c r="E175" s="291" t="s">
        <v>1010</v>
      </c>
      <c r="F175" s="292" t="s">
        <v>1011</v>
      </c>
      <c r="G175" s="292"/>
      <c r="H175" s="291" t="s">
        <v>193</v>
      </c>
      <c r="I175" s="291" t="s">
        <v>314</v>
      </c>
      <c r="J175" s="225" t="s">
        <v>3257</v>
      </c>
      <c r="K175" s="299">
        <v>44396</v>
      </c>
      <c r="L175" s="299">
        <v>44396</v>
      </c>
      <c r="M175" s="299">
        <v>44402</v>
      </c>
      <c r="N175" s="291" t="s">
        <v>12</v>
      </c>
      <c r="O175" s="270" t="s">
        <v>3189</v>
      </c>
      <c r="Q175" s="291">
        <v>1</v>
      </c>
      <c r="R175" s="291" t="s">
        <v>1012</v>
      </c>
      <c r="T175" s="291"/>
      <c r="V175" s="291"/>
      <c r="W175" s="291"/>
      <c r="X175" s="292" t="e">
        <f>VLOOKUP(功能_33[[#This Row],[User]],SKL放款!A:G,7,FALSE)</f>
        <v>#N/A</v>
      </c>
      <c r="Y175" s="299">
        <v>44402</v>
      </c>
      <c r="Z175" s="299" t="s">
        <v>133</v>
      </c>
      <c r="AA175" s="282">
        <v>44550</v>
      </c>
      <c r="AB175" s="299">
        <v>44550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李珮君(張淑遠)</v>
      </c>
      <c r="AH175" s="299"/>
      <c r="AI175" s="299"/>
      <c r="AJ175" s="292"/>
      <c r="AK175" s="299">
        <v>44396</v>
      </c>
      <c r="AL175" s="303" t="s">
        <v>1013</v>
      </c>
      <c r="AM175" s="304" t="s">
        <v>1014</v>
      </c>
      <c r="AN175" s="292" t="str">
        <f>VLOOKUP(功能_33[[#This Row],[功能代號]],需二審tmp!A:A,1,FALSE)</f>
        <v>L6082</v>
      </c>
      <c r="AO175" s="356">
        <v>44526</v>
      </c>
      <c r="AQ175" s="575" t="str">
        <f t="shared" si="24"/>
        <v>6-7</v>
      </c>
      <c r="AR175" s="577" t="str">
        <f t="shared" si="25"/>
        <v/>
      </c>
      <c r="AS175" s="579" t="str">
        <f t="shared" si="26"/>
        <v/>
      </c>
      <c r="AT175" s="581" t="str">
        <f t="shared" si="27"/>
        <v/>
      </c>
      <c r="AU175" s="583" t="str">
        <f t="shared" si="28"/>
        <v/>
      </c>
      <c r="AV175" s="585" t="str">
        <f t="shared" si="29"/>
        <v/>
      </c>
      <c r="AW175" s="609" t="str">
        <f t="shared" si="30"/>
        <v/>
      </c>
      <c r="AX175" s="666" t="str">
        <f>VLOOKUP(功能_33[[#This Row],[功能代號]],[3]工作表2!$C:$C,1,FALSE)</f>
        <v>L6082</v>
      </c>
    </row>
    <row r="176" spans="3:50" ht="13.8">
      <c r="C176" s="292" t="s">
        <v>95</v>
      </c>
      <c r="D176" s="499" t="s">
        <v>2829</v>
      </c>
      <c r="E176" s="291" t="s">
        <v>1038</v>
      </c>
      <c r="F176" s="292" t="s">
        <v>1039</v>
      </c>
      <c r="G176" s="292"/>
      <c r="H176" s="291" t="s">
        <v>193</v>
      </c>
      <c r="I176" s="291" t="s">
        <v>314</v>
      </c>
      <c r="J176" s="225" t="s">
        <v>3257</v>
      </c>
      <c r="K176" s="299">
        <v>44398</v>
      </c>
      <c r="L176" s="299">
        <v>44398</v>
      </c>
      <c r="M176" s="299">
        <v>44402</v>
      </c>
      <c r="N176" s="291" t="s">
        <v>12</v>
      </c>
      <c r="O176" s="291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44402</v>
      </c>
      <c r="Z176" s="299" t="s">
        <v>195</v>
      </c>
      <c r="AA176" s="299">
        <v>44398</v>
      </c>
      <c r="AB176" s="299">
        <v>44398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張淑遠</v>
      </c>
      <c r="AH176" s="299"/>
      <c r="AI176" s="299"/>
      <c r="AJ176" s="292"/>
      <c r="AK176" s="299">
        <v>44398</v>
      </c>
      <c r="AL176" s="291" t="s">
        <v>190</v>
      </c>
      <c r="AN176" s="292" t="e">
        <f>VLOOKUP(功能_33[[#This Row],[功能代號]],需二審tmp!A:A,1,FALSE)</f>
        <v>#N/A</v>
      </c>
      <c r="AO176" s="356">
        <v>44526</v>
      </c>
      <c r="AQ176" s="575" t="str">
        <f t="shared" si="24"/>
        <v>6-7</v>
      </c>
      <c r="AR176" s="577" t="str">
        <f t="shared" si="25"/>
        <v/>
      </c>
      <c r="AS176" s="579" t="str">
        <f t="shared" si="26"/>
        <v/>
      </c>
      <c r="AT176" s="581" t="str">
        <f t="shared" si="27"/>
        <v/>
      </c>
      <c r="AU176" s="583" t="str">
        <f t="shared" si="28"/>
        <v/>
      </c>
      <c r="AV176" s="585" t="str">
        <f t="shared" si="29"/>
        <v/>
      </c>
      <c r="AW176" s="609" t="str">
        <f t="shared" si="30"/>
        <v/>
      </c>
      <c r="AX176" s="666" t="str">
        <f>VLOOKUP(功能_33[[#This Row],[功能代號]],[3]工作表2!$C:$C,1,FALSE)</f>
        <v>L6084</v>
      </c>
    </row>
    <row r="177" spans="1:50" ht="13.8">
      <c r="C177" s="292" t="s">
        <v>95</v>
      </c>
      <c r="D177" s="292" t="s">
        <v>2829</v>
      </c>
      <c r="E177" s="291" t="s">
        <v>533</v>
      </c>
      <c r="F177" s="292" t="s">
        <v>534</v>
      </c>
      <c r="G177" s="292"/>
      <c r="H177" s="291" t="s">
        <v>193</v>
      </c>
      <c r="I177" s="291" t="s">
        <v>314</v>
      </c>
      <c r="J177" s="225" t="s">
        <v>3257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303" t="s">
        <v>536</v>
      </c>
      <c r="AM177" s="304" t="s">
        <v>537</v>
      </c>
      <c r="AN177" s="292" t="str">
        <f>VLOOKUP(功能_33[[#This Row],[功能代號]],需二審tmp!A:A,1,FALSE)</f>
        <v>L6085</v>
      </c>
      <c r="AO177" s="356">
        <v>44526</v>
      </c>
      <c r="AQ177" s="575" t="str">
        <f t="shared" si="24"/>
        <v>6-7</v>
      </c>
      <c r="AR177" s="577" t="str">
        <f t="shared" si="25"/>
        <v/>
      </c>
      <c r="AS177" s="579" t="str">
        <f t="shared" si="26"/>
        <v/>
      </c>
      <c r="AT177" s="581" t="str">
        <f t="shared" si="27"/>
        <v/>
      </c>
      <c r="AU177" s="583" t="str">
        <f t="shared" si="28"/>
        <v/>
      </c>
      <c r="AV177" s="585" t="str">
        <f t="shared" si="29"/>
        <v/>
      </c>
      <c r="AW177" s="609" t="str">
        <f t="shared" si="30"/>
        <v/>
      </c>
      <c r="AX177" s="666" t="str">
        <f>VLOOKUP(功能_33[[#This Row],[功能代號]],[3]工作表2!$C:$C,1,FALSE)</f>
        <v>L6085</v>
      </c>
    </row>
    <row r="178" spans="1:50" ht="13.8">
      <c r="C178" s="292" t="s">
        <v>95</v>
      </c>
      <c r="D178" s="292" t="s">
        <v>2829</v>
      </c>
      <c r="E178" s="291" t="s">
        <v>540</v>
      </c>
      <c r="F178" s="292" t="s">
        <v>541</v>
      </c>
      <c r="G178" s="292"/>
      <c r="H178" s="291" t="s">
        <v>193</v>
      </c>
      <c r="I178" s="291" t="s">
        <v>314</v>
      </c>
      <c r="J178" s="225" t="s">
        <v>3257</v>
      </c>
      <c r="K178" s="299">
        <v>44515</v>
      </c>
      <c r="L178" s="299">
        <v>44466</v>
      </c>
      <c r="M178" s="299">
        <f>IFERROR(IF(VLOOKUP(功能_33[[#This Row],[功能代號]],討論項目!A:H,8,FALSE)=0,"",VLOOKUP(功能_33[[#This Row],[功能代號]],討論項目!A:H,8,FALSE)),"")</f>
        <v>44475</v>
      </c>
      <c r="N178" s="291" t="s">
        <v>12</v>
      </c>
      <c r="O178" s="291" t="s">
        <v>13</v>
      </c>
      <c r="P178" s="270" t="s">
        <v>535</v>
      </c>
      <c r="T178" s="291"/>
      <c r="V178" s="291"/>
      <c r="W178" s="291"/>
      <c r="X178" s="292" t="str">
        <f>VLOOKUP(功能_33[[#This Row],[User]],SKL放款!A:G,7,FALSE)</f>
        <v>放款推展課</v>
      </c>
      <c r="Y178" s="299">
        <v>44533</v>
      </c>
      <c r="Z178" s="299">
        <v>44533</v>
      </c>
      <c r="AA178" s="299">
        <v>44533</v>
      </c>
      <c r="AB178" s="299">
        <v>44533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李珮君</v>
      </c>
      <c r="AH178" s="299"/>
      <c r="AI178" s="299"/>
      <c r="AJ178" s="292"/>
      <c r="AK178" s="299"/>
      <c r="AL178" s="291" t="s">
        <v>190</v>
      </c>
      <c r="AN178" s="292" t="str">
        <f>VLOOKUP(功能_33[[#This Row],[功能代號]],需二審tmp!A:A,1,FALSE)</f>
        <v>L6086</v>
      </c>
      <c r="AO178" s="356">
        <v>44526</v>
      </c>
      <c r="AQ178" s="575" t="str">
        <f t="shared" si="24"/>
        <v>6-7</v>
      </c>
      <c r="AR178" s="577" t="str">
        <f t="shared" si="25"/>
        <v/>
      </c>
      <c r="AS178" s="579" t="str">
        <f t="shared" si="26"/>
        <v/>
      </c>
      <c r="AT178" s="581" t="str">
        <f t="shared" si="27"/>
        <v/>
      </c>
      <c r="AU178" s="583" t="str">
        <f t="shared" si="28"/>
        <v/>
      </c>
      <c r="AV178" s="585" t="str">
        <f t="shared" si="29"/>
        <v/>
      </c>
      <c r="AW178" s="609" t="str">
        <f t="shared" si="30"/>
        <v/>
      </c>
      <c r="AX178" s="666" t="str">
        <f>VLOOKUP(功能_33[[#This Row],[功能代號]],[3]工作表2!$C:$C,1,FALSE)</f>
        <v>L6086</v>
      </c>
    </row>
    <row r="179" spans="1:50" ht="13.8">
      <c r="C179" s="292" t="s">
        <v>95</v>
      </c>
      <c r="D179" s="292" t="s">
        <v>2828</v>
      </c>
      <c r="E179" s="291" t="s">
        <v>554</v>
      </c>
      <c r="F179" s="292" t="s">
        <v>555</v>
      </c>
      <c r="G179" s="292"/>
      <c r="H179" s="291" t="s">
        <v>193</v>
      </c>
      <c r="I179" s="291" t="s">
        <v>314</v>
      </c>
      <c r="J179" s="225" t="s">
        <v>3257</v>
      </c>
      <c r="K179" s="299">
        <v>44515</v>
      </c>
      <c r="L179" s="299">
        <v>44466</v>
      </c>
      <c r="M179" s="299">
        <v>44466</v>
      </c>
      <c r="N179" s="291" t="s">
        <v>12</v>
      </c>
      <c r="O179" s="291" t="s">
        <v>11</v>
      </c>
      <c r="T179" s="291"/>
      <c r="V179" s="291"/>
      <c r="W179" s="291"/>
      <c r="X179" s="292" t="str">
        <f>VLOOKUP(功能_33[[#This Row],[User]],SKL放款!A:G,7,FALSE)</f>
        <v>放款服務課</v>
      </c>
      <c r="Y179" s="299">
        <v>44533</v>
      </c>
      <c r="Z179" s="299" t="s">
        <v>195</v>
      </c>
      <c r="AA179" s="299">
        <v>44529</v>
      </c>
      <c r="AB179" s="299">
        <v>44529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蔡珮瑜</v>
      </c>
      <c r="AH179" s="299"/>
      <c r="AI179" s="299"/>
      <c r="AJ179" s="292"/>
      <c r="AK179" s="299"/>
      <c r="AL179" s="303" t="s">
        <v>552</v>
      </c>
      <c r="AM179" s="304" t="s">
        <v>553</v>
      </c>
      <c r="AN179" s="292" t="e">
        <f>VLOOKUP(功能_33[[#This Row],[功能代號]],需二審tmp!A:A,1,FALSE)</f>
        <v>#N/A</v>
      </c>
      <c r="AO179" s="356">
        <v>44526</v>
      </c>
      <c r="AQ179" s="575" t="str">
        <f t="shared" si="24"/>
        <v>6-6</v>
      </c>
      <c r="AR179" s="577" t="str">
        <f t="shared" si="25"/>
        <v/>
      </c>
      <c r="AS179" s="579" t="str">
        <f t="shared" si="26"/>
        <v/>
      </c>
      <c r="AT179" s="581" t="str">
        <f t="shared" si="27"/>
        <v/>
      </c>
      <c r="AU179" s="583" t="str">
        <f t="shared" si="28"/>
        <v/>
      </c>
      <c r="AV179" s="585" t="str">
        <f t="shared" si="29"/>
        <v/>
      </c>
      <c r="AW179" s="609" t="str">
        <f t="shared" si="30"/>
        <v/>
      </c>
      <c r="AX179" s="666" t="str">
        <f>VLOOKUP(功能_33[[#This Row],[功能代號]],[3]工作表2!$C:$C,1,FALSE)</f>
        <v>L6601</v>
      </c>
    </row>
    <row r="180" spans="1:50" ht="13.8">
      <c r="C180" s="292" t="s">
        <v>95</v>
      </c>
      <c r="D180" s="292" t="s">
        <v>2828</v>
      </c>
      <c r="E180" s="291" t="s">
        <v>587</v>
      </c>
      <c r="F180" s="292" t="s">
        <v>586</v>
      </c>
      <c r="G180" s="292"/>
      <c r="H180" s="291" t="s">
        <v>193</v>
      </c>
      <c r="I180" s="291" t="s">
        <v>314</v>
      </c>
      <c r="J180" s="225" t="s">
        <v>3257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585</v>
      </c>
      <c r="AM180" s="304" t="s">
        <v>586</v>
      </c>
      <c r="AN180" s="292" t="e">
        <f>VLOOKUP(功能_33[[#This Row],[功能代號]],需二審tmp!A:A,1,FALSE)</f>
        <v>#N/A</v>
      </c>
      <c r="AO180" s="356">
        <v>44526</v>
      </c>
      <c r="AQ180" s="575" t="str">
        <f t="shared" si="24"/>
        <v>6-6</v>
      </c>
      <c r="AR180" s="577" t="str">
        <f t="shared" si="25"/>
        <v/>
      </c>
      <c r="AS180" s="579" t="str">
        <f t="shared" si="26"/>
        <v/>
      </c>
      <c r="AT180" s="581" t="str">
        <f t="shared" si="27"/>
        <v/>
      </c>
      <c r="AU180" s="583" t="str">
        <f t="shared" si="28"/>
        <v/>
      </c>
      <c r="AV180" s="585" t="str">
        <f t="shared" si="29"/>
        <v/>
      </c>
      <c r="AW180" s="609" t="str">
        <f t="shared" si="30"/>
        <v/>
      </c>
      <c r="AX180" s="666" t="str">
        <f>VLOOKUP(功能_33[[#This Row],[功能代號]],[3]工作表2!$C:$C,1,FALSE)</f>
        <v>L6602</v>
      </c>
    </row>
    <row r="181" spans="1:50" ht="13.8">
      <c r="C181" s="292" t="s">
        <v>95</v>
      </c>
      <c r="D181" s="292" t="s">
        <v>2828</v>
      </c>
      <c r="E181" s="291" t="s">
        <v>570</v>
      </c>
      <c r="F181" s="292" t="s">
        <v>571</v>
      </c>
      <c r="G181" s="292"/>
      <c r="H181" s="291" t="s">
        <v>193</v>
      </c>
      <c r="I181" s="291" t="s">
        <v>314</v>
      </c>
      <c r="J181" s="225" t="s">
        <v>3257</v>
      </c>
      <c r="K181" s="299">
        <v>44516</v>
      </c>
      <c r="L181" s="299">
        <v>44467</v>
      </c>
      <c r="M181" s="299">
        <v>44467</v>
      </c>
      <c r="N181" s="291" t="s">
        <v>12</v>
      </c>
      <c r="O181" s="291" t="s">
        <v>567</v>
      </c>
      <c r="T181" s="291"/>
      <c r="V181" s="291"/>
      <c r="W181" s="291"/>
      <c r="X181" s="292" t="str">
        <f>VLOOKUP(功能_33[[#This Row],[User]],SKL放款!A:G,7,FALSE)</f>
        <v>放款審查課</v>
      </c>
      <c r="Y181" s="299">
        <v>44533</v>
      </c>
      <c r="Z181" s="299" t="s">
        <v>195</v>
      </c>
      <c r="AA181" s="299">
        <v>44467</v>
      </c>
      <c r="AB181" s="299">
        <v>44467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鄧雪美</v>
      </c>
      <c r="AH181" s="299"/>
      <c r="AI181" s="299"/>
      <c r="AJ181" s="292"/>
      <c r="AK181" s="299"/>
      <c r="AL181" s="303" t="s">
        <v>568</v>
      </c>
      <c r="AM181" s="304" t="s">
        <v>569</v>
      </c>
      <c r="AN181" s="292" t="e">
        <f>VLOOKUP(功能_33[[#This Row],[功能代號]],需二審tmp!A:A,1,FALSE)</f>
        <v>#N/A</v>
      </c>
      <c r="AO181" s="356">
        <v>44526</v>
      </c>
      <c r="AQ181" s="575" t="str">
        <f t="shared" si="24"/>
        <v>6-6</v>
      </c>
      <c r="AR181" s="577" t="str">
        <f t="shared" si="25"/>
        <v/>
      </c>
      <c r="AS181" s="579" t="str">
        <f t="shared" si="26"/>
        <v/>
      </c>
      <c r="AT181" s="581" t="str">
        <f t="shared" si="27"/>
        <v/>
      </c>
      <c r="AU181" s="583" t="str">
        <f t="shared" si="28"/>
        <v/>
      </c>
      <c r="AV181" s="585" t="str">
        <f t="shared" si="29"/>
        <v/>
      </c>
      <c r="AW181" s="609" t="str">
        <f t="shared" si="30"/>
        <v/>
      </c>
      <c r="AX181" s="666" t="str">
        <f>VLOOKUP(功能_33[[#This Row],[功能代號]],[3]工作表2!$C:$C,1,FALSE)</f>
        <v>L6603</v>
      </c>
    </row>
    <row r="182" spans="1:50" ht="13.8">
      <c r="C182" s="292" t="s">
        <v>95</v>
      </c>
      <c r="D182" s="292" t="s">
        <v>2828</v>
      </c>
      <c r="E182" s="291" t="s">
        <v>548</v>
      </c>
      <c r="F182" s="292" t="s">
        <v>549</v>
      </c>
      <c r="G182" s="292"/>
      <c r="H182" s="291" t="s">
        <v>193</v>
      </c>
      <c r="I182" s="291" t="s">
        <v>314</v>
      </c>
      <c r="J182" s="225" t="s">
        <v>3257</v>
      </c>
      <c r="K182" s="299">
        <v>44515</v>
      </c>
      <c r="L182" s="299">
        <v>44466</v>
      </c>
      <c r="M182" s="299">
        <v>44472</v>
      </c>
      <c r="N182" s="291" t="s">
        <v>8</v>
      </c>
      <c r="O182" s="291" t="s">
        <v>172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44472</v>
      </c>
      <c r="Z182" s="299" t="s">
        <v>133</v>
      </c>
      <c r="AA182" s="282">
        <v>44544</v>
      </c>
      <c r="AB182" s="282">
        <v>44544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291" t="s">
        <v>190</v>
      </c>
      <c r="AN182" s="292" t="str">
        <f>VLOOKUP(功能_33[[#This Row],[功能代號]],需二審tmp!A:A,1,FALSE)</f>
        <v>L6604</v>
      </c>
      <c r="AO182" s="356">
        <v>44526</v>
      </c>
      <c r="AQ182" s="575" t="str">
        <f t="shared" si="24"/>
        <v>6-6</v>
      </c>
      <c r="AR182" s="577" t="str">
        <f t="shared" si="25"/>
        <v/>
      </c>
      <c r="AS182" s="579" t="str">
        <f t="shared" si="26"/>
        <v/>
      </c>
      <c r="AT182" s="581" t="str">
        <f t="shared" si="27"/>
        <v/>
      </c>
      <c r="AU182" s="583" t="str">
        <f t="shared" si="28"/>
        <v/>
      </c>
      <c r="AV182" s="585" t="str">
        <f t="shared" si="29"/>
        <v/>
      </c>
      <c r="AW182" s="609" t="str">
        <f t="shared" si="30"/>
        <v/>
      </c>
      <c r="AX182" s="666" t="str">
        <f>VLOOKUP(功能_33[[#This Row],[功能代號]],[3]工作表2!$C:$C,1,FALSE)</f>
        <v>L6604</v>
      </c>
    </row>
    <row r="183" spans="1:50" ht="13.8">
      <c r="C183" s="292" t="s">
        <v>95</v>
      </c>
      <c r="D183" s="292" t="s">
        <v>2828</v>
      </c>
      <c r="E183" s="291" t="s">
        <v>596</v>
      </c>
      <c r="F183" s="292" t="s">
        <v>595</v>
      </c>
      <c r="G183" s="292"/>
      <c r="H183" s="291" t="s">
        <v>193</v>
      </c>
      <c r="I183" s="291" t="s">
        <v>314</v>
      </c>
      <c r="J183" s="225" t="s">
        <v>3257</v>
      </c>
      <c r="K183" s="299">
        <v>44516</v>
      </c>
      <c r="L183" s="299">
        <v>44467</v>
      </c>
      <c r="M183" s="299">
        <v>44472</v>
      </c>
      <c r="N183" s="291" t="s">
        <v>8</v>
      </c>
      <c r="O183" s="291" t="s">
        <v>14</v>
      </c>
      <c r="T183" s="291"/>
      <c r="V183" s="291"/>
      <c r="W183" s="291"/>
      <c r="X183" s="292" t="str">
        <f>VLOOKUP(功能_33[[#This Row],[User]],SKL放款!A:G,7,FALSE)</f>
        <v>放款管理課</v>
      </c>
      <c r="Y183" s="299">
        <v>44472</v>
      </c>
      <c r="Z183" s="299" t="s">
        <v>133</v>
      </c>
      <c r="AA183" s="299">
        <v>44530</v>
      </c>
      <c r="AB183" s="299">
        <v>44530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張舜雯</v>
      </c>
      <c r="AH183" s="299"/>
      <c r="AI183" s="299"/>
      <c r="AJ183" s="292"/>
      <c r="AK183" s="299"/>
      <c r="AL183" s="303" t="s">
        <v>594</v>
      </c>
      <c r="AM183" s="304" t="s">
        <v>595</v>
      </c>
      <c r="AN183" s="292" t="str">
        <f>VLOOKUP(功能_33[[#This Row],[功能代號]],需二審tmp!A:A,1,FALSE)</f>
        <v>L6605</v>
      </c>
      <c r="AO183" s="356">
        <v>44526</v>
      </c>
      <c r="AQ183" s="575" t="str">
        <f t="shared" si="24"/>
        <v>6-6</v>
      </c>
      <c r="AR183" s="577" t="str">
        <f t="shared" si="25"/>
        <v/>
      </c>
      <c r="AS183" s="579" t="str">
        <f t="shared" si="26"/>
        <v/>
      </c>
      <c r="AT183" s="581" t="str">
        <f t="shared" si="27"/>
        <v/>
      </c>
      <c r="AU183" s="583" t="str">
        <f t="shared" si="28"/>
        <v/>
      </c>
      <c r="AV183" s="585" t="str">
        <f t="shared" si="29"/>
        <v/>
      </c>
      <c r="AW183" s="609" t="str">
        <f t="shared" si="30"/>
        <v/>
      </c>
      <c r="AX183" s="666" t="str">
        <f>VLOOKUP(功能_33[[#This Row],[功能代號]],[3]工作表2!$C:$C,1,FALSE)</f>
        <v>L6605</v>
      </c>
    </row>
    <row r="184" spans="1:50" ht="13.8">
      <c r="C184" s="292" t="s">
        <v>95</v>
      </c>
      <c r="D184" s="292" t="s">
        <v>2828</v>
      </c>
      <c r="E184" s="291" t="s">
        <v>601</v>
      </c>
      <c r="F184" s="292" t="s">
        <v>602</v>
      </c>
      <c r="G184" s="292"/>
      <c r="H184" s="291" t="s">
        <v>193</v>
      </c>
      <c r="I184" s="291" t="s">
        <v>314</v>
      </c>
      <c r="J184" s="225" t="s">
        <v>3257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172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195</v>
      </c>
      <c r="AA184" s="299">
        <v>44529</v>
      </c>
      <c r="AB184" s="299">
        <v>44529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599</v>
      </c>
      <c r="AM184" s="304" t="s">
        <v>600</v>
      </c>
      <c r="AN184" s="292" t="e">
        <f>VLOOKUP(功能_33[[#This Row],[功能代號]],需二審tmp!A:A,1,FALSE)</f>
        <v>#N/A</v>
      </c>
      <c r="AO184" s="356">
        <v>44526</v>
      </c>
      <c r="AQ184" s="575" t="str">
        <f t="shared" si="24"/>
        <v>6-6</v>
      </c>
      <c r="AR184" s="577" t="str">
        <f t="shared" si="25"/>
        <v/>
      </c>
      <c r="AS184" s="579" t="str">
        <f t="shared" si="26"/>
        <v/>
      </c>
      <c r="AT184" s="581" t="str">
        <f t="shared" si="27"/>
        <v/>
      </c>
      <c r="AU184" s="583" t="str">
        <f t="shared" si="28"/>
        <v/>
      </c>
      <c r="AV184" s="585" t="str">
        <f t="shared" si="29"/>
        <v/>
      </c>
      <c r="AW184" s="609" t="str">
        <f t="shared" si="30"/>
        <v/>
      </c>
      <c r="AX184" s="666" t="str">
        <f>VLOOKUP(功能_33[[#This Row],[功能代號]],[3]工作表2!$C:$C,1,FALSE)</f>
        <v>L6606</v>
      </c>
    </row>
    <row r="185" spans="1:50" ht="13.8">
      <c r="C185" s="292" t="s">
        <v>95</v>
      </c>
      <c r="D185" s="292" t="s">
        <v>2828</v>
      </c>
      <c r="E185" s="291" t="s">
        <v>576</v>
      </c>
      <c r="F185" s="292" t="s">
        <v>577</v>
      </c>
      <c r="G185" s="292"/>
      <c r="H185" s="291" t="s">
        <v>193</v>
      </c>
      <c r="I185" s="291" t="s">
        <v>314</v>
      </c>
      <c r="J185" s="225" t="s">
        <v>3257</v>
      </c>
      <c r="K185" s="299">
        <v>44516</v>
      </c>
      <c r="L185" s="299">
        <v>44467</v>
      </c>
      <c r="M185" s="299">
        <v>44467</v>
      </c>
      <c r="N185" s="291" t="s">
        <v>8</v>
      </c>
      <c r="O185" s="291" t="s">
        <v>567</v>
      </c>
      <c r="T185" s="291"/>
      <c r="V185" s="291"/>
      <c r="W185" s="291"/>
      <c r="X185" s="292" t="str">
        <f>VLOOKUP(功能_33[[#This Row],[User]],SKL放款!A:G,7,FALSE)</f>
        <v>放款審查課</v>
      </c>
      <c r="Y185" s="299">
        <v>44533</v>
      </c>
      <c r="Z185" s="299" t="s">
        <v>195</v>
      </c>
      <c r="AA185" s="299">
        <v>44467</v>
      </c>
      <c r="AB185" s="299">
        <v>44467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鄧雪美</v>
      </c>
      <c r="AH185" s="299"/>
      <c r="AI185" s="299"/>
      <c r="AJ185" s="292"/>
      <c r="AK185" s="299"/>
      <c r="AL185" s="303" t="s">
        <v>574</v>
      </c>
      <c r="AM185" s="304" t="s">
        <v>575</v>
      </c>
      <c r="AN185" s="292" t="e">
        <f>VLOOKUP(功能_33[[#This Row],[功能代號]],需二審tmp!A:A,1,FALSE)</f>
        <v>#N/A</v>
      </c>
      <c r="AO185" s="356">
        <v>44526</v>
      </c>
      <c r="AQ185" s="575" t="str">
        <f t="shared" si="24"/>
        <v>6-6</v>
      </c>
      <c r="AR185" s="577" t="str">
        <f t="shared" si="25"/>
        <v/>
      </c>
      <c r="AS185" s="579" t="str">
        <f t="shared" si="26"/>
        <v/>
      </c>
      <c r="AT185" s="581" t="str">
        <f t="shared" si="27"/>
        <v/>
      </c>
      <c r="AU185" s="583" t="str">
        <f t="shared" si="28"/>
        <v/>
      </c>
      <c r="AV185" s="585" t="str">
        <f t="shared" si="29"/>
        <v/>
      </c>
      <c r="AW185" s="609" t="str">
        <f t="shared" si="30"/>
        <v/>
      </c>
      <c r="AX185" s="666" t="str">
        <f>VLOOKUP(功能_33[[#This Row],[功能代號]],[3]工作表2!$C:$C,1,FALSE)</f>
        <v>L6607</v>
      </c>
    </row>
    <row r="186" spans="1:50" ht="13.8">
      <c r="C186" s="292" t="s">
        <v>95</v>
      </c>
      <c r="D186" s="499" t="s">
        <v>2828</v>
      </c>
      <c r="E186" s="291" t="s">
        <v>1109</v>
      </c>
      <c r="F186" s="270" t="s">
        <v>1110</v>
      </c>
      <c r="G186" s="292"/>
      <c r="H186" s="291" t="s">
        <v>193</v>
      </c>
      <c r="I186" s="291" t="s">
        <v>314</v>
      </c>
      <c r="J186" s="225" t="s">
        <v>3257</v>
      </c>
      <c r="K186" s="299">
        <v>44529</v>
      </c>
      <c r="L186" s="299">
        <v>44533</v>
      </c>
      <c r="M186" s="299">
        <v>44537</v>
      </c>
      <c r="N186" s="291" t="s">
        <v>12</v>
      </c>
      <c r="O186" s="291" t="s">
        <v>11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2939</v>
      </c>
      <c r="AA186" s="299"/>
      <c r="AB186" s="299">
        <v>44533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蔡珮瑜</v>
      </c>
      <c r="AH186" s="299"/>
      <c r="AI186" s="299"/>
      <c r="AJ186" s="292"/>
      <c r="AK186" s="299"/>
      <c r="AL186" s="291" t="s">
        <v>190</v>
      </c>
      <c r="AN186" s="292" t="str">
        <f>VLOOKUP(功能_33[[#This Row],[功能代號]],需二審tmp!A:A,1,FALSE)</f>
        <v>L6608</v>
      </c>
      <c r="AQ186" s="575" t="str">
        <f t="shared" si="24"/>
        <v>6-6</v>
      </c>
      <c r="AR186" s="577" t="str">
        <f t="shared" si="25"/>
        <v/>
      </c>
      <c r="AS186" s="579" t="str">
        <f t="shared" si="26"/>
        <v/>
      </c>
      <c r="AT186" s="581" t="str">
        <f t="shared" si="27"/>
        <v/>
      </c>
      <c r="AU186" s="583" t="str">
        <f t="shared" si="28"/>
        <v/>
      </c>
      <c r="AV186" s="585" t="str">
        <f t="shared" si="29"/>
        <v/>
      </c>
      <c r="AW186" s="609" t="str">
        <f t="shared" si="30"/>
        <v/>
      </c>
      <c r="AX186" s="666" t="str">
        <f>VLOOKUP(功能_33[[#This Row],[功能代號]],[3]工作表2!$C:$C,1,FALSE)</f>
        <v>L6608</v>
      </c>
    </row>
    <row r="187" spans="1:50" ht="13.8">
      <c r="C187" s="292" t="s">
        <v>95</v>
      </c>
      <c r="D187" s="292" t="s">
        <v>2829</v>
      </c>
      <c r="E187" s="291" t="s">
        <v>607</v>
      </c>
      <c r="F187" s="292" t="s">
        <v>606</v>
      </c>
      <c r="G187" s="292"/>
      <c r="H187" s="291" t="s">
        <v>193</v>
      </c>
      <c r="I187" s="291" t="s">
        <v>314</v>
      </c>
      <c r="J187" s="225" t="s">
        <v>3257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172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195</v>
      </c>
      <c r="AA187" s="299">
        <v>44529</v>
      </c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605</v>
      </c>
      <c r="AM187" s="304" t="s">
        <v>606</v>
      </c>
      <c r="AN187" s="292" t="e">
        <f>VLOOKUP(功能_33[[#This Row],[功能代號]],需二審tmp!A:A,1,FALSE)</f>
        <v>#N/A</v>
      </c>
      <c r="AO187" s="356">
        <v>44526</v>
      </c>
      <c r="AQ187" s="575" t="str">
        <f t="shared" si="24"/>
        <v>6-7</v>
      </c>
      <c r="AR187" s="577" t="str">
        <f t="shared" si="25"/>
        <v/>
      </c>
      <c r="AS187" s="579" t="str">
        <f t="shared" si="26"/>
        <v/>
      </c>
      <c r="AT187" s="581" t="str">
        <f t="shared" si="27"/>
        <v/>
      </c>
      <c r="AU187" s="583" t="str">
        <f t="shared" si="28"/>
        <v/>
      </c>
      <c r="AV187" s="585" t="str">
        <f t="shared" si="29"/>
        <v/>
      </c>
      <c r="AW187" s="609" t="str">
        <f t="shared" si="30"/>
        <v/>
      </c>
      <c r="AX187" s="666" t="str">
        <f>VLOOKUP(功能_33[[#This Row],[功能代號]],[3]工作表2!$C:$C,1,FALSE)</f>
        <v>L6701</v>
      </c>
    </row>
    <row r="188" spans="1:50" ht="13.8">
      <c r="C188" s="292" t="s">
        <v>95</v>
      </c>
      <c r="D188" s="499" t="s">
        <v>2829</v>
      </c>
      <c r="E188" s="291" t="s">
        <v>1121</v>
      </c>
      <c r="F188" s="292" t="s">
        <v>1120</v>
      </c>
      <c r="G188" s="292"/>
      <c r="H188" s="291" t="s">
        <v>193</v>
      </c>
      <c r="I188" s="291" t="s">
        <v>314</v>
      </c>
      <c r="J188" s="225" t="s">
        <v>3257</v>
      </c>
      <c r="K188" s="299">
        <v>44529</v>
      </c>
      <c r="L188" s="299">
        <v>44529</v>
      </c>
      <c r="M188" s="299">
        <v>44537</v>
      </c>
      <c r="N188" s="291" t="s">
        <v>12</v>
      </c>
      <c r="O188" s="291" t="s">
        <v>11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2939</v>
      </c>
      <c r="AA188" s="299"/>
      <c r="AB188" s="299">
        <v>44529</v>
      </c>
      <c r="AC188" s="299">
        <v>44550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蔡珮瑜</v>
      </c>
      <c r="AH188" s="299"/>
      <c r="AI188" s="299"/>
      <c r="AJ188" s="292"/>
      <c r="AK188" s="299"/>
      <c r="AL188" s="303" t="s">
        <v>1119</v>
      </c>
      <c r="AM188" s="304" t="s">
        <v>1120</v>
      </c>
      <c r="AN188" s="292" t="e">
        <f>VLOOKUP(功能_33[[#This Row],[功能代號]],需二審tmp!A:A,1,FALSE)</f>
        <v>#N/A</v>
      </c>
      <c r="AQ188" s="575" t="str">
        <f t="shared" si="24"/>
        <v>6-7</v>
      </c>
      <c r="AR188" s="577" t="str">
        <f t="shared" si="25"/>
        <v/>
      </c>
      <c r="AS188" s="579" t="str">
        <f t="shared" si="26"/>
        <v/>
      </c>
      <c r="AT188" s="581" t="str">
        <f t="shared" si="27"/>
        <v/>
      </c>
      <c r="AU188" s="583" t="str">
        <f t="shared" si="28"/>
        <v/>
      </c>
      <c r="AV188" s="585" t="str">
        <f t="shared" si="29"/>
        <v/>
      </c>
      <c r="AW188" s="609" t="str">
        <f t="shared" si="30"/>
        <v/>
      </c>
      <c r="AX188" s="666" t="str">
        <f>VLOOKUP(功能_33[[#This Row],[功能代號]],[3]工作表2!$C:$C,1,FALSE)</f>
        <v>L6702</v>
      </c>
    </row>
    <row r="189" spans="1:50" ht="13.8">
      <c r="C189" s="292" t="s">
        <v>95</v>
      </c>
      <c r="D189" s="230" t="s">
        <v>2827</v>
      </c>
      <c r="E189" s="291" t="s">
        <v>620</v>
      </c>
      <c r="F189" s="292" t="s">
        <v>621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5" t="str">
        <f t="shared" si="24"/>
        <v>6-5</v>
      </c>
      <c r="AR189" s="577" t="str">
        <f t="shared" si="25"/>
        <v/>
      </c>
      <c r="AS189" s="579" t="str">
        <f t="shared" si="26"/>
        <v/>
      </c>
      <c r="AT189" s="581" t="str">
        <f t="shared" si="27"/>
        <v/>
      </c>
      <c r="AU189" s="583" t="str">
        <f t="shared" si="28"/>
        <v/>
      </c>
      <c r="AV189" s="585" t="str">
        <f t="shared" si="29"/>
        <v/>
      </c>
      <c r="AW189" s="609" t="str">
        <f t="shared" si="30"/>
        <v/>
      </c>
      <c r="AX189" s="666" t="str">
        <f>VLOOKUP(功能_33[[#This Row],[功能代號]],[3]工作表2!$C:$C,1,FALSE)</f>
        <v>L6052</v>
      </c>
    </row>
    <row r="190" spans="1:50" ht="13.8">
      <c r="C190" s="292" t="s">
        <v>95</v>
      </c>
      <c r="D190" s="230" t="s">
        <v>2827</v>
      </c>
      <c r="E190" s="291" t="s">
        <v>622</v>
      </c>
      <c r="F190" s="292" t="s">
        <v>623</v>
      </c>
      <c r="G190" s="292"/>
      <c r="H190" s="291" t="s">
        <v>193</v>
      </c>
      <c r="I190" s="291" t="s">
        <v>314</v>
      </c>
      <c r="J190" s="225" t="s">
        <v>417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172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133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190</v>
      </c>
      <c r="AN190" s="292" t="str">
        <f>VLOOKUP(功能_33[[#This Row],[功能代號]],需二審tmp!A:A,1,FALSE)</f>
        <v>L6502</v>
      </c>
      <c r="AO190" s="356">
        <v>44526</v>
      </c>
      <c r="AQ190" s="575" t="str">
        <f t="shared" si="24"/>
        <v>6-5</v>
      </c>
      <c r="AR190" s="577" t="str">
        <f t="shared" si="25"/>
        <v/>
      </c>
      <c r="AS190" s="579" t="str">
        <f t="shared" si="26"/>
        <v/>
      </c>
      <c r="AT190" s="581" t="str">
        <f t="shared" si="27"/>
        <v/>
      </c>
      <c r="AU190" s="583" t="str">
        <f t="shared" si="28"/>
        <v/>
      </c>
      <c r="AV190" s="585" t="str">
        <f t="shared" si="29"/>
        <v/>
      </c>
      <c r="AW190" s="609" t="str">
        <f t="shared" si="30"/>
        <v/>
      </c>
      <c r="AX190" s="666" t="str">
        <f>VLOOKUP(功能_33[[#This Row],[功能代號]],[3]工作表2!$C:$C,1,FALSE)</f>
        <v>L6502</v>
      </c>
    </row>
    <row r="191" spans="1:50" ht="13.8">
      <c r="A191" s="637"/>
      <c r="B191" s="424"/>
      <c r="C191" s="292" t="s">
        <v>95</v>
      </c>
      <c r="D191" s="499" t="s">
        <v>2829</v>
      </c>
      <c r="E191" s="291" t="s">
        <v>3258</v>
      </c>
      <c r="F191" s="281" t="s">
        <v>167</v>
      </c>
      <c r="G191" s="281" t="s">
        <v>3263</v>
      </c>
      <c r="H191" s="291" t="s">
        <v>136</v>
      </c>
      <c r="I191" s="291" t="s">
        <v>137</v>
      </c>
      <c r="J191" s="225" t="s">
        <v>3257</v>
      </c>
      <c r="K191" s="299">
        <v>44399</v>
      </c>
      <c r="L191" s="299">
        <v>44400</v>
      </c>
      <c r="M191" s="299">
        <v>44412</v>
      </c>
      <c r="N191" s="664" t="s">
        <v>10</v>
      </c>
      <c r="O191" s="664" t="s">
        <v>11</v>
      </c>
      <c r="T191" s="291"/>
      <c r="V191" s="291"/>
      <c r="W191" s="291"/>
      <c r="X191" s="424" t="s">
        <v>1429</v>
      </c>
      <c r="Y191" s="299">
        <v>44470</v>
      </c>
      <c r="Z191" s="299">
        <v>44463</v>
      </c>
      <c r="AA191" s="282">
        <v>44468</v>
      </c>
      <c r="AB191" s="283">
        <v>44468</v>
      </c>
      <c r="AC191" s="283">
        <v>44550</v>
      </c>
      <c r="AD191" s="283" t="s">
        <v>7</v>
      </c>
      <c r="AE191" s="283">
        <v>44483.56527777778</v>
      </c>
      <c r="AF191" s="283">
        <v>44487.745833333327</v>
      </c>
      <c r="AG191" s="283" t="s">
        <v>11</v>
      </c>
      <c r="AH191" s="283"/>
      <c r="AI191" s="283"/>
      <c r="AJ191" s="424"/>
      <c r="AL191" s="664" t="s">
        <v>168</v>
      </c>
      <c r="AM191" s="424" t="s">
        <v>169</v>
      </c>
      <c r="AN191" s="424" t="e">
        <f>VLOOKUP(功能_33[[#This Row],[功能代號]],需二審tmp!A:A,1,FALSE)</f>
        <v>#N/A</v>
      </c>
      <c r="AO191" s="356">
        <v>44526</v>
      </c>
      <c r="AQ191" s="638" t="str">
        <f>IF(COUNTA(AC191)=1,LEFT(D191,3),"")</f>
        <v>6-7</v>
      </c>
      <c r="AR191" s="577" t="str">
        <f>IF(AND(COUNTA(L191)=1,COUNTA(M191)=1,COUNTA(Y191)=1,COUNTA(AB191)=1,COUNTA(AC191)=0),LEFT(D191,3),"")</f>
        <v/>
      </c>
      <c r="AS191" s="579" t="str">
        <f>IF(AND(COUNTA(L191)=1,COUNTA(M191)=1,COUNTA(Y191)=1,COUNTA(AB191)=0,COUNTA(AC191)=0),LEFT(D191,3),"")</f>
        <v/>
      </c>
      <c r="AT191" s="581" t="str">
        <f>IF(AND(COUNTA(M191)=0,COUNTA(Y191)=1),LEFT(D191,3),"")</f>
        <v/>
      </c>
      <c r="AU191" s="583" t="str">
        <f>IF(AND(COUNTA(M191)=1,COUNTA(Y191)=0),LEFT(D191,3),"")</f>
        <v/>
      </c>
      <c r="AV191" s="585" t="str">
        <f>IF(AND(COUNTA(M191)=0,COUNTA(Y191)=0),LEFT(D191,3),"")</f>
        <v/>
      </c>
      <c r="AW191" s="609" t="str">
        <f>IF(OR(COUNTA(M191)=0,COUNTA(Y191)=0),I191,"")</f>
        <v/>
      </c>
      <c r="AX191" s="585" t="e">
        <f>VLOOKUP(功能_33[[#This Row],[功能代號]],[3]工作表2!$C:$C,1,FALSE)</f>
        <v>#N/A</v>
      </c>
    </row>
    <row r="192" spans="1:50" ht="13.8">
      <c r="C192" s="292" t="s">
        <v>93</v>
      </c>
      <c r="D192" s="292" t="s">
        <v>624</v>
      </c>
      <c r="E192" s="227" t="s">
        <v>625</v>
      </c>
      <c r="F192" s="292" t="s">
        <v>626</v>
      </c>
      <c r="G192" s="292"/>
      <c r="H192" s="291" t="s">
        <v>193</v>
      </c>
      <c r="I192" s="291" t="s">
        <v>2787</v>
      </c>
      <c r="J192" s="225" t="s">
        <v>2972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2746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91" t="s">
        <v>3014</v>
      </c>
      <c r="AM192" s="291" t="s">
        <v>2989</v>
      </c>
      <c r="AN192" s="292" t="str">
        <f>VLOOKUP(功能_33[[#This Row],[功能代號]],需二審tmp!A:A,1,FALSE)</f>
        <v>L4500</v>
      </c>
      <c r="AO192" s="356">
        <v>44533</v>
      </c>
      <c r="AQ192" s="575" t="str">
        <f t="shared" si="24"/>
        <v>4-5</v>
      </c>
      <c r="AR192" s="577" t="str">
        <f t="shared" si="25"/>
        <v/>
      </c>
      <c r="AS192" s="579" t="str">
        <f t="shared" si="26"/>
        <v/>
      </c>
      <c r="AT192" s="581" t="str">
        <f t="shared" si="27"/>
        <v/>
      </c>
      <c r="AU192" s="583" t="str">
        <f t="shared" si="28"/>
        <v/>
      </c>
      <c r="AV192" s="585" t="str">
        <f t="shared" si="29"/>
        <v/>
      </c>
      <c r="AW192" s="609" t="str">
        <f t="shared" si="30"/>
        <v/>
      </c>
      <c r="AX192" s="585" t="e">
        <f>VLOOKUP(功能_33[[#This Row],[功能代號]],[3]工作表2!$C:$C,1,FALSE)</f>
        <v>#N/A</v>
      </c>
    </row>
    <row r="193" spans="1:50" ht="13.8">
      <c r="C193" s="292" t="s">
        <v>93</v>
      </c>
      <c r="D193" s="292" t="s">
        <v>624</v>
      </c>
      <c r="E193" s="227" t="s">
        <v>627</v>
      </c>
      <c r="F193" s="292" t="s">
        <v>628</v>
      </c>
      <c r="G193" s="292"/>
      <c r="H193" s="291" t="s">
        <v>193</v>
      </c>
      <c r="I193" s="291" t="s">
        <v>2787</v>
      </c>
      <c r="J193" s="225" t="s">
        <v>2972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195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227" t="s">
        <v>3002</v>
      </c>
      <c r="AM193" s="292" t="s">
        <v>3003</v>
      </c>
      <c r="AN193" s="292" t="e">
        <f>VLOOKUP(功能_33[[#This Row],[功能代號]],需二審tmp!A:A,1,FALSE)</f>
        <v>#N/A</v>
      </c>
      <c r="AO193" s="356">
        <v>44533</v>
      </c>
      <c r="AQ193" s="575" t="str">
        <f t="shared" si="24"/>
        <v>4-5</v>
      </c>
      <c r="AR193" s="577" t="str">
        <f t="shared" si="25"/>
        <v/>
      </c>
      <c r="AS193" s="579" t="str">
        <f t="shared" si="26"/>
        <v/>
      </c>
      <c r="AT193" s="581" t="str">
        <f t="shared" si="27"/>
        <v/>
      </c>
      <c r="AU193" s="583" t="str">
        <f t="shared" si="28"/>
        <v/>
      </c>
      <c r="AV193" s="585" t="str">
        <f t="shared" si="29"/>
        <v/>
      </c>
      <c r="AW193" s="609" t="str">
        <f t="shared" si="30"/>
        <v/>
      </c>
      <c r="AX193" s="585" t="e">
        <f>VLOOKUP(功能_33[[#This Row],[功能代號]],[3]工作表2!$C:$C,1,FALSE)</f>
        <v>#N/A</v>
      </c>
    </row>
    <row r="194" spans="1:50" ht="41.4">
      <c r="C194" s="292" t="s">
        <v>93</v>
      </c>
      <c r="D194" s="292" t="s">
        <v>624</v>
      </c>
      <c r="E194" s="227" t="s">
        <v>629</v>
      </c>
      <c r="F194" s="292" t="s">
        <v>630</v>
      </c>
      <c r="G194" s="292"/>
      <c r="H194" s="291" t="s">
        <v>193</v>
      </c>
      <c r="I194" s="291" t="s">
        <v>2787</v>
      </c>
      <c r="J194" s="225" t="s">
        <v>2972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133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308" t="s">
        <v>3004</v>
      </c>
      <c r="AM194" s="219" t="s">
        <v>3005</v>
      </c>
      <c r="AN194" s="292" t="str">
        <f>VLOOKUP(功能_33[[#This Row],[功能代號]],需二審tmp!A:A,1,FALSE)</f>
        <v>L4510</v>
      </c>
      <c r="AO194" s="356">
        <v>44533</v>
      </c>
      <c r="AQ194" s="575" t="str">
        <f t="shared" si="24"/>
        <v>4-5</v>
      </c>
      <c r="AR194" s="577" t="str">
        <f t="shared" si="25"/>
        <v/>
      </c>
      <c r="AS194" s="579" t="str">
        <f t="shared" si="26"/>
        <v/>
      </c>
      <c r="AT194" s="581" t="str">
        <f t="shared" si="27"/>
        <v/>
      </c>
      <c r="AU194" s="583" t="str">
        <f t="shared" si="28"/>
        <v/>
      </c>
      <c r="AV194" s="585" t="str">
        <f t="shared" si="29"/>
        <v/>
      </c>
      <c r="AW194" s="609" t="str">
        <f t="shared" si="30"/>
        <v/>
      </c>
      <c r="AX194" s="585" t="e">
        <f>VLOOKUP(功能_33[[#This Row],[功能代號]],[3]工作表2!$C:$C,1,FALSE)</f>
        <v>#N/A</v>
      </c>
    </row>
    <row r="195" spans="1:50" ht="13.8">
      <c r="C195" s="292" t="s">
        <v>93</v>
      </c>
      <c r="D195" s="292" t="s">
        <v>624</v>
      </c>
      <c r="E195" s="227" t="s">
        <v>631</v>
      </c>
      <c r="F195" s="292" t="s">
        <v>632</v>
      </c>
      <c r="G195" s="292"/>
      <c r="H195" s="291" t="s">
        <v>193</v>
      </c>
      <c r="I195" s="291" t="s">
        <v>2787</v>
      </c>
      <c r="J195" s="225" t="s">
        <v>2972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3006</v>
      </c>
      <c r="AM195" s="292" t="s">
        <v>3007</v>
      </c>
      <c r="AN195" s="292" t="e">
        <f>VLOOKUP(功能_33[[#This Row],[功能代號]],需二審tmp!A:A,1,FALSE)</f>
        <v>#N/A</v>
      </c>
      <c r="AO195" s="356">
        <v>44533</v>
      </c>
      <c r="AQ195" s="575" t="str">
        <f t="shared" si="24"/>
        <v>4-5</v>
      </c>
      <c r="AR195" s="577" t="str">
        <f t="shared" si="25"/>
        <v/>
      </c>
      <c r="AS195" s="579" t="str">
        <f t="shared" si="26"/>
        <v/>
      </c>
      <c r="AT195" s="581" t="str">
        <f t="shared" si="27"/>
        <v/>
      </c>
      <c r="AU195" s="583" t="str">
        <f t="shared" si="28"/>
        <v/>
      </c>
      <c r="AV195" s="585" t="str">
        <f t="shared" si="29"/>
        <v/>
      </c>
      <c r="AW195" s="609" t="str">
        <f t="shared" si="30"/>
        <v/>
      </c>
      <c r="AX195" s="585" t="e">
        <f>VLOOKUP(功能_33[[#This Row],[功能代號]],[3]工作表2!$C:$C,1,FALSE)</f>
        <v>#N/A</v>
      </c>
    </row>
    <row r="196" spans="1:50" ht="13.8">
      <c r="C196" s="292" t="s">
        <v>93</v>
      </c>
      <c r="D196" s="292" t="s">
        <v>624</v>
      </c>
      <c r="E196" s="227" t="s">
        <v>633</v>
      </c>
      <c r="F196" s="292" t="s">
        <v>634</v>
      </c>
      <c r="G196" s="292"/>
      <c r="H196" s="291" t="s">
        <v>193</v>
      </c>
      <c r="I196" s="291" t="s">
        <v>2787</v>
      </c>
      <c r="J196" s="225" t="s">
        <v>2972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195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227" t="s">
        <v>3008</v>
      </c>
      <c r="AM196" s="292" t="s">
        <v>3009</v>
      </c>
      <c r="AN196" s="292" t="e">
        <f>VLOOKUP(功能_33[[#This Row],[功能代號]],需二審tmp!A:A,1,FALSE)</f>
        <v>#N/A</v>
      </c>
      <c r="AO196" s="356">
        <v>44533</v>
      </c>
      <c r="AQ196" s="575" t="str">
        <f t="shared" si="24"/>
        <v>4-5</v>
      </c>
      <c r="AR196" s="577" t="str">
        <f t="shared" si="25"/>
        <v/>
      </c>
      <c r="AS196" s="579" t="str">
        <f t="shared" si="26"/>
        <v/>
      </c>
      <c r="AT196" s="581" t="str">
        <f t="shared" si="27"/>
        <v/>
      </c>
      <c r="AU196" s="583" t="str">
        <f t="shared" si="28"/>
        <v/>
      </c>
      <c r="AV196" s="585" t="str">
        <f t="shared" si="29"/>
        <v/>
      </c>
      <c r="AW196" s="609" t="str">
        <f t="shared" si="30"/>
        <v/>
      </c>
      <c r="AX196" s="585" t="e">
        <f>VLOOKUP(功能_33[[#This Row],[功能代號]],[3]工作表2!$C:$C,1,FALSE)</f>
        <v>#N/A</v>
      </c>
    </row>
    <row r="197" spans="1:50" ht="41.4">
      <c r="C197" s="292" t="s">
        <v>93</v>
      </c>
      <c r="D197" s="292" t="s">
        <v>624</v>
      </c>
      <c r="E197" s="227" t="s">
        <v>635</v>
      </c>
      <c r="F197" s="292" t="s">
        <v>636</v>
      </c>
      <c r="G197" s="292"/>
      <c r="H197" s="291" t="s">
        <v>193</v>
      </c>
      <c r="I197" s="291" t="s">
        <v>2787</v>
      </c>
      <c r="J197" s="225" t="s">
        <v>2972</v>
      </c>
      <c r="K197" s="299">
        <v>44468</v>
      </c>
      <c r="L197" s="299">
        <v>44468</v>
      </c>
      <c r="M197" s="299">
        <v>44533</v>
      </c>
      <c r="N197" s="291" t="s">
        <v>12</v>
      </c>
      <c r="O197" s="291" t="s">
        <v>24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44531</v>
      </c>
      <c r="AB197" s="299">
        <v>44531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邵淑微</v>
      </c>
      <c r="AH197" s="299"/>
      <c r="AI197" s="299"/>
      <c r="AJ197" s="292"/>
      <c r="AK197" s="299"/>
      <c r="AL197" s="308" t="s">
        <v>3010</v>
      </c>
      <c r="AM197" s="219" t="s">
        <v>3011</v>
      </c>
      <c r="AN197" s="292" t="str">
        <f>VLOOKUP(功能_33[[#This Row],[功能代號]],需二審tmp!A:A,1,FALSE)</f>
        <v>L4511</v>
      </c>
      <c r="AO197" s="356">
        <v>44533</v>
      </c>
      <c r="AQ197" s="575" t="str">
        <f t="shared" si="24"/>
        <v>4-5</v>
      </c>
      <c r="AR197" s="577" t="str">
        <f t="shared" si="25"/>
        <v/>
      </c>
      <c r="AS197" s="579" t="str">
        <f t="shared" si="26"/>
        <v/>
      </c>
      <c r="AT197" s="581" t="str">
        <f t="shared" si="27"/>
        <v/>
      </c>
      <c r="AU197" s="583" t="str">
        <f t="shared" si="28"/>
        <v/>
      </c>
      <c r="AV197" s="585" t="str">
        <f t="shared" si="29"/>
        <v/>
      </c>
      <c r="AW197" s="609" t="str">
        <f t="shared" si="30"/>
        <v/>
      </c>
      <c r="AX197" s="585" t="e">
        <f>VLOOKUP(功能_33[[#This Row],[功能代號]],[3]工作表2!$C:$C,1,FALSE)</f>
        <v>#N/A</v>
      </c>
    </row>
    <row r="198" spans="1:50" ht="96.6">
      <c r="C198" s="292" t="s">
        <v>93</v>
      </c>
      <c r="D198" s="292" t="s">
        <v>410</v>
      </c>
      <c r="E198" s="291" t="s">
        <v>637</v>
      </c>
      <c r="F198" s="292" t="s">
        <v>638</v>
      </c>
      <c r="G198" s="292"/>
      <c r="H198" s="291" t="s">
        <v>193</v>
      </c>
      <c r="I198" s="291" t="s">
        <v>2787</v>
      </c>
      <c r="J198" s="225" t="s">
        <v>2972</v>
      </c>
      <c r="K198" s="299">
        <v>44469</v>
      </c>
      <c r="L198" s="299">
        <v>44468</v>
      </c>
      <c r="M198" s="299">
        <v>44523</v>
      </c>
      <c r="N198" s="291" t="s">
        <v>8</v>
      </c>
      <c r="O198" s="291" t="s">
        <v>11</v>
      </c>
      <c r="T198" s="291"/>
      <c r="V198" s="291"/>
      <c r="W198" s="291"/>
      <c r="X198" s="292" t="str">
        <f>VLOOKUP(功能_33[[#This Row],[User]],SKL放款!A:G,7,FALSE)</f>
        <v>放款服務課</v>
      </c>
      <c r="Y198" s="299">
        <v>44533</v>
      </c>
      <c r="Z198" s="299" t="s">
        <v>133</v>
      </c>
      <c r="AA198" s="299">
        <v>44523</v>
      </c>
      <c r="AB198" s="299">
        <v>44525</v>
      </c>
      <c r="AC198" s="299">
        <v>44539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蔡珮瑜</v>
      </c>
      <c r="AH198" s="299"/>
      <c r="AI198" s="299"/>
      <c r="AJ198" s="292"/>
      <c r="AK198" s="224" t="s">
        <v>639</v>
      </c>
      <c r="AL198" s="308" t="s">
        <v>3025</v>
      </c>
      <c r="AM198" s="219" t="s">
        <v>3026</v>
      </c>
      <c r="AN198" s="292" t="str">
        <f>VLOOKUP(功能_33[[#This Row],[功能代號]],需二審tmp!A:A,1,FALSE)</f>
        <v>L4200</v>
      </c>
      <c r="AO198" s="356">
        <v>44523</v>
      </c>
      <c r="AQ198" s="575" t="str">
        <f t="shared" si="24"/>
        <v>4-2</v>
      </c>
      <c r="AR198" s="577" t="str">
        <f t="shared" si="25"/>
        <v/>
      </c>
      <c r="AS198" s="579" t="str">
        <f t="shared" si="26"/>
        <v/>
      </c>
      <c r="AT198" s="581" t="str">
        <f t="shared" si="27"/>
        <v/>
      </c>
      <c r="AU198" s="583" t="str">
        <f t="shared" si="28"/>
        <v/>
      </c>
      <c r="AV198" s="585" t="str">
        <f t="shared" si="29"/>
        <v/>
      </c>
      <c r="AW198" s="609" t="str">
        <f t="shared" si="30"/>
        <v/>
      </c>
      <c r="AX198" s="666" t="str">
        <f>VLOOKUP(功能_33[[#This Row],[功能代號]],[3]工作表2!$C:$C,1,FALSE)</f>
        <v>L4200</v>
      </c>
    </row>
    <row r="199" spans="1:50" ht="27.6">
      <c r="A199" s="605">
        <v>44558</v>
      </c>
      <c r="C199" s="292" t="s">
        <v>93</v>
      </c>
      <c r="D199" s="292" t="s">
        <v>624</v>
      </c>
      <c r="E199" s="227" t="s">
        <v>640</v>
      </c>
      <c r="F199" s="292" t="s">
        <v>641</v>
      </c>
      <c r="G199" s="292"/>
      <c r="H199" s="291" t="s">
        <v>193</v>
      </c>
      <c r="I199" s="291" t="s">
        <v>2787</v>
      </c>
      <c r="J199" s="225" t="s">
        <v>3265</v>
      </c>
      <c r="K199" s="299">
        <v>44473</v>
      </c>
      <c r="L199" s="299">
        <v>44468</v>
      </c>
      <c r="M199" s="228">
        <v>44550</v>
      </c>
      <c r="N199" s="291" t="s">
        <v>12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28">
        <v>44550</v>
      </c>
      <c r="Z199" s="299" t="s">
        <v>133</v>
      </c>
      <c r="AA199" s="299">
        <v>44531</v>
      </c>
      <c r="AB199" s="299">
        <v>44531</v>
      </c>
      <c r="AC199" s="299">
        <v>44550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20" t="s">
        <v>3012</v>
      </c>
      <c r="AM199" s="292" t="s">
        <v>3013</v>
      </c>
      <c r="AN199" s="292" t="str">
        <f>VLOOKUP(功能_33[[#This Row],[功能代號]],需二審tmp!A:A,1,FALSE)</f>
        <v>L4520</v>
      </c>
      <c r="AQ199" s="575" t="str">
        <f t="shared" si="24"/>
        <v>4-5</v>
      </c>
      <c r="AR199" s="577" t="str">
        <f t="shared" si="25"/>
        <v/>
      </c>
      <c r="AS199" s="579" t="str">
        <f t="shared" si="26"/>
        <v/>
      </c>
      <c r="AT199" s="581" t="str">
        <f t="shared" si="27"/>
        <v/>
      </c>
      <c r="AU199" s="583" t="str">
        <f t="shared" si="28"/>
        <v/>
      </c>
      <c r="AV199" s="585" t="str">
        <f t="shared" si="29"/>
        <v/>
      </c>
      <c r="AW199" s="609" t="str">
        <f t="shared" si="30"/>
        <v/>
      </c>
      <c r="AX199" s="585" t="e">
        <f>VLOOKUP(功能_33[[#This Row],[功能代號]],[3]工作表2!$C:$C,1,FALSE)</f>
        <v>#N/A</v>
      </c>
    </row>
    <row r="200" spans="1:50" ht="13.8">
      <c r="C200" s="292" t="s">
        <v>93</v>
      </c>
      <c r="D200" s="292" t="s">
        <v>642</v>
      </c>
      <c r="E200" s="291" t="s">
        <v>643</v>
      </c>
      <c r="F200" s="292" t="s">
        <v>644</v>
      </c>
      <c r="G200" s="292"/>
      <c r="H200" s="291" t="s">
        <v>193</v>
      </c>
      <c r="I200" s="291" t="s">
        <v>2787</v>
      </c>
      <c r="J200" s="225" t="s">
        <v>2972</v>
      </c>
      <c r="K200" s="299">
        <v>44473</v>
      </c>
      <c r="L200" s="299">
        <v>44468</v>
      </c>
      <c r="M200" s="299">
        <v>44379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 t="s">
        <v>195</v>
      </c>
      <c r="AA200" s="299">
        <v>44531</v>
      </c>
      <c r="AB200" s="299">
        <v>44531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2989</v>
      </c>
      <c r="AM200" s="291" t="s">
        <v>2989</v>
      </c>
      <c r="AN200" s="292" t="e">
        <f>VLOOKUP(功能_33[[#This Row],[功能代號]],需二審tmp!A:A,1,FALSE)</f>
        <v>#N/A</v>
      </c>
      <c r="AO200" s="356">
        <v>44523</v>
      </c>
      <c r="AQ200" s="575" t="str">
        <f t="shared" si="24"/>
        <v>4-5</v>
      </c>
      <c r="AR200" s="577" t="str">
        <f t="shared" si="25"/>
        <v/>
      </c>
      <c r="AS200" s="579" t="str">
        <f t="shared" si="26"/>
        <v/>
      </c>
      <c r="AT200" s="581" t="str">
        <f t="shared" si="27"/>
        <v/>
      </c>
      <c r="AU200" s="583" t="str">
        <f t="shared" si="28"/>
        <v/>
      </c>
      <c r="AV200" s="585" t="str">
        <f t="shared" si="29"/>
        <v/>
      </c>
      <c r="AW200" s="609" t="str">
        <f t="shared" si="30"/>
        <v/>
      </c>
      <c r="AX200" s="585" t="e">
        <f>VLOOKUP(功能_33[[#This Row],[功能代號]],[3]工作表2!$C:$C,1,FALSE)</f>
        <v>#N/A</v>
      </c>
    </row>
    <row r="201" spans="1:50" ht="13.8">
      <c r="C201" s="292" t="s">
        <v>93</v>
      </c>
      <c r="D201" s="292" t="s">
        <v>410</v>
      </c>
      <c r="E201" s="291" t="s">
        <v>645</v>
      </c>
      <c r="F201" s="292" t="s">
        <v>646</v>
      </c>
      <c r="G201" s="292"/>
      <c r="H201" s="291" t="s">
        <v>193</v>
      </c>
      <c r="I201" s="291" t="s">
        <v>2787</v>
      </c>
      <c r="J201" s="225" t="s">
        <v>2972</v>
      </c>
      <c r="K201" s="299">
        <v>44470</v>
      </c>
      <c r="L201" s="299">
        <v>44470</v>
      </c>
      <c r="M201" s="299">
        <v>44523</v>
      </c>
      <c r="N201" s="291" t="s">
        <v>8</v>
      </c>
      <c r="O201" s="291" t="s">
        <v>24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>
        <v>44524</v>
      </c>
      <c r="AA201" s="299">
        <v>44524</v>
      </c>
      <c r="AB201" s="299">
        <v>44524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邵淑微</v>
      </c>
      <c r="AH201" s="299"/>
      <c r="AI201" s="299"/>
      <c r="AJ201" s="292"/>
      <c r="AK201" s="299"/>
      <c r="AL201" s="291" t="s">
        <v>2989</v>
      </c>
      <c r="AM201" s="291" t="s">
        <v>2989</v>
      </c>
      <c r="AN201" s="292" t="e">
        <f>VLOOKUP(功能_33[[#This Row],[功能代號]],需二審tmp!A:A,1,FALSE)</f>
        <v>#N/A</v>
      </c>
      <c r="AO201" s="356">
        <v>44523</v>
      </c>
      <c r="AQ201" s="575" t="str">
        <f t="shared" si="24"/>
        <v>4-2</v>
      </c>
      <c r="AR201" s="577" t="str">
        <f t="shared" si="25"/>
        <v/>
      </c>
      <c r="AS201" s="579" t="str">
        <f t="shared" si="26"/>
        <v/>
      </c>
      <c r="AT201" s="581" t="str">
        <f t="shared" si="27"/>
        <v/>
      </c>
      <c r="AU201" s="583" t="str">
        <f t="shared" si="28"/>
        <v/>
      </c>
      <c r="AV201" s="585" t="str">
        <f t="shared" si="29"/>
        <v/>
      </c>
      <c r="AW201" s="609" t="str">
        <f t="shared" si="30"/>
        <v/>
      </c>
      <c r="AX201" s="666" t="str">
        <f>VLOOKUP(功能_33[[#This Row],[功能代號]],[3]工作表2!$C:$C,1,FALSE)</f>
        <v>L4205</v>
      </c>
    </row>
    <row r="202" spans="1:50" ht="124.2">
      <c r="C202" s="292" t="s">
        <v>93</v>
      </c>
      <c r="D202" s="292" t="s">
        <v>410</v>
      </c>
      <c r="E202" s="291" t="s">
        <v>647</v>
      </c>
      <c r="F202" s="292" t="s">
        <v>648</v>
      </c>
      <c r="G202" s="292"/>
      <c r="H202" s="291" t="s">
        <v>193</v>
      </c>
      <c r="I202" s="291" t="s">
        <v>2787</v>
      </c>
      <c r="J202" s="225" t="s">
        <v>2972</v>
      </c>
      <c r="K202" s="299">
        <v>44469</v>
      </c>
      <c r="L202" s="261">
        <v>44484</v>
      </c>
      <c r="M202" s="299">
        <v>44523</v>
      </c>
      <c r="N202" s="291" t="s">
        <v>8</v>
      </c>
      <c r="O202" s="291" t="s">
        <v>11</v>
      </c>
      <c r="P202" s="270" t="s">
        <v>23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133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蔡珮瑜</v>
      </c>
      <c r="AH202" s="299"/>
      <c r="AI202" s="299"/>
      <c r="AJ202" s="292"/>
      <c r="AK202" s="224" t="s">
        <v>649</v>
      </c>
      <c r="AL202" s="308" t="s">
        <v>3027</v>
      </c>
      <c r="AM202" s="219" t="s">
        <v>3028</v>
      </c>
      <c r="AN202" s="292" t="str">
        <f>VLOOKUP(功能_33[[#This Row],[功能代號]],需二審tmp!A:A,1,FALSE)</f>
        <v>L4002</v>
      </c>
      <c r="AO202" s="356">
        <v>44523</v>
      </c>
      <c r="AQ202" s="575" t="str">
        <f t="shared" si="24"/>
        <v>4-2</v>
      </c>
      <c r="AR202" s="577" t="str">
        <f t="shared" si="25"/>
        <v/>
      </c>
      <c r="AS202" s="579" t="str">
        <f t="shared" si="26"/>
        <v/>
      </c>
      <c r="AT202" s="581" t="str">
        <f t="shared" si="27"/>
        <v/>
      </c>
      <c r="AU202" s="583" t="str">
        <f t="shared" si="28"/>
        <v/>
      </c>
      <c r="AV202" s="585" t="str">
        <f t="shared" si="29"/>
        <v/>
      </c>
      <c r="AW202" s="609" t="str">
        <f t="shared" si="30"/>
        <v/>
      </c>
      <c r="AX202" s="666" t="str">
        <f>VLOOKUP(功能_33[[#This Row],[功能代號]],[3]工作表2!$C:$C,1,FALSE)</f>
        <v>L4002</v>
      </c>
    </row>
    <row r="203" spans="1:50" ht="13.8">
      <c r="C203" s="292" t="s">
        <v>93</v>
      </c>
      <c r="D203" s="292" t="s">
        <v>410</v>
      </c>
      <c r="E203" s="291" t="s">
        <v>650</v>
      </c>
      <c r="F203" s="292" t="s">
        <v>651</v>
      </c>
      <c r="G203" s="292"/>
      <c r="H203" s="291" t="s">
        <v>193</v>
      </c>
      <c r="I203" s="291" t="s">
        <v>2787</v>
      </c>
      <c r="J203" s="225" t="s">
        <v>2972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2989</v>
      </c>
      <c r="AM203" s="291" t="s">
        <v>2989</v>
      </c>
      <c r="AN203" s="292" t="e">
        <f>VLOOKUP(功能_33[[#This Row],[功能代號]],需二審tmp!A:A,1,FALSE)</f>
        <v>#N/A</v>
      </c>
      <c r="AO203" s="356">
        <v>44523</v>
      </c>
      <c r="AQ203" s="575" t="str">
        <f t="shared" si="24"/>
        <v>4-2</v>
      </c>
      <c r="AR203" s="577" t="str">
        <f t="shared" si="25"/>
        <v/>
      </c>
      <c r="AS203" s="579" t="str">
        <f t="shared" si="26"/>
        <v/>
      </c>
      <c r="AT203" s="581" t="str">
        <f t="shared" si="27"/>
        <v/>
      </c>
      <c r="AU203" s="583" t="str">
        <f t="shared" si="28"/>
        <v/>
      </c>
      <c r="AV203" s="585" t="str">
        <f t="shared" si="29"/>
        <v/>
      </c>
      <c r="AW203" s="609" t="str">
        <f t="shared" si="30"/>
        <v/>
      </c>
      <c r="AX203" s="666" t="str">
        <f>VLOOKUP(功能_33[[#This Row],[功能代號]],[3]工作表2!$C:$C,1,FALSE)</f>
        <v>L420A</v>
      </c>
    </row>
    <row r="204" spans="1:50" ht="13.8">
      <c r="C204" s="292" t="s">
        <v>93</v>
      </c>
      <c r="D204" s="292" t="s">
        <v>410</v>
      </c>
      <c r="E204" s="291" t="s">
        <v>652</v>
      </c>
      <c r="F204" s="292" t="s">
        <v>653</v>
      </c>
      <c r="G204" s="292"/>
      <c r="H204" s="291" t="s">
        <v>193</v>
      </c>
      <c r="I204" s="291" t="s">
        <v>2787</v>
      </c>
      <c r="J204" s="225" t="s">
        <v>2972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22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195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許慧玉</v>
      </c>
      <c r="AH204" s="299"/>
      <c r="AI204" s="299"/>
      <c r="AJ204" s="292"/>
      <c r="AK204" s="299"/>
      <c r="AL204" s="291" t="s">
        <v>2989</v>
      </c>
      <c r="AM204" s="291" t="s">
        <v>2989</v>
      </c>
      <c r="AN204" s="292" t="e">
        <f>VLOOKUP(功能_33[[#This Row],[功能代號]],需二審tmp!A:A,1,FALSE)</f>
        <v>#N/A</v>
      </c>
      <c r="AO204" s="356">
        <v>44523</v>
      </c>
      <c r="AQ204" s="575" t="str">
        <f t="shared" si="24"/>
        <v>4-2</v>
      </c>
      <c r="AR204" s="577" t="str">
        <f t="shared" si="25"/>
        <v/>
      </c>
      <c r="AS204" s="579" t="str">
        <f t="shared" si="26"/>
        <v/>
      </c>
      <c r="AT204" s="581" t="str">
        <f t="shared" si="27"/>
        <v/>
      </c>
      <c r="AU204" s="583" t="str">
        <f t="shared" si="28"/>
        <v/>
      </c>
      <c r="AV204" s="585" t="str">
        <f t="shared" si="29"/>
        <v/>
      </c>
      <c r="AW204" s="609" t="str">
        <f t="shared" si="30"/>
        <v/>
      </c>
      <c r="AX204" s="666" t="str">
        <f>VLOOKUP(功能_33[[#This Row],[功能代號]],[3]工作表2!$C:$C,1,FALSE)</f>
        <v>L420B</v>
      </c>
    </row>
    <row r="205" spans="1:50" ht="27.6">
      <c r="C205" s="292" t="s">
        <v>93</v>
      </c>
      <c r="D205" s="292" t="s">
        <v>410</v>
      </c>
      <c r="E205" s="291" t="s">
        <v>654</v>
      </c>
      <c r="F205" s="292" t="s">
        <v>655</v>
      </c>
      <c r="G205" s="292"/>
      <c r="H205" s="291" t="s">
        <v>193</v>
      </c>
      <c r="I205" s="291" t="s">
        <v>2787</v>
      </c>
      <c r="J205" s="225" t="s">
        <v>2972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P205" s="270" t="s">
        <v>23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308" t="s">
        <v>3023</v>
      </c>
      <c r="AM205" s="219" t="s">
        <v>3024</v>
      </c>
      <c r="AN205" s="292" t="str">
        <f>VLOOKUP(功能_33[[#This Row],[功能代號]],需二審tmp!A:A,1,FALSE)</f>
        <v>L4920</v>
      </c>
      <c r="AO205" s="356">
        <v>44523</v>
      </c>
      <c r="AQ205" s="575" t="str">
        <f t="shared" si="24"/>
        <v>4-2</v>
      </c>
      <c r="AR205" s="577" t="str">
        <f t="shared" si="25"/>
        <v/>
      </c>
      <c r="AS205" s="579" t="str">
        <f t="shared" si="26"/>
        <v/>
      </c>
      <c r="AT205" s="581" t="str">
        <f t="shared" si="27"/>
        <v/>
      </c>
      <c r="AU205" s="583" t="str">
        <f t="shared" si="28"/>
        <v/>
      </c>
      <c r="AV205" s="585" t="str">
        <f t="shared" si="29"/>
        <v/>
      </c>
      <c r="AW205" s="609" t="str">
        <f t="shared" si="30"/>
        <v/>
      </c>
      <c r="AX205" s="666" t="str">
        <f>VLOOKUP(功能_33[[#This Row],[功能代號]],[3]工作表2!$C:$C,1,FALSE)</f>
        <v>L4920</v>
      </c>
    </row>
    <row r="206" spans="1:50" ht="13.8">
      <c r="C206" s="292" t="s">
        <v>93</v>
      </c>
      <c r="D206" s="292" t="s">
        <v>410</v>
      </c>
      <c r="E206" s="291" t="s">
        <v>656</v>
      </c>
      <c r="F206" s="292" t="s">
        <v>657</v>
      </c>
      <c r="G206" s="292"/>
      <c r="H206" s="291" t="s">
        <v>193</v>
      </c>
      <c r="I206" s="291" t="s">
        <v>2787</v>
      </c>
      <c r="J206" s="225" t="s">
        <v>2972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11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蔡珮瑜</v>
      </c>
      <c r="AH206" s="299"/>
      <c r="AI206" s="299"/>
      <c r="AJ206" s="292"/>
      <c r="AK206" s="224" t="s">
        <v>649</v>
      </c>
      <c r="AL206" s="291" t="s">
        <v>2989</v>
      </c>
      <c r="AM206" s="291" t="s">
        <v>2989</v>
      </c>
      <c r="AN206" s="292" t="str">
        <f>VLOOKUP(功能_33[[#This Row],[功能代號]],需二審tmp!A:A,1,FALSE)</f>
        <v>L4925</v>
      </c>
      <c r="AO206" s="356">
        <v>44523</v>
      </c>
      <c r="AQ206" s="575" t="str">
        <f t="shared" si="24"/>
        <v>4-2</v>
      </c>
      <c r="AR206" s="577" t="str">
        <f t="shared" si="25"/>
        <v/>
      </c>
      <c r="AS206" s="579" t="str">
        <f t="shared" si="26"/>
        <v/>
      </c>
      <c r="AT206" s="581" t="str">
        <f t="shared" si="27"/>
        <v/>
      </c>
      <c r="AU206" s="583" t="str">
        <f t="shared" si="28"/>
        <v/>
      </c>
      <c r="AV206" s="585" t="str">
        <f t="shared" si="29"/>
        <v/>
      </c>
      <c r="AW206" s="609" t="str">
        <f t="shared" si="30"/>
        <v/>
      </c>
      <c r="AX206" s="585" t="e">
        <f>VLOOKUP(功能_33[[#This Row],[功能代號]],[3]工作表2!$C:$C,1,FALSE)</f>
        <v>#N/A</v>
      </c>
    </row>
    <row r="207" spans="1:50" ht="13.8">
      <c r="C207" s="292" t="s">
        <v>93</v>
      </c>
      <c r="D207" s="292" t="s">
        <v>410</v>
      </c>
      <c r="E207" s="291" t="s">
        <v>658</v>
      </c>
      <c r="F207" s="292" t="s">
        <v>659</v>
      </c>
      <c r="G207" s="292"/>
      <c r="H207" s="291" t="s">
        <v>193</v>
      </c>
      <c r="I207" s="291" t="s">
        <v>2787</v>
      </c>
      <c r="J207" s="225" t="s">
        <v>2972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23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133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宋郁宏</v>
      </c>
      <c r="AH207" s="299"/>
      <c r="AI207" s="299"/>
      <c r="AJ207" s="292"/>
      <c r="AK207" s="299"/>
      <c r="AL207" s="291" t="s">
        <v>2989</v>
      </c>
      <c r="AM207" s="291" t="s">
        <v>2989</v>
      </c>
      <c r="AN207" s="292" t="str">
        <f>VLOOKUP(功能_33[[#This Row],[功能代號]],需二審tmp!A:A,1,FALSE)</f>
        <v>L4930</v>
      </c>
      <c r="AO207" s="356">
        <v>44523</v>
      </c>
      <c r="AQ207" s="575" t="str">
        <f t="shared" si="24"/>
        <v>4-2</v>
      </c>
      <c r="AR207" s="577" t="str">
        <f t="shared" si="25"/>
        <v/>
      </c>
      <c r="AS207" s="579" t="str">
        <f t="shared" si="26"/>
        <v/>
      </c>
      <c r="AT207" s="581" t="str">
        <f t="shared" si="27"/>
        <v/>
      </c>
      <c r="AU207" s="583" t="str">
        <f t="shared" si="28"/>
        <v/>
      </c>
      <c r="AV207" s="585" t="str">
        <f t="shared" si="29"/>
        <v/>
      </c>
      <c r="AW207" s="609" t="str">
        <f t="shared" si="30"/>
        <v/>
      </c>
      <c r="AX207" s="585" t="e">
        <f>VLOOKUP(功能_33[[#This Row],[功能代號]],[3]工作表2!$C:$C,1,FALSE)</f>
        <v>#N/A</v>
      </c>
    </row>
    <row r="208" spans="1:50" ht="13.8">
      <c r="C208" s="292" t="s">
        <v>93</v>
      </c>
      <c r="D208" s="292" t="s">
        <v>410</v>
      </c>
      <c r="E208" s="291" t="s">
        <v>660</v>
      </c>
      <c r="F208" s="292" t="s">
        <v>661</v>
      </c>
      <c r="G208" s="292"/>
      <c r="H208" s="291" t="s">
        <v>193</v>
      </c>
      <c r="I208" s="291" t="s">
        <v>2787</v>
      </c>
      <c r="J208" s="225" t="s">
        <v>2972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22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許慧玉</v>
      </c>
      <c r="AH208" s="299"/>
      <c r="AI208" s="299"/>
      <c r="AJ208" s="292"/>
      <c r="AK208" s="299"/>
      <c r="AL208" s="291" t="s">
        <v>2989</v>
      </c>
      <c r="AM208" s="291" t="s">
        <v>2989</v>
      </c>
      <c r="AN208" s="292" t="e">
        <f>VLOOKUP(功能_33[[#This Row],[功能代號]],需二審tmp!A:A,1,FALSE)</f>
        <v>#N/A</v>
      </c>
      <c r="AO208" s="356">
        <v>44523</v>
      </c>
      <c r="AQ208" s="575" t="str">
        <f t="shared" si="24"/>
        <v>4-2</v>
      </c>
      <c r="AR208" s="577" t="str">
        <f t="shared" si="25"/>
        <v/>
      </c>
      <c r="AS208" s="579" t="str">
        <f t="shared" si="26"/>
        <v/>
      </c>
      <c r="AT208" s="581" t="str">
        <f t="shared" si="27"/>
        <v/>
      </c>
      <c r="AU208" s="583" t="str">
        <f t="shared" si="28"/>
        <v/>
      </c>
      <c r="AV208" s="585" t="str">
        <f t="shared" si="29"/>
        <v/>
      </c>
      <c r="AW208" s="609" t="str">
        <f t="shared" si="30"/>
        <v/>
      </c>
      <c r="AX208" s="585" t="e">
        <f>VLOOKUP(功能_33[[#This Row],[功能代號]],[3]工作表2!$C:$C,1,FALSE)</f>
        <v>#N/A</v>
      </c>
    </row>
    <row r="209" spans="1:50" ht="13.8">
      <c r="C209" s="292" t="s">
        <v>93</v>
      </c>
      <c r="D209" s="292" t="s">
        <v>410</v>
      </c>
      <c r="E209" s="291" t="s">
        <v>662</v>
      </c>
      <c r="F209" s="292" t="s">
        <v>663</v>
      </c>
      <c r="G209" s="292"/>
      <c r="H209" s="291" t="s">
        <v>193</v>
      </c>
      <c r="I209" s="291" t="s">
        <v>2787</v>
      </c>
      <c r="J209" s="225" t="s">
        <v>2972</v>
      </c>
      <c r="K209" s="299">
        <v>44469</v>
      </c>
      <c r="L209" s="299">
        <v>44484</v>
      </c>
      <c r="M209" s="299">
        <v>44523</v>
      </c>
      <c r="N209" s="291" t="s">
        <v>8</v>
      </c>
      <c r="O209" s="291" t="s">
        <v>23</v>
      </c>
      <c r="T209" s="291"/>
      <c r="V209" s="291"/>
      <c r="W209" s="291"/>
      <c r="X209" s="292" t="str">
        <f>VLOOKUP(功能_33[[#This Row],[User]],SKL放款!A:G,7,FALSE)</f>
        <v>放款服務課</v>
      </c>
      <c r="Y209" s="299">
        <v>44533</v>
      </c>
      <c r="Z209" s="299" t="s">
        <v>195</v>
      </c>
      <c r="AA209" s="299">
        <v>44523</v>
      </c>
      <c r="AB209" s="299">
        <v>44525</v>
      </c>
      <c r="AC209" s="299">
        <v>44539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宋郁宏</v>
      </c>
      <c r="AH209" s="299"/>
      <c r="AI209" s="299"/>
      <c r="AJ209" s="292"/>
      <c r="AK209" s="299"/>
      <c r="AL209" s="291" t="s">
        <v>2989</v>
      </c>
      <c r="AM209" s="291" t="s">
        <v>2989</v>
      </c>
      <c r="AN209" s="292" t="e">
        <f>VLOOKUP(功能_33[[#This Row],[功能代號]],需二審tmp!A:A,1,FALSE)</f>
        <v>#N/A</v>
      </c>
      <c r="AO209" s="356">
        <v>44523</v>
      </c>
      <c r="AQ209" s="575" t="str">
        <f t="shared" si="24"/>
        <v>4-2</v>
      </c>
      <c r="AR209" s="577" t="str">
        <f t="shared" si="25"/>
        <v/>
      </c>
      <c r="AS209" s="579" t="str">
        <f t="shared" si="26"/>
        <v/>
      </c>
      <c r="AT209" s="581" t="str">
        <f t="shared" si="27"/>
        <v/>
      </c>
      <c r="AU209" s="583" t="str">
        <f t="shared" si="28"/>
        <v/>
      </c>
      <c r="AV209" s="585" t="str">
        <f t="shared" si="29"/>
        <v/>
      </c>
      <c r="AW209" s="609" t="str">
        <f t="shared" si="30"/>
        <v/>
      </c>
      <c r="AX209" s="585" t="e">
        <f>VLOOKUP(功能_33[[#This Row],[功能代號]],[3]工作表2!$C:$C,1,FALSE)</f>
        <v>#N/A</v>
      </c>
    </row>
    <row r="210" spans="1:50" ht="138">
      <c r="A210" s="605">
        <v>44554</v>
      </c>
      <c r="C210" s="292" t="s">
        <v>93</v>
      </c>
      <c r="D210" s="292" t="s">
        <v>465</v>
      </c>
      <c r="E210" s="291" t="s">
        <v>664</v>
      </c>
      <c r="F210" s="292" t="s">
        <v>665</v>
      </c>
      <c r="G210" s="292"/>
      <c r="H210" s="291" t="s">
        <v>193</v>
      </c>
      <c r="I210" s="291" t="s">
        <v>2787</v>
      </c>
      <c r="J210" s="225" t="s">
        <v>3265</v>
      </c>
      <c r="K210" s="299">
        <v>44469</v>
      </c>
      <c r="L210" s="299">
        <v>44484</v>
      </c>
      <c r="M210" s="228">
        <v>44550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28">
        <v>44550</v>
      </c>
      <c r="Z210" s="299" t="s">
        <v>133</v>
      </c>
      <c r="AA210" s="299">
        <v>44523</v>
      </c>
      <c r="AB210" s="299">
        <v>44525</v>
      </c>
      <c r="AC210" s="299">
        <v>44550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308" t="s">
        <v>3029</v>
      </c>
      <c r="AM210" s="219" t="s">
        <v>3030</v>
      </c>
      <c r="AN210" s="292" t="str">
        <f>VLOOKUP(功能_33[[#This Row],[功能代號]],需二審tmp!A:A,1,FALSE)</f>
        <v>L4454</v>
      </c>
      <c r="AQ210" s="575" t="str">
        <f t="shared" si="24"/>
        <v>4-4</v>
      </c>
      <c r="AR210" s="577" t="str">
        <f t="shared" si="25"/>
        <v/>
      </c>
      <c r="AS210" s="579" t="str">
        <f t="shared" si="26"/>
        <v/>
      </c>
      <c r="AT210" s="581" t="str">
        <f t="shared" si="27"/>
        <v/>
      </c>
      <c r="AU210" s="583" t="str">
        <f t="shared" si="28"/>
        <v/>
      </c>
      <c r="AV210" s="585" t="str">
        <f t="shared" si="29"/>
        <v/>
      </c>
      <c r="AW210" s="609" t="str">
        <f t="shared" si="30"/>
        <v/>
      </c>
      <c r="AX210" s="585" t="e">
        <f>VLOOKUP(功能_33[[#This Row],[功能代號]],[3]工作表2!$C:$C,1,FALSE)</f>
        <v>#N/A</v>
      </c>
    </row>
    <row r="211" spans="1:50" ht="13.8">
      <c r="C211" s="292" t="s">
        <v>93</v>
      </c>
      <c r="D211" s="292" t="s">
        <v>465</v>
      </c>
      <c r="E211" s="291" t="s">
        <v>666</v>
      </c>
      <c r="F211" s="292" t="s">
        <v>667</v>
      </c>
      <c r="G211" s="224" t="s">
        <v>668</v>
      </c>
      <c r="H211" s="291" t="s">
        <v>193</v>
      </c>
      <c r="I211" s="291" t="s">
        <v>2787</v>
      </c>
      <c r="J211" s="225" t="s">
        <v>2972</v>
      </c>
      <c r="K211" s="299">
        <v>44469</v>
      </c>
      <c r="L211" s="299">
        <v>44484</v>
      </c>
      <c r="M211" s="299">
        <v>44523</v>
      </c>
      <c r="N211" s="291" t="s">
        <v>8</v>
      </c>
      <c r="O211" s="291" t="s">
        <v>22</v>
      </c>
      <c r="P211" s="270" t="s">
        <v>468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44533</v>
      </c>
      <c r="Z211" s="299">
        <v>44523</v>
      </c>
      <c r="AA211" s="299">
        <v>44523</v>
      </c>
      <c r="AB211" s="299">
        <v>44525</v>
      </c>
      <c r="AC211" s="299">
        <v>44539</v>
      </c>
      <c r="AD211" s="299"/>
      <c r="AE211" s="299"/>
      <c r="AF211" s="355"/>
      <c r="AG211" s="299" t="str">
        <f>IFERROR(IF(VLOOKUP(功能_33[[#This Row],[功能代號]],E:Q,11,FALSE)=0,"",VLOOKUP(功能_33[[#This Row],[功能代號]],E:Q,11,FALSE)),"")</f>
        <v>許慧玉</v>
      </c>
      <c r="AH211" s="299"/>
      <c r="AI211" s="299"/>
      <c r="AJ211" s="292"/>
      <c r="AK211" s="299"/>
      <c r="AL211" s="291" t="s">
        <v>3000</v>
      </c>
      <c r="AM211" s="291" t="s">
        <v>2989</v>
      </c>
      <c r="AN211" s="292" t="e">
        <f>VLOOKUP(功能_33[[#This Row],[功能代號]],需二審tmp!A:A,1,FALSE)</f>
        <v>#N/A</v>
      </c>
      <c r="AO211" s="356">
        <v>44523</v>
      </c>
      <c r="AQ211" s="575" t="str">
        <f t="shared" si="24"/>
        <v>4-4</v>
      </c>
      <c r="AR211" s="577" t="str">
        <f t="shared" si="25"/>
        <v/>
      </c>
      <c r="AS211" s="579" t="str">
        <f t="shared" si="26"/>
        <v/>
      </c>
      <c r="AT211" s="581" t="str">
        <f t="shared" si="27"/>
        <v/>
      </c>
      <c r="AU211" s="583" t="str">
        <f t="shared" si="28"/>
        <v/>
      </c>
      <c r="AV211" s="585" t="str">
        <f t="shared" si="29"/>
        <v/>
      </c>
      <c r="AW211" s="609" t="str">
        <f t="shared" si="30"/>
        <v/>
      </c>
      <c r="AX211" s="585" t="e">
        <f>VLOOKUP(功能_33[[#This Row],[功能代號]],[3]工作表2!$C:$C,1,FALSE)</f>
        <v>#N/A</v>
      </c>
    </row>
    <row r="212" spans="1:50" ht="13.8">
      <c r="B212" s="292">
        <v>1</v>
      </c>
      <c r="C212" s="292" t="s">
        <v>92</v>
      </c>
      <c r="D212" s="359" t="s">
        <v>2848</v>
      </c>
      <c r="E212" s="291" t="s">
        <v>669</v>
      </c>
      <c r="F212" s="292" t="s">
        <v>670</v>
      </c>
      <c r="G212" s="292"/>
      <c r="H212" s="291" t="s">
        <v>193</v>
      </c>
      <c r="I212" s="291" t="s">
        <v>194</v>
      </c>
      <c r="J212" s="225" t="s">
        <v>3071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44496</v>
      </c>
      <c r="Z212" s="299">
        <v>44512</v>
      </c>
      <c r="AA212" s="299">
        <v>44496</v>
      </c>
      <c r="AB212" s="299">
        <v>44496</v>
      </c>
      <c r="AC212" s="222" t="s">
        <v>3072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str">
        <f>VLOOKUP(功能_33[[#This Row],[功能代號]],需二審tmp!A:A,1,FALSE)</f>
        <v>L3911</v>
      </c>
      <c r="AO212" s="356">
        <v>44512</v>
      </c>
      <c r="AQ212" s="575" t="str">
        <f t="shared" si="24"/>
        <v>3-3</v>
      </c>
      <c r="AR212" s="577" t="str">
        <f t="shared" si="25"/>
        <v/>
      </c>
      <c r="AS212" s="579" t="str">
        <f t="shared" si="26"/>
        <v/>
      </c>
      <c r="AT212" s="581" t="str">
        <f t="shared" si="27"/>
        <v/>
      </c>
      <c r="AU212" s="583" t="str">
        <f t="shared" si="28"/>
        <v/>
      </c>
      <c r="AV212" s="585" t="str">
        <f t="shared" si="29"/>
        <v/>
      </c>
      <c r="AW212" s="609" t="str">
        <f t="shared" si="30"/>
        <v/>
      </c>
      <c r="AX212" s="585" t="e">
        <f>VLOOKUP(功能_33[[#This Row],[功能代號]],[3]工作表2!$C:$C,1,FALSE)</f>
        <v>#N/A</v>
      </c>
    </row>
    <row r="213" spans="1:50" ht="13.8">
      <c r="C213" s="292" t="s">
        <v>92</v>
      </c>
      <c r="D213" s="359" t="s">
        <v>2848</v>
      </c>
      <c r="E213" s="291" t="s">
        <v>2806</v>
      </c>
      <c r="F213" s="292" t="s">
        <v>2807</v>
      </c>
      <c r="G213" s="292" t="s">
        <v>2805</v>
      </c>
      <c r="H213" s="291" t="s">
        <v>193</v>
      </c>
      <c r="I213" s="291" t="s">
        <v>194</v>
      </c>
      <c r="J213" s="225" t="s">
        <v>3071</v>
      </c>
      <c r="K213" s="299">
        <v>44491</v>
      </c>
      <c r="L213" s="299">
        <v>44491</v>
      </c>
      <c r="M213" s="299">
        <v>44537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44533</v>
      </c>
      <c r="Z213" s="299">
        <v>44512</v>
      </c>
      <c r="AA213" s="299">
        <v>44496</v>
      </c>
      <c r="AB213" s="299">
        <v>44496</v>
      </c>
      <c r="AC213" s="299">
        <v>44539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K213" s="299"/>
      <c r="AL213" s="291">
        <v>310</v>
      </c>
      <c r="AM213" s="292" t="s">
        <v>671</v>
      </c>
      <c r="AN213" s="292" t="e">
        <f>VLOOKUP(功能_33[[#This Row],[功能代號]],需二審tmp!A:A,1,FALSE)</f>
        <v>#N/A</v>
      </c>
      <c r="AQ213" s="575" t="str">
        <f t="shared" si="24"/>
        <v>3-3</v>
      </c>
      <c r="AR213" s="577" t="str">
        <f t="shared" si="25"/>
        <v/>
      </c>
      <c r="AS213" s="579" t="str">
        <f t="shared" si="26"/>
        <v/>
      </c>
      <c r="AT213" s="581" t="str">
        <f t="shared" si="27"/>
        <v/>
      </c>
      <c r="AU213" s="583" t="str">
        <f t="shared" si="28"/>
        <v/>
      </c>
      <c r="AV213" s="585" t="str">
        <f t="shared" si="29"/>
        <v/>
      </c>
      <c r="AW213" s="609" t="str">
        <f t="shared" si="30"/>
        <v/>
      </c>
      <c r="AX213" s="585" t="e">
        <f>VLOOKUP(功能_33[[#This Row],[功能代號]],[3]工作表2!$C:$C,1,FALSE)</f>
        <v>#N/A</v>
      </c>
    </row>
    <row r="214" spans="1:50" ht="13.8">
      <c r="B214" s="292">
        <v>1</v>
      </c>
      <c r="C214" s="292" t="s">
        <v>92</v>
      </c>
      <c r="D214" s="359" t="s">
        <v>2848</v>
      </c>
      <c r="E214" s="291" t="s">
        <v>672</v>
      </c>
      <c r="F214" s="292" t="s">
        <v>673</v>
      </c>
      <c r="G214" s="224" t="s">
        <v>674</v>
      </c>
      <c r="H214" s="291" t="s">
        <v>193</v>
      </c>
      <c r="I214" s="291" t="s">
        <v>194</v>
      </c>
      <c r="J214" s="225" t="s">
        <v>310</v>
      </c>
      <c r="K214" s="299">
        <v>44491</v>
      </c>
      <c r="L214" s="299">
        <v>44491</v>
      </c>
      <c r="M214" s="299">
        <f>IFERROR(IF(VLOOKUP(功能_33[[#This Row],[功能代號]],討論項目!A:H,8,FALSE)=0,"",VLOOKUP(功能_33[[#This Row],[功能代號]],討論項目!A:H,8,FALSE)),"")</f>
        <v>44510</v>
      </c>
      <c r="N214" s="291" t="s">
        <v>8</v>
      </c>
      <c r="O214" s="291" t="s">
        <v>11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44496</v>
      </c>
      <c r="Z214" s="299">
        <v>44512</v>
      </c>
      <c r="AA214" s="299">
        <v>44496</v>
      </c>
      <c r="AB214" s="299">
        <v>44496</v>
      </c>
      <c r="AC214" s="299">
        <v>44512</v>
      </c>
      <c r="AD214" s="299" t="s">
        <v>196</v>
      </c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L214" s="291" t="s">
        <v>190</v>
      </c>
      <c r="AN214" s="292" t="str">
        <f>VLOOKUP(功能_33[[#This Row],[功能代號]],需二審tmp!A:A,1,FALSE)</f>
        <v>L3913</v>
      </c>
      <c r="AO214" s="356">
        <v>44512</v>
      </c>
      <c r="AQ214" s="575" t="str">
        <f t="shared" si="24"/>
        <v>3-3</v>
      </c>
      <c r="AR214" s="577" t="str">
        <f t="shared" si="25"/>
        <v/>
      </c>
      <c r="AS214" s="579" t="str">
        <f t="shared" si="26"/>
        <v/>
      </c>
      <c r="AT214" s="581" t="str">
        <f t="shared" si="27"/>
        <v/>
      </c>
      <c r="AU214" s="583" t="str">
        <f t="shared" si="28"/>
        <v/>
      </c>
      <c r="AV214" s="585" t="str">
        <f t="shared" si="29"/>
        <v/>
      </c>
      <c r="AW214" s="609" t="str">
        <f t="shared" si="30"/>
        <v/>
      </c>
      <c r="AX214" s="666" t="str">
        <f>VLOOKUP(功能_33[[#This Row],[功能代號]],[3]工作表2!$C:$C,1,FALSE)</f>
        <v>L3913</v>
      </c>
    </row>
    <row r="215" spans="1:50" ht="27.6">
      <c r="C215" s="292" t="s">
        <v>93</v>
      </c>
      <c r="D215" s="292" t="s">
        <v>410</v>
      </c>
      <c r="E215" s="291" t="s">
        <v>675</v>
      </c>
      <c r="F215" s="292" t="s">
        <v>676</v>
      </c>
      <c r="G215" s="292"/>
      <c r="H215" s="291" t="s">
        <v>193</v>
      </c>
      <c r="I215" s="291" t="s">
        <v>2787</v>
      </c>
      <c r="J215" s="225" t="s">
        <v>2972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P215" s="270" t="s">
        <v>23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133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308" t="s">
        <v>3017</v>
      </c>
      <c r="AM215" s="292" t="s">
        <v>3018</v>
      </c>
      <c r="AN215" s="292" t="str">
        <f>VLOOKUP(功能_33[[#This Row],[功能代號]],需二審tmp!A:A,1,FALSE)</f>
        <v>L4210</v>
      </c>
      <c r="AO215" s="356">
        <v>44523</v>
      </c>
      <c r="AQ215" s="575" t="str">
        <f t="shared" si="24"/>
        <v>4-2</v>
      </c>
      <c r="AR215" s="577" t="str">
        <f t="shared" si="25"/>
        <v/>
      </c>
      <c r="AS215" s="579" t="str">
        <f t="shared" si="26"/>
        <v/>
      </c>
      <c r="AT215" s="581" t="str">
        <f t="shared" si="27"/>
        <v/>
      </c>
      <c r="AU215" s="583" t="str">
        <f t="shared" si="28"/>
        <v/>
      </c>
      <c r="AV215" s="585" t="str">
        <f t="shared" si="29"/>
        <v/>
      </c>
      <c r="AW215" s="609" t="str">
        <f t="shared" si="30"/>
        <v/>
      </c>
      <c r="AX215" s="666" t="str">
        <f>VLOOKUP(功能_33[[#This Row],[功能代號]],[3]工作表2!$C:$C,1,FALSE)</f>
        <v>L4210</v>
      </c>
    </row>
    <row r="216" spans="1:50" ht="13.8">
      <c r="C216" s="292" t="s">
        <v>93</v>
      </c>
      <c r="D216" s="292" t="s">
        <v>410</v>
      </c>
      <c r="E216" s="291" t="s">
        <v>677</v>
      </c>
      <c r="F216" s="292" t="s">
        <v>678</v>
      </c>
      <c r="G216" s="292"/>
      <c r="H216" s="291" t="s">
        <v>193</v>
      </c>
      <c r="I216" s="291" t="s">
        <v>2787</v>
      </c>
      <c r="J216" s="225" t="s">
        <v>2972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11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195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蔡珮瑜</v>
      </c>
      <c r="AH216" s="299"/>
      <c r="AI216" s="299"/>
      <c r="AJ216" s="292"/>
      <c r="AK216" s="299"/>
      <c r="AL216" s="291" t="s">
        <v>2989</v>
      </c>
      <c r="AM216" s="291" t="s">
        <v>2989</v>
      </c>
      <c r="AN216" s="292" t="e">
        <f>VLOOKUP(功能_33[[#This Row],[功能代號]],需二審tmp!A:A,1,FALSE)</f>
        <v>#N/A</v>
      </c>
      <c r="AO216" s="356">
        <v>44523</v>
      </c>
      <c r="AQ216" s="575" t="str">
        <f t="shared" si="24"/>
        <v>4-2</v>
      </c>
      <c r="AR216" s="577" t="str">
        <f t="shared" si="25"/>
        <v/>
      </c>
      <c r="AS216" s="579" t="str">
        <f t="shared" si="26"/>
        <v/>
      </c>
      <c r="AT216" s="581" t="str">
        <f t="shared" si="27"/>
        <v/>
      </c>
      <c r="AU216" s="583" t="str">
        <f t="shared" si="28"/>
        <v/>
      </c>
      <c r="AV216" s="585" t="str">
        <f t="shared" si="29"/>
        <v/>
      </c>
      <c r="AW216" s="609" t="str">
        <f t="shared" si="30"/>
        <v/>
      </c>
      <c r="AX216" s="666" t="str">
        <f>VLOOKUP(功能_33[[#This Row],[功能代號]],[3]工作表2!$C:$C,1,FALSE)</f>
        <v>L4921</v>
      </c>
    </row>
    <row r="217" spans="1:50" ht="41.4">
      <c r="B217" s="424"/>
      <c r="C217" s="292" t="s">
        <v>93</v>
      </c>
      <c r="D217" s="292" t="s">
        <v>410</v>
      </c>
      <c r="E217" s="291" t="s">
        <v>679</v>
      </c>
      <c r="F217" s="292" t="s">
        <v>680</v>
      </c>
      <c r="G217" s="292"/>
      <c r="H217" s="291" t="s">
        <v>193</v>
      </c>
      <c r="I217" s="291" t="s">
        <v>2787</v>
      </c>
      <c r="J217" s="225" t="s">
        <v>2972</v>
      </c>
      <c r="K217" s="299">
        <v>44474</v>
      </c>
      <c r="L217" s="299">
        <v>44481</v>
      </c>
      <c r="M217" s="299">
        <v>44523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>
        <v>44533</v>
      </c>
      <c r="Z217" s="299" t="s">
        <v>133</v>
      </c>
      <c r="AA217" s="299">
        <v>44523</v>
      </c>
      <c r="AB217" s="299">
        <v>44525</v>
      </c>
      <c r="AC217" s="299">
        <v>44539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3019</v>
      </c>
      <c r="AM217" s="219" t="s">
        <v>3020</v>
      </c>
      <c r="AN217" s="292" t="str">
        <f>VLOOKUP(功能_33[[#This Row],[功能代號]],需二審tmp!A:A,1,FALSE)</f>
        <v>L4201</v>
      </c>
      <c r="AO217" s="356">
        <v>44523</v>
      </c>
      <c r="AQ217" s="575" t="str">
        <f t="shared" si="24"/>
        <v>4-2</v>
      </c>
      <c r="AR217" s="577" t="str">
        <f t="shared" si="25"/>
        <v/>
      </c>
      <c r="AS217" s="579" t="str">
        <f t="shared" si="26"/>
        <v/>
      </c>
      <c r="AT217" s="581" t="str">
        <f t="shared" si="27"/>
        <v/>
      </c>
      <c r="AU217" s="583" t="str">
        <f t="shared" si="28"/>
        <v/>
      </c>
      <c r="AV217" s="585" t="str">
        <f t="shared" si="29"/>
        <v/>
      </c>
      <c r="AW217" s="609" t="str">
        <f t="shared" si="30"/>
        <v/>
      </c>
      <c r="AX217" s="666" t="str">
        <f>VLOOKUP(功能_33[[#This Row],[功能代號]],[3]工作表2!$C:$C,1,FALSE)</f>
        <v>L4201</v>
      </c>
    </row>
    <row r="218" spans="1:50" ht="27.6">
      <c r="A218" s="605">
        <v>44552</v>
      </c>
      <c r="C218" s="292" t="s">
        <v>93</v>
      </c>
      <c r="D218" s="292" t="s">
        <v>410</v>
      </c>
      <c r="E218" s="291" t="s">
        <v>2795</v>
      </c>
      <c r="F218" s="292" t="s">
        <v>2802</v>
      </c>
      <c r="G218" s="292" t="s">
        <v>2803</v>
      </c>
      <c r="H218" s="291" t="s">
        <v>193</v>
      </c>
      <c r="I218" s="291" t="s">
        <v>2787</v>
      </c>
      <c r="J218" s="225" t="s">
        <v>3265</v>
      </c>
      <c r="K218" s="299">
        <v>44474</v>
      </c>
      <c r="L218" s="299">
        <v>44481</v>
      </c>
      <c r="M218" s="228">
        <v>44550</v>
      </c>
      <c r="N218" s="291" t="s">
        <v>8</v>
      </c>
      <c r="O218" s="291" t="s">
        <v>23</v>
      </c>
      <c r="T218" s="291"/>
      <c r="V218" s="291"/>
      <c r="W218" s="291"/>
      <c r="X218" s="292" t="str">
        <f>VLOOKUP(功能_33[[#This Row],[User]],SKL放款!A:G,7,FALSE)</f>
        <v>放款服務課</v>
      </c>
      <c r="Y218" s="228">
        <v>44550</v>
      </c>
      <c r="Z218" s="299" t="s">
        <v>2804</v>
      </c>
      <c r="AA218" s="299">
        <v>44523</v>
      </c>
      <c r="AB218" s="299">
        <v>44525</v>
      </c>
      <c r="AC218" s="299">
        <v>44550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宋郁宏</v>
      </c>
      <c r="AH218" s="299"/>
      <c r="AI218" s="299"/>
      <c r="AJ218" s="292"/>
      <c r="AK218" s="299"/>
      <c r="AL218" s="308" t="s">
        <v>3045</v>
      </c>
      <c r="AM218" s="219" t="s">
        <v>3044</v>
      </c>
      <c r="AN218" s="292" t="e">
        <f>VLOOKUP(功能_33[[#This Row],[功能代號]],需二審tmp!A:A,1,FALSE)</f>
        <v>#N/A</v>
      </c>
      <c r="AQ218" s="575" t="str">
        <f t="shared" si="24"/>
        <v>4-2</v>
      </c>
      <c r="AR218" s="577" t="str">
        <f t="shared" si="25"/>
        <v/>
      </c>
      <c r="AS218" s="579" t="str">
        <f t="shared" si="26"/>
        <v/>
      </c>
      <c r="AT218" s="581" t="str">
        <f t="shared" si="27"/>
        <v/>
      </c>
      <c r="AU218" s="583" t="str">
        <f t="shared" si="28"/>
        <v/>
      </c>
      <c r="AV218" s="585" t="str">
        <f t="shared" si="29"/>
        <v/>
      </c>
      <c r="AW218" s="609" t="str">
        <f t="shared" si="30"/>
        <v/>
      </c>
      <c r="AX218" s="585" t="e">
        <f>VLOOKUP(功能_33[[#This Row],[功能代號]],[3]工作表2!$C:$C,1,FALSE)</f>
        <v>#N/A</v>
      </c>
    </row>
    <row r="219" spans="1:50" ht="13.8">
      <c r="C219" s="292" t="s">
        <v>93</v>
      </c>
      <c r="D219" s="292" t="s">
        <v>410</v>
      </c>
      <c r="E219" s="291" t="s">
        <v>681</v>
      </c>
      <c r="F219" s="292" t="s">
        <v>682</v>
      </c>
      <c r="G219" s="292"/>
      <c r="H219" s="291" t="s">
        <v>193</v>
      </c>
      <c r="I219" s="291" t="s">
        <v>2787</v>
      </c>
      <c r="J219" s="225" t="s">
        <v>2972</v>
      </c>
      <c r="K219" s="299">
        <v>44474</v>
      </c>
      <c r="L219" s="299">
        <v>44482</v>
      </c>
      <c r="M219" s="299">
        <v>44523</v>
      </c>
      <c r="N219" s="291" t="s">
        <v>8</v>
      </c>
      <c r="O219" s="291" t="s">
        <v>11</v>
      </c>
      <c r="T219" s="291"/>
      <c r="V219" s="291"/>
      <c r="W219" s="291"/>
      <c r="X219" s="292" t="str">
        <f>VLOOKUP(功能_33[[#This Row],[User]],SKL放款!A:G,7,FALSE)</f>
        <v>放款服務課</v>
      </c>
      <c r="Y219" s="299">
        <v>44533</v>
      </c>
      <c r="Z219" s="299" t="s">
        <v>195</v>
      </c>
      <c r="AA219" s="299">
        <v>44523</v>
      </c>
      <c r="AB219" s="299">
        <v>44525</v>
      </c>
      <c r="AC219" s="299">
        <v>44539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蔡珮瑜</v>
      </c>
      <c r="AH219" s="299"/>
      <c r="AI219" s="299"/>
      <c r="AJ219" s="292"/>
      <c r="AK219" s="299"/>
      <c r="AL219" s="291" t="s">
        <v>2989</v>
      </c>
      <c r="AM219" s="291" t="s">
        <v>2989</v>
      </c>
      <c r="AN219" s="292" t="e">
        <f>VLOOKUP(功能_33[[#This Row],[功能代號]],需二審tmp!A:A,1,FALSE)</f>
        <v>#N/A</v>
      </c>
      <c r="AO219" s="356">
        <v>44523</v>
      </c>
      <c r="AQ219" s="575" t="str">
        <f t="shared" si="24"/>
        <v>4-2</v>
      </c>
      <c r="AR219" s="577" t="str">
        <f t="shared" si="25"/>
        <v/>
      </c>
      <c r="AS219" s="579" t="str">
        <f t="shared" si="26"/>
        <v/>
      </c>
      <c r="AT219" s="581" t="str">
        <f t="shared" si="27"/>
        <v/>
      </c>
      <c r="AU219" s="583" t="str">
        <f t="shared" si="28"/>
        <v/>
      </c>
      <c r="AV219" s="585" t="str">
        <f t="shared" si="29"/>
        <v/>
      </c>
      <c r="AW219" s="609" t="str">
        <f t="shared" si="30"/>
        <v/>
      </c>
      <c r="AX219" s="585" t="e">
        <f>VLOOKUP(功能_33[[#This Row],[功能代號]],[3]工作表2!$C:$C,1,FALSE)</f>
        <v>#N/A</v>
      </c>
    </row>
    <row r="220" spans="1:50" ht="27.6">
      <c r="A220" s="605">
        <v>44554</v>
      </c>
      <c r="C220" s="292" t="s">
        <v>93</v>
      </c>
      <c r="D220" s="292" t="s">
        <v>419</v>
      </c>
      <c r="E220" s="291" t="s">
        <v>683</v>
      </c>
      <c r="F220" s="292" t="s">
        <v>684</v>
      </c>
      <c r="G220" s="292"/>
      <c r="H220" s="291" t="s">
        <v>193</v>
      </c>
      <c r="I220" s="291" t="s">
        <v>2787</v>
      </c>
      <c r="J220" s="225" t="s">
        <v>3265</v>
      </c>
      <c r="K220" s="299">
        <v>44474</v>
      </c>
      <c r="L220" s="299">
        <v>44481</v>
      </c>
      <c r="M220" s="228">
        <v>44550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28">
        <v>44550</v>
      </c>
      <c r="Z220" s="299" t="s">
        <v>133</v>
      </c>
      <c r="AA220" s="299">
        <v>44525</v>
      </c>
      <c r="AB220" s="299">
        <v>44524</v>
      </c>
      <c r="AC220" s="299">
        <v>44550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3021</v>
      </c>
      <c r="AM220" s="292" t="s">
        <v>3022</v>
      </c>
      <c r="AN220" s="292" t="str">
        <f>VLOOKUP(功能_33[[#This Row],[功能代號]],需二審tmp!A:A,1,FALSE)</f>
        <v>L4702</v>
      </c>
      <c r="AQ220" s="575" t="str">
        <f t="shared" si="24"/>
        <v>4-7</v>
      </c>
      <c r="AR220" s="577" t="str">
        <f t="shared" si="25"/>
        <v/>
      </c>
      <c r="AS220" s="579" t="str">
        <f t="shared" si="26"/>
        <v/>
      </c>
      <c r="AT220" s="581" t="str">
        <f t="shared" si="27"/>
        <v/>
      </c>
      <c r="AU220" s="583" t="str">
        <f t="shared" si="28"/>
        <v/>
      </c>
      <c r="AV220" s="585" t="str">
        <f t="shared" si="29"/>
        <v/>
      </c>
      <c r="AW220" s="609" t="str">
        <f t="shared" si="30"/>
        <v/>
      </c>
      <c r="AX220" s="585" t="e">
        <f>VLOOKUP(功能_33[[#This Row],[功能代號]],[3]工作表2!$C:$C,1,FALSE)</f>
        <v>#N/A</v>
      </c>
    </row>
    <row r="221" spans="1:50" ht="27.6">
      <c r="C221" s="292" t="s">
        <v>93</v>
      </c>
      <c r="D221" s="292" t="s">
        <v>419</v>
      </c>
      <c r="E221" s="291" t="s">
        <v>685</v>
      </c>
      <c r="F221" s="292" t="s">
        <v>686</v>
      </c>
      <c r="G221" s="292"/>
      <c r="H221" s="291" t="s">
        <v>193</v>
      </c>
      <c r="I221" s="291" t="s">
        <v>2787</v>
      </c>
      <c r="J221" s="225" t="s">
        <v>2972</v>
      </c>
      <c r="K221" s="299">
        <v>44474</v>
      </c>
      <c r="L221" s="299">
        <v>44481</v>
      </c>
      <c r="M221" s="299">
        <v>44533</v>
      </c>
      <c r="N221" s="291" t="s">
        <v>8</v>
      </c>
      <c r="O221" s="291" t="s">
        <v>24</v>
      </c>
      <c r="P221" s="270" t="s">
        <v>23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44533</v>
      </c>
      <c r="Z221" s="299" t="s">
        <v>133</v>
      </c>
      <c r="AA221" s="299">
        <v>44525</v>
      </c>
      <c r="AB221" s="299">
        <v>44524</v>
      </c>
      <c r="AC221" s="299">
        <v>44539</v>
      </c>
      <c r="AD221" s="299"/>
      <c r="AE221" s="299"/>
      <c r="AF221" s="355"/>
      <c r="AG221" s="299" t="str">
        <f>IFERROR(IF(VLOOKUP(功能_33[[#This Row],[功能代號]],E:Q,11,FALSE)=0,"",VLOOKUP(功能_33[[#This Row],[功能代號]],E:Q,11,FALSE)),"")</f>
        <v>邵淑微</v>
      </c>
      <c r="AH221" s="299"/>
      <c r="AI221" s="299"/>
      <c r="AJ221" s="292"/>
      <c r="AK221" s="299"/>
      <c r="AL221" s="308" t="s">
        <v>3021</v>
      </c>
      <c r="AM221" s="292" t="s">
        <v>3022</v>
      </c>
      <c r="AN221" s="292" t="str">
        <f>VLOOKUP(功能_33[[#This Row],[功能代號]],需二審tmp!A:A,1,FALSE)</f>
        <v>L4703</v>
      </c>
      <c r="AO221" s="356">
        <v>44523</v>
      </c>
      <c r="AQ221" s="575" t="str">
        <f t="shared" ref="AQ221:AQ285" si="31">IF(COUNTA(AC221)=1,LEFT(D221,3),"")</f>
        <v>4-7</v>
      </c>
      <c r="AR221" s="577" t="str">
        <f t="shared" ref="AR221:AR285" si="32">IF(AND(COUNTA(L221)=1,COUNTA(M221)=1,COUNTA(Y221)=1,COUNTA(AB221)=1,COUNTA(AC221)=0),LEFT(D221,3),"")</f>
        <v/>
      </c>
      <c r="AS221" s="579" t="str">
        <f t="shared" ref="AS221:AS285" si="33">IF(AND(COUNTA(L221)=1,COUNTA(M221)=1,COUNTA(Y221)=1,COUNTA(AB221)=0,COUNTA(AC221)=0),LEFT(D221,3),"")</f>
        <v/>
      </c>
      <c r="AT221" s="581" t="str">
        <f t="shared" ref="AT221:AT285" si="34">IF(AND(COUNTA(M221)=0,COUNTA(Y221)=1),LEFT(D221,3),"")</f>
        <v/>
      </c>
      <c r="AU221" s="583" t="str">
        <f t="shared" ref="AU221:AU285" si="35">IF(AND(COUNTA(M221)=1,COUNTA(Y221)=0),LEFT(D221,3),"")</f>
        <v/>
      </c>
      <c r="AV221" s="585" t="str">
        <f t="shared" ref="AV221:AV285" si="36">IF(AND(COUNTA(M221)=0,COUNTA(Y221)=0),LEFT(D221,3),"")</f>
        <v/>
      </c>
      <c r="AW221" s="609" t="str">
        <f t="shared" ref="AW221:AW285" si="37">IF(OR(COUNTA(M221)=0,COUNTA(Y221)=0),I221,"")</f>
        <v/>
      </c>
      <c r="AX221" s="585" t="e">
        <f>VLOOKUP(功能_33[[#This Row],[功能代號]],[3]工作表2!$C:$C,1,FALSE)</f>
        <v>#N/A</v>
      </c>
    </row>
    <row r="222" spans="1:50" ht="13.8">
      <c r="B222" s="292">
        <v>1</v>
      </c>
      <c r="C222" s="292" t="s">
        <v>92</v>
      </c>
      <c r="D222" s="292" t="s">
        <v>2845</v>
      </c>
      <c r="E222" s="291" t="s">
        <v>687</v>
      </c>
      <c r="F222" s="292" t="s">
        <v>688</v>
      </c>
      <c r="G222" s="292"/>
      <c r="H222" s="291" t="s">
        <v>193</v>
      </c>
      <c r="I222" s="291" t="s">
        <v>194</v>
      </c>
      <c r="J222" s="225" t="s">
        <v>3071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22" t="s">
        <v>3072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99"/>
      <c r="AL222" s="291">
        <v>330</v>
      </c>
      <c r="AM222" s="292" t="s">
        <v>689</v>
      </c>
      <c r="AN222" s="292" t="e">
        <f>VLOOKUP(功能_33[[#This Row],[功能代號]],需二審tmp!A:A,1,FALSE)</f>
        <v>#N/A</v>
      </c>
      <c r="AO222" s="356">
        <v>44512</v>
      </c>
      <c r="AQ222" s="575" t="str">
        <f t="shared" si="31"/>
        <v>3-1</v>
      </c>
      <c r="AR222" s="577" t="str">
        <f t="shared" si="32"/>
        <v/>
      </c>
      <c r="AS222" s="579" t="str">
        <f t="shared" si="33"/>
        <v/>
      </c>
      <c r="AT222" s="581" t="str">
        <f t="shared" si="34"/>
        <v/>
      </c>
      <c r="AU222" s="583" t="str">
        <f t="shared" si="35"/>
        <v/>
      </c>
      <c r="AV222" s="585" t="str">
        <f t="shared" si="36"/>
        <v/>
      </c>
      <c r="AW222" s="609" t="str">
        <f t="shared" si="37"/>
        <v/>
      </c>
      <c r="AX222" s="666" t="str">
        <f>VLOOKUP(功能_33[[#This Row],[功能代號]],[3]工作表2!$C:$C,1,FALSE)</f>
        <v>L3921</v>
      </c>
    </row>
    <row r="223" spans="1:50" ht="13.8">
      <c r="B223" s="292">
        <v>1</v>
      </c>
      <c r="C223" s="292" t="s">
        <v>92</v>
      </c>
      <c r="D223" s="292" t="s">
        <v>2845</v>
      </c>
      <c r="E223" s="291" t="s">
        <v>690</v>
      </c>
      <c r="F223" s="292" t="s">
        <v>691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P223" s="270" t="s">
        <v>18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24" t="s">
        <v>692</v>
      </c>
      <c r="AL223" s="291">
        <v>340</v>
      </c>
      <c r="AM223" s="292" t="s">
        <v>693</v>
      </c>
      <c r="AN223" s="292" t="e">
        <f>VLOOKUP(功能_33[[#This Row],[功能代號]],需二審tmp!A:A,1,FALSE)</f>
        <v>#N/A</v>
      </c>
      <c r="AO223" s="356">
        <v>44512</v>
      </c>
      <c r="AQ223" s="575" t="str">
        <f t="shared" si="31"/>
        <v>3-1</v>
      </c>
      <c r="AR223" s="577" t="str">
        <f t="shared" si="32"/>
        <v/>
      </c>
      <c r="AS223" s="579" t="str">
        <f t="shared" si="33"/>
        <v/>
      </c>
      <c r="AT223" s="581" t="str">
        <f t="shared" si="34"/>
        <v/>
      </c>
      <c r="AU223" s="583" t="str">
        <f t="shared" si="35"/>
        <v/>
      </c>
      <c r="AV223" s="585" t="str">
        <f t="shared" si="36"/>
        <v/>
      </c>
      <c r="AW223" s="609" t="str">
        <f t="shared" si="37"/>
        <v/>
      </c>
      <c r="AX223" s="585" t="e">
        <f>VLOOKUP(功能_33[[#This Row],[功能代號]],[3]工作表2!$C:$C,1,FALSE)</f>
        <v>#N/A</v>
      </c>
    </row>
    <row r="224" spans="1:50" ht="13.8">
      <c r="B224" s="292">
        <v>1</v>
      </c>
      <c r="C224" s="292" t="s">
        <v>92</v>
      </c>
      <c r="D224" s="292" t="s">
        <v>2845</v>
      </c>
      <c r="E224" s="291" t="s">
        <v>694</v>
      </c>
      <c r="F224" s="292" t="s">
        <v>695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44482</v>
      </c>
      <c r="M224" s="299">
        <v>44482</v>
      </c>
      <c r="N224" s="291" t="s">
        <v>8</v>
      </c>
      <c r="O224" s="291" t="s">
        <v>11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蔡珮瑜</v>
      </c>
      <c r="AH224" s="299"/>
      <c r="AI224" s="299"/>
      <c r="AJ224" s="292"/>
      <c r="AK224" s="299"/>
      <c r="AL224" s="291">
        <v>345</v>
      </c>
      <c r="AM224" s="292" t="s">
        <v>696</v>
      </c>
      <c r="AN224" s="292" t="e">
        <f>VLOOKUP(功能_33[[#This Row],[功能代號]],需二審tmp!A:A,1,FALSE)</f>
        <v>#N/A</v>
      </c>
      <c r="AO224" s="356">
        <v>44512</v>
      </c>
      <c r="AQ224" s="575" t="str">
        <f t="shared" si="31"/>
        <v>3-1</v>
      </c>
      <c r="AR224" s="577" t="str">
        <f t="shared" si="32"/>
        <v/>
      </c>
      <c r="AS224" s="579" t="str">
        <f t="shared" si="33"/>
        <v/>
      </c>
      <c r="AT224" s="581" t="str">
        <f t="shared" si="34"/>
        <v/>
      </c>
      <c r="AU224" s="583" t="str">
        <f t="shared" si="35"/>
        <v/>
      </c>
      <c r="AV224" s="585" t="str">
        <f t="shared" si="36"/>
        <v/>
      </c>
      <c r="AW224" s="609" t="str">
        <f t="shared" si="37"/>
        <v/>
      </c>
      <c r="AX224" s="585" t="e">
        <f>VLOOKUP(功能_33[[#This Row],[功能代號]],[3]工作表2!$C:$C,1,FALSE)</f>
        <v>#N/A</v>
      </c>
    </row>
    <row r="225" spans="1:50" ht="13.8">
      <c r="B225" s="292">
        <v>1</v>
      </c>
      <c r="C225" s="292" t="s">
        <v>92</v>
      </c>
      <c r="D225" s="292" t="s">
        <v>2845</v>
      </c>
      <c r="E225" s="291" t="s">
        <v>697</v>
      </c>
      <c r="F225" s="292" t="s">
        <v>698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44487</v>
      </c>
      <c r="M225" s="299">
        <v>44487</v>
      </c>
      <c r="N225" s="291" t="s">
        <v>7</v>
      </c>
      <c r="O225" s="291" t="s">
        <v>24</v>
      </c>
      <c r="P225" s="270" t="s">
        <v>14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邵淑微</v>
      </c>
      <c r="AH225" s="299"/>
      <c r="AI225" s="299"/>
      <c r="AJ225" s="292"/>
      <c r="AK225" s="299"/>
      <c r="AL225" s="291">
        <v>365</v>
      </c>
      <c r="AM225" s="292" t="s">
        <v>699</v>
      </c>
      <c r="AN225" s="292" t="e">
        <f>VLOOKUP(功能_33[[#This Row],[功能代號]],需二審tmp!A:A,1,FALSE)</f>
        <v>#N/A</v>
      </c>
      <c r="AO225" s="356">
        <v>44512</v>
      </c>
      <c r="AQ225" s="575" t="str">
        <f t="shared" si="31"/>
        <v>3-1</v>
      </c>
      <c r="AR225" s="577" t="str">
        <f t="shared" si="32"/>
        <v/>
      </c>
      <c r="AS225" s="579" t="str">
        <f t="shared" si="33"/>
        <v/>
      </c>
      <c r="AT225" s="581" t="str">
        <f t="shared" si="34"/>
        <v/>
      </c>
      <c r="AU225" s="583" t="str">
        <f t="shared" si="35"/>
        <v/>
      </c>
      <c r="AV225" s="585" t="str">
        <f t="shared" si="36"/>
        <v/>
      </c>
      <c r="AW225" s="609" t="str">
        <f t="shared" si="37"/>
        <v/>
      </c>
      <c r="AX225" s="585" t="e">
        <f>VLOOKUP(功能_33[[#This Row],[功能代號]],[3]工作表2!$C:$C,1,FALSE)</f>
        <v>#N/A</v>
      </c>
    </row>
    <row r="226" spans="1:50" ht="13.8">
      <c r="B226" s="292">
        <v>1</v>
      </c>
      <c r="C226" s="292" t="s">
        <v>92</v>
      </c>
      <c r="D226" s="292" t="s">
        <v>2845</v>
      </c>
      <c r="E226" s="291" t="s">
        <v>700</v>
      </c>
      <c r="F226" s="292" t="s">
        <v>701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v>44482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 t="s">
        <v>195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370</v>
      </c>
      <c r="AM226" s="292" t="s">
        <v>702</v>
      </c>
      <c r="AN226" s="292" t="e">
        <f>VLOOKUP(功能_33[[#This Row],[功能代號]],需二審tmp!A:A,1,FALSE)</f>
        <v>#N/A</v>
      </c>
      <c r="AO226" s="356">
        <v>44512</v>
      </c>
      <c r="AQ226" s="575" t="str">
        <f t="shared" si="31"/>
        <v>3-1</v>
      </c>
      <c r="AR226" s="577" t="str">
        <f t="shared" si="32"/>
        <v/>
      </c>
      <c r="AS226" s="579" t="str">
        <f t="shared" si="33"/>
        <v/>
      </c>
      <c r="AT226" s="581" t="str">
        <f t="shared" si="34"/>
        <v/>
      </c>
      <c r="AU226" s="583" t="str">
        <f t="shared" si="35"/>
        <v/>
      </c>
      <c r="AV226" s="585" t="str">
        <f t="shared" si="36"/>
        <v/>
      </c>
      <c r="AW226" s="609" t="str">
        <f t="shared" si="37"/>
        <v/>
      </c>
      <c r="AX226" s="585" t="e">
        <f>VLOOKUP(功能_33[[#This Row],[功能代號]],[3]工作表2!$C:$C,1,FALSE)</f>
        <v>#N/A</v>
      </c>
    </row>
    <row r="227" spans="1:50" ht="13.8">
      <c r="B227" s="292">
        <v>1</v>
      </c>
      <c r="C227" s="292" t="s">
        <v>92</v>
      </c>
      <c r="D227" s="292" t="s">
        <v>2845</v>
      </c>
      <c r="E227" s="291" t="s">
        <v>703</v>
      </c>
      <c r="F227" s="292" t="s">
        <v>704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f>IFERROR(IF(VLOOKUP(功能_33[[#This Row],[功能代號]],討論項目!A:H,8,FALSE)=0,"",VLOOKUP(功能_33[[#This Row],[功能代號]],討論項目!A:H,8,FALSE)),"")</f>
        <v>44510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>
        <v>44512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>
        <v>375</v>
      </c>
      <c r="AM227" s="292" t="s">
        <v>705</v>
      </c>
      <c r="AN227" s="292" t="str">
        <f>VLOOKUP(功能_33[[#This Row],[功能代號]],需二審tmp!A:A,1,FALSE)</f>
        <v>L3926</v>
      </c>
      <c r="AO227" s="356">
        <v>44512</v>
      </c>
      <c r="AQ227" s="575" t="str">
        <f t="shared" si="31"/>
        <v>3-1</v>
      </c>
      <c r="AR227" s="577" t="str">
        <f t="shared" si="32"/>
        <v/>
      </c>
      <c r="AS227" s="579" t="str">
        <f t="shared" si="33"/>
        <v/>
      </c>
      <c r="AT227" s="581" t="str">
        <f t="shared" si="34"/>
        <v/>
      </c>
      <c r="AU227" s="583" t="str">
        <f t="shared" si="35"/>
        <v/>
      </c>
      <c r="AV227" s="585" t="str">
        <f t="shared" si="36"/>
        <v/>
      </c>
      <c r="AW227" s="609" t="str">
        <f t="shared" si="37"/>
        <v/>
      </c>
      <c r="AX227" s="585" t="e">
        <f>VLOOKUP(功能_33[[#This Row],[功能代號]],[3]工作表2!$C:$C,1,FALSE)</f>
        <v>#N/A</v>
      </c>
    </row>
    <row r="228" spans="1:50" ht="13.8">
      <c r="B228" s="292">
        <v>1</v>
      </c>
      <c r="C228" s="292" t="s">
        <v>92</v>
      </c>
      <c r="D228" s="359" t="s">
        <v>2848</v>
      </c>
      <c r="E228" s="291" t="s">
        <v>706</v>
      </c>
      <c r="F228" s="292" t="s">
        <v>707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v>44482</v>
      </c>
      <c r="N228" s="291" t="s">
        <v>8</v>
      </c>
      <c r="O228" s="291" t="s">
        <v>11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 t="s">
        <v>195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e">
        <f>VLOOKUP(功能_33[[#This Row],[功能代號]],需二審tmp!A:A,1,FALSE)</f>
        <v>#N/A</v>
      </c>
      <c r="AO228" s="356">
        <v>44512</v>
      </c>
      <c r="AQ228" s="575" t="str">
        <f t="shared" si="31"/>
        <v>3-3</v>
      </c>
      <c r="AR228" s="577" t="str">
        <f t="shared" si="32"/>
        <v/>
      </c>
      <c r="AS228" s="579" t="str">
        <f t="shared" si="33"/>
        <v/>
      </c>
      <c r="AT228" s="581" t="str">
        <f t="shared" si="34"/>
        <v/>
      </c>
      <c r="AU228" s="583" t="str">
        <f t="shared" si="35"/>
        <v/>
      </c>
      <c r="AV228" s="585" t="str">
        <f t="shared" si="36"/>
        <v/>
      </c>
      <c r="AW228" s="609" t="str">
        <f t="shared" si="37"/>
        <v/>
      </c>
      <c r="AX228" s="585" t="e">
        <f>VLOOKUP(功能_33[[#This Row],[功能代號]],[3]工作表2!$C:$C,1,FALSE)</f>
        <v>#N/A</v>
      </c>
    </row>
    <row r="229" spans="1:50" ht="13.8">
      <c r="B229" s="292">
        <v>1</v>
      </c>
      <c r="C229" s="292" t="s">
        <v>92</v>
      </c>
      <c r="D229" s="359" t="s">
        <v>2848</v>
      </c>
      <c r="E229" s="291" t="s">
        <v>708</v>
      </c>
      <c r="F229" s="292" t="s">
        <v>709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f>IFERROR(IF(VLOOKUP(功能_33[[#This Row],[功能代號]],討論項目!A:H,8,FALSE)=0,"",VLOOKUP(功能_33[[#This Row],[功能代號]],討論項目!A:H,8,FALSE)),"")</f>
        <v>44510</v>
      </c>
      <c r="N229" s="291" t="s">
        <v>8</v>
      </c>
      <c r="O229" s="291" t="s">
        <v>11</v>
      </c>
      <c r="P229" s="270" t="s">
        <v>23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 t="s">
        <v>190</v>
      </c>
      <c r="AN229" s="292" t="str">
        <f>VLOOKUP(功能_33[[#This Row],[功能代號]],需二審tmp!A:A,1,FALSE)</f>
        <v>L3130</v>
      </c>
      <c r="AO229" s="356">
        <v>44512</v>
      </c>
      <c r="AQ229" s="575" t="str">
        <f t="shared" si="31"/>
        <v>3-3</v>
      </c>
      <c r="AR229" s="577" t="str">
        <f t="shared" si="32"/>
        <v/>
      </c>
      <c r="AS229" s="579" t="str">
        <f t="shared" si="33"/>
        <v/>
      </c>
      <c r="AT229" s="581" t="str">
        <f t="shared" si="34"/>
        <v/>
      </c>
      <c r="AU229" s="583" t="str">
        <f t="shared" si="35"/>
        <v/>
      </c>
      <c r="AV229" s="585" t="str">
        <f t="shared" si="36"/>
        <v/>
      </c>
      <c r="AW229" s="609" t="str">
        <f t="shared" si="37"/>
        <v/>
      </c>
      <c r="AX229" s="585" t="e">
        <f>VLOOKUP(功能_33[[#This Row],[功能代號]],[3]工作表2!$C:$C,1,FALSE)</f>
        <v>#N/A</v>
      </c>
    </row>
    <row r="230" spans="1:50" ht="13.8">
      <c r="B230" s="292">
        <v>1</v>
      </c>
      <c r="C230" s="292" t="s">
        <v>92</v>
      </c>
      <c r="D230" s="359" t="s">
        <v>2848</v>
      </c>
      <c r="E230" s="291" t="s">
        <v>710</v>
      </c>
      <c r="F230" s="292" t="s">
        <v>711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v>44482</v>
      </c>
      <c r="N230" s="291" t="s">
        <v>8</v>
      </c>
      <c r="O230" s="291" t="s">
        <v>11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蔡珮瑜</v>
      </c>
      <c r="AH230" s="299"/>
      <c r="AI230" s="299"/>
      <c r="AJ230" s="292"/>
      <c r="AK230" s="299"/>
      <c r="AL230" s="291">
        <v>331</v>
      </c>
      <c r="AM230" s="292" t="s">
        <v>712</v>
      </c>
      <c r="AN230" s="292" t="str">
        <f>VLOOKUP(功能_33[[#This Row],[功能代號]],需二審tmp!A:A,1,FALSE)</f>
        <v>L3200</v>
      </c>
      <c r="AO230" s="356">
        <v>44512</v>
      </c>
      <c r="AQ230" s="575" t="str">
        <f t="shared" si="31"/>
        <v>3-3</v>
      </c>
      <c r="AR230" s="577" t="str">
        <f t="shared" si="32"/>
        <v/>
      </c>
      <c r="AS230" s="579" t="str">
        <f t="shared" si="33"/>
        <v/>
      </c>
      <c r="AT230" s="581" t="str">
        <f t="shared" si="34"/>
        <v/>
      </c>
      <c r="AU230" s="583" t="str">
        <f t="shared" si="35"/>
        <v/>
      </c>
      <c r="AV230" s="585" t="str">
        <f t="shared" si="36"/>
        <v/>
      </c>
      <c r="AW230" s="609" t="str">
        <f t="shared" si="37"/>
        <v/>
      </c>
      <c r="AX230" s="585" t="e">
        <f>VLOOKUP(功能_33[[#This Row],[功能代號]],[3]工作表2!$C:$C,1,FALSE)</f>
        <v>#N/A</v>
      </c>
    </row>
    <row r="231" spans="1:50" ht="13.8">
      <c r="B231" s="292">
        <v>1</v>
      </c>
      <c r="C231" s="292" t="s">
        <v>92</v>
      </c>
      <c r="D231" s="359" t="s">
        <v>2848</v>
      </c>
      <c r="E231" s="291" t="s">
        <v>713</v>
      </c>
      <c r="F231" s="292" t="s">
        <v>714</v>
      </c>
      <c r="G231" s="292"/>
      <c r="H231" s="291" t="s">
        <v>193</v>
      </c>
      <c r="I231" s="291" t="s">
        <v>194</v>
      </c>
      <c r="J231" s="225" t="s">
        <v>310</v>
      </c>
      <c r="K231" s="299">
        <v>44475</v>
      </c>
      <c r="L231" s="299">
        <v>44482</v>
      </c>
      <c r="M231" s="299">
        <f>IFERROR(IF(VLOOKUP(功能_33[[#This Row],[功能代號]],討論項目!A:H,8,FALSE)=0,"",VLOOKUP(功能_33[[#This Row],[功能代號]],討論項目!A:H,8,FALSE)),"")</f>
        <v>44487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44496</v>
      </c>
      <c r="Z231" s="299">
        <v>44512</v>
      </c>
      <c r="AA231" s="299">
        <v>44496</v>
      </c>
      <c r="AB231" s="299">
        <v>44496</v>
      </c>
      <c r="AC231" s="299">
        <v>44512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str">
        <f>VLOOKUP(功能_33[[#This Row],[功能代號]],需二審tmp!A:A,1,FALSE)</f>
        <v>L3230</v>
      </c>
      <c r="AO231" s="356">
        <v>44512</v>
      </c>
      <c r="AQ231" s="575" t="str">
        <f t="shared" si="31"/>
        <v>3-3</v>
      </c>
      <c r="AR231" s="577" t="str">
        <f t="shared" si="32"/>
        <v/>
      </c>
      <c r="AS231" s="579" t="str">
        <f t="shared" si="33"/>
        <v/>
      </c>
      <c r="AT231" s="581" t="str">
        <f t="shared" si="34"/>
        <v/>
      </c>
      <c r="AU231" s="583" t="str">
        <f t="shared" si="35"/>
        <v/>
      </c>
      <c r="AV231" s="585" t="str">
        <f t="shared" si="36"/>
        <v/>
      </c>
      <c r="AW231" s="609" t="str">
        <f t="shared" si="37"/>
        <v/>
      </c>
      <c r="AX231" s="585" t="e">
        <f>VLOOKUP(功能_33[[#This Row],[功能代號]],[3]工作表2!$C:$C,1,FALSE)</f>
        <v>#N/A</v>
      </c>
    </row>
    <row r="232" spans="1:50" ht="13.8">
      <c r="C232" s="292" t="s">
        <v>92</v>
      </c>
      <c r="D232" s="359" t="s">
        <v>2848</v>
      </c>
      <c r="E232" s="291" t="s">
        <v>2808</v>
      </c>
      <c r="F232" s="292" t="s">
        <v>2809</v>
      </c>
      <c r="G232" s="292" t="s">
        <v>2810</v>
      </c>
      <c r="H232" s="291" t="s">
        <v>193</v>
      </c>
      <c r="I232" s="291" t="s">
        <v>194</v>
      </c>
      <c r="J232" s="225" t="s">
        <v>3071</v>
      </c>
      <c r="K232" s="299">
        <v>44475</v>
      </c>
      <c r="L232" s="299">
        <v>44482</v>
      </c>
      <c r="M232" s="299">
        <v>44537</v>
      </c>
      <c r="N232" s="291" t="s">
        <v>8</v>
      </c>
      <c r="O232" s="291" t="s">
        <v>24</v>
      </c>
      <c r="P232" s="270" t="s">
        <v>14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44533</v>
      </c>
      <c r="Z232" s="299">
        <v>44512</v>
      </c>
      <c r="AA232" s="299">
        <v>44496</v>
      </c>
      <c r="AB232" s="299">
        <v>44496</v>
      </c>
      <c r="AC232" s="299">
        <v>44539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24" t="s">
        <v>715</v>
      </c>
      <c r="AL232" s="291" t="s">
        <v>190</v>
      </c>
      <c r="AN232" s="292" t="e">
        <f>VLOOKUP(功能_33[[#This Row],[功能代號]],需二審tmp!A:A,1,FALSE)</f>
        <v>#N/A</v>
      </c>
      <c r="AQ232" s="575" t="str">
        <f t="shared" si="31"/>
        <v>3-3</v>
      </c>
      <c r="AR232" s="577" t="str">
        <f t="shared" si="32"/>
        <v/>
      </c>
      <c r="AS232" s="579" t="str">
        <f t="shared" si="33"/>
        <v/>
      </c>
      <c r="AT232" s="581" t="str">
        <f t="shared" si="34"/>
        <v/>
      </c>
      <c r="AU232" s="583" t="str">
        <f t="shared" si="35"/>
        <v/>
      </c>
      <c r="AV232" s="585" t="str">
        <f t="shared" si="36"/>
        <v/>
      </c>
      <c r="AW232" s="609" t="str">
        <f t="shared" si="37"/>
        <v/>
      </c>
      <c r="AX232" s="585" t="e">
        <f>VLOOKUP(功能_33[[#This Row],[功能代號]],[3]工作表2!$C:$C,1,FALSE)</f>
        <v>#N/A</v>
      </c>
    </row>
    <row r="233" spans="1:50" ht="13.8">
      <c r="B233" s="292">
        <v>1</v>
      </c>
      <c r="C233" s="292" t="s">
        <v>92</v>
      </c>
      <c r="D233" s="359" t="s">
        <v>2849</v>
      </c>
      <c r="E233" s="291" t="s">
        <v>716</v>
      </c>
      <c r="F233" s="292" t="s">
        <v>717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44487</v>
      </c>
      <c r="M233" s="299">
        <v>44487</v>
      </c>
      <c r="N233" s="291" t="s">
        <v>12</v>
      </c>
      <c r="O233" s="291" t="s">
        <v>24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邵淑微</v>
      </c>
      <c r="AH233" s="299"/>
      <c r="AI233" s="299"/>
      <c r="AJ233" s="292"/>
      <c r="AK233" s="299"/>
      <c r="AL233" s="291">
        <v>341</v>
      </c>
      <c r="AM233" s="292" t="s">
        <v>718</v>
      </c>
      <c r="AN233" s="292" t="e">
        <f>VLOOKUP(功能_33[[#This Row],[功能代號]],需二審tmp!A:A,1,FALSE)</f>
        <v>#N/A</v>
      </c>
      <c r="AO233" s="356">
        <v>44512</v>
      </c>
      <c r="AQ233" s="575" t="str">
        <f t="shared" si="31"/>
        <v>3-4</v>
      </c>
      <c r="AR233" s="577" t="str">
        <f t="shared" si="32"/>
        <v/>
      </c>
      <c r="AS233" s="579" t="str">
        <f t="shared" si="33"/>
        <v/>
      </c>
      <c r="AT233" s="581" t="str">
        <f t="shared" si="34"/>
        <v/>
      </c>
      <c r="AU233" s="583" t="str">
        <f t="shared" si="35"/>
        <v/>
      </c>
      <c r="AV233" s="585" t="str">
        <f t="shared" si="36"/>
        <v/>
      </c>
      <c r="AW233" s="609" t="str">
        <f t="shared" si="37"/>
        <v/>
      </c>
      <c r="AX233" s="585" t="e">
        <f>VLOOKUP(功能_33[[#This Row],[功能代號]],[3]工作表2!$C:$C,1,FALSE)</f>
        <v>#N/A</v>
      </c>
    </row>
    <row r="234" spans="1:50" ht="13.8">
      <c r="B234" s="292">
        <v>1</v>
      </c>
      <c r="C234" s="292" t="s">
        <v>92</v>
      </c>
      <c r="D234" s="359" t="s">
        <v>2849</v>
      </c>
      <c r="E234" s="291" t="s">
        <v>719</v>
      </c>
      <c r="F234" s="292" t="s">
        <v>720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v>44482</v>
      </c>
      <c r="N234" s="291" t="s">
        <v>12</v>
      </c>
      <c r="O234" s="291" t="s">
        <v>11</v>
      </c>
      <c r="P234" s="270" t="s">
        <v>18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 t="s">
        <v>195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蔡珮瑜</v>
      </c>
      <c r="AH234" s="299"/>
      <c r="AI234" s="299"/>
      <c r="AJ234" s="292"/>
      <c r="AK234" s="224" t="s">
        <v>692</v>
      </c>
      <c r="AL234" s="291">
        <v>342</v>
      </c>
      <c r="AM234" s="292" t="s">
        <v>720</v>
      </c>
      <c r="AN234" s="292" t="e">
        <f>VLOOKUP(功能_33[[#This Row],[功能代號]],需二審tmp!A:A,1,FALSE)</f>
        <v>#N/A</v>
      </c>
      <c r="AO234" s="356">
        <v>44512</v>
      </c>
      <c r="AQ234" s="575" t="str">
        <f t="shared" si="31"/>
        <v>3-4</v>
      </c>
      <c r="AR234" s="577" t="str">
        <f t="shared" si="32"/>
        <v/>
      </c>
      <c r="AS234" s="579" t="str">
        <f t="shared" si="33"/>
        <v/>
      </c>
      <c r="AT234" s="581" t="str">
        <f t="shared" si="34"/>
        <v/>
      </c>
      <c r="AU234" s="583" t="str">
        <f t="shared" si="35"/>
        <v/>
      </c>
      <c r="AV234" s="585" t="str">
        <f t="shared" si="36"/>
        <v/>
      </c>
      <c r="AW234" s="609" t="str">
        <f t="shared" si="37"/>
        <v/>
      </c>
      <c r="AX234" s="585" t="e">
        <f>VLOOKUP(功能_33[[#This Row],[功能代號]],[3]工作表2!$C:$C,1,FALSE)</f>
        <v>#N/A</v>
      </c>
    </row>
    <row r="235" spans="1:50" ht="13.8">
      <c r="B235" s="292">
        <v>1</v>
      </c>
      <c r="C235" s="292" t="s">
        <v>92</v>
      </c>
      <c r="D235" s="359" t="s">
        <v>2848</v>
      </c>
      <c r="E235" s="291" t="s">
        <v>721</v>
      </c>
      <c r="F235" s="292" t="s">
        <v>722</v>
      </c>
      <c r="G235" s="292"/>
      <c r="H235" s="291" t="s">
        <v>193</v>
      </c>
      <c r="I235" s="291" t="s">
        <v>194</v>
      </c>
      <c r="J235" s="225" t="s">
        <v>310</v>
      </c>
      <c r="K235" s="299">
        <v>44475</v>
      </c>
      <c r="L235" s="299">
        <v>44482</v>
      </c>
      <c r="M235" s="299">
        <f>IFERROR(IF(VLOOKUP(功能_33[[#This Row],[功能代號]],討論項目!A:H,8,FALSE)=0,"",VLOOKUP(功能_33[[#This Row],[功能代號]],討論項目!A:H,8,FALSE)),"")</f>
        <v>44510</v>
      </c>
      <c r="N235" s="291" t="s">
        <v>8</v>
      </c>
      <c r="O235" s="291" t="s">
        <v>24</v>
      </c>
      <c r="P235" s="270" t="s">
        <v>14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99" t="s">
        <v>196</v>
      </c>
      <c r="AE235" s="299"/>
      <c r="AF235" s="355"/>
      <c r="AG235" s="299" t="str">
        <f>IFERROR(IF(VLOOKUP(功能_33[[#This Row],[功能代號]],E:Q,11,FALSE)=0,"",VLOOKUP(功能_33[[#This Row],[功能代號]],E:Q,11,FALSE)),"")</f>
        <v>邵淑微</v>
      </c>
      <c r="AH235" s="299"/>
      <c r="AI235" s="299"/>
      <c r="AJ235" s="292"/>
      <c r="AK235" s="224" t="s">
        <v>692</v>
      </c>
      <c r="AL235" s="291">
        <v>632</v>
      </c>
      <c r="AM235" s="292" t="s">
        <v>722</v>
      </c>
      <c r="AN235" s="292" t="str">
        <f>VLOOKUP(功能_33[[#This Row],[功能代號]],需二審tmp!A:A,1,FALSE)</f>
        <v>L3731</v>
      </c>
      <c r="AO235" s="356">
        <v>44512</v>
      </c>
      <c r="AQ235" s="575" t="str">
        <f t="shared" si="31"/>
        <v>3-3</v>
      </c>
      <c r="AR235" s="577" t="str">
        <f t="shared" si="32"/>
        <v/>
      </c>
      <c r="AS235" s="579" t="str">
        <f t="shared" si="33"/>
        <v/>
      </c>
      <c r="AT235" s="581" t="str">
        <f t="shared" si="34"/>
        <v/>
      </c>
      <c r="AU235" s="583" t="str">
        <f t="shared" si="35"/>
        <v/>
      </c>
      <c r="AV235" s="585" t="str">
        <f t="shared" si="36"/>
        <v/>
      </c>
      <c r="AW235" s="609" t="str">
        <f t="shared" si="37"/>
        <v/>
      </c>
      <c r="AX235" s="585" t="e">
        <f>VLOOKUP(功能_33[[#This Row],[功能代號]],[3]工作表2!$C:$C,1,FALSE)</f>
        <v>#N/A</v>
      </c>
    </row>
    <row r="236" spans="1:50" ht="13.8">
      <c r="A236" s="637"/>
      <c r="B236" s="424"/>
      <c r="C236" s="292" t="s">
        <v>95</v>
      </c>
      <c r="D236" s="292" t="s">
        <v>2850</v>
      </c>
      <c r="E236" s="291" t="s">
        <v>3260</v>
      </c>
      <c r="F236" s="281" t="s">
        <v>3261</v>
      </c>
      <c r="G236" s="292" t="s">
        <v>3256</v>
      </c>
      <c r="H236" s="291" t="s">
        <v>193</v>
      </c>
      <c r="I236" s="291" t="s">
        <v>194</v>
      </c>
      <c r="J236" s="225" t="s">
        <v>3262</v>
      </c>
      <c r="K236" s="299">
        <v>44475</v>
      </c>
      <c r="L236" s="299">
        <v>44482</v>
      </c>
      <c r="M236" s="299" t="str">
        <f>IFERROR(IF(VLOOKUP(功能_33[[#This Row],[功能代號]],討論項目!A:H,8,FALSE)=0,"",VLOOKUP(功能_33[[#This Row],[功能代號]],討論項目!A:H,8,FALSE)),"")</f>
        <v/>
      </c>
      <c r="N236" s="291" t="s">
        <v>8</v>
      </c>
      <c r="O236" s="270" t="s">
        <v>14</v>
      </c>
      <c r="T236" s="291"/>
      <c r="V236" s="291"/>
      <c r="W236" s="291"/>
      <c r="X236" s="424" t="str">
        <f>VLOOKUP(功能_33[[#This Row],[User]],SKL放款!A:G,7,FALSE)</f>
        <v>放款管理課</v>
      </c>
      <c r="Y236" s="299">
        <v>44496</v>
      </c>
      <c r="Z236" s="299">
        <v>44512</v>
      </c>
      <c r="AA236" s="299">
        <v>44496</v>
      </c>
      <c r="AB236" s="299">
        <v>44496</v>
      </c>
      <c r="AC236" s="299">
        <v>44512</v>
      </c>
      <c r="AD236" s="283"/>
      <c r="AE236" s="283"/>
      <c r="AF236" s="283"/>
      <c r="AG236" s="283" t="str">
        <f>IFERROR(IF(VLOOKUP(功能_33[[#This Row],[功能代號]],E:Q,11,FALSE)=0,"",VLOOKUP(功能_33[[#This Row],[功能代號]],E:Q,11,FALSE)),"")</f>
        <v>張舜雯</v>
      </c>
      <c r="AH236" s="283"/>
      <c r="AI236" s="283"/>
      <c r="AJ236" s="424"/>
      <c r="AL236" s="664" t="s">
        <v>2989</v>
      </c>
      <c r="AM236" s="424"/>
      <c r="AN236" s="424" t="e">
        <f>VLOOKUP(功能_33[[#This Row],[功能代號]],需二審tmp!A:A,1,FALSE)</f>
        <v>#N/A</v>
      </c>
      <c r="AQ236" s="638" t="str">
        <f>IF(COUNTA(AC236)=1,LEFT(D236,3),"")</f>
        <v>6-8</v>
      </c>
      <c r="AR236" s="577" t="str">
        <f>IF(AND(COUNTA(L236)=1,COUNTA(M236)=1,COUNTA(Y236)=1,COUNTA(AB236)=1,COUNTA(AC236)=0),LEFT(D236,3),"")</f>
        <v/>
      </c>
      <c r="AS236" s="579" t="str">
        <f>IF(AND(COUNTA(L236)=1,COUNTA(M236)=1,COUNTA(Y236)=1,COUNTA(AB236)=0,COUNTA(AC236)=0),LEFT(D236,3),"")</f>
        <v/>
      </c>
      <c r="AT236" s="581" t="str">
        <f>IF(AND(COUNTA(M236)=0,COUNTA(Y236)=1),LEFT(D236,3),"")</f>
        <v/>
      </c>
      <c r="AU236" s="583" t="str">
        <f>IF(AND(COUNTA(M236)=1,COUNTA(Y236)=0),LEFT(D236,3),"")</f>
        <v/>
      </c>
      <c r="AV236" s="585" t="str">
        <f>IF(AND(COUNTA(M236)=0,COUNTA(Y236)=0),LEFT(D236,3),"")</f>
        <v/>
      </c>
      <c r="AW236" s="609" t="str">
        <f>IF(OR(COUNTA(M236)=0,COUNTA(Y236)=0),I236,"")</f>
        <v/>
      </c>
      <c r="AX236" s="585" t="e">
        <f>VLOOKUP(功能_33[[#This Row],[功能代號]],[3]工作表2!$C:$C,1,FALSE)</f>
        <v>#N/A</v>
      </c>
    </row>
    <row r="237" spans="1:50" ht="13.8">
      <c r="B237" s="292">
        <v>1</v>
      </c>
      <c r="C237" s="292" t="s">
        <v>92</v>
      </c>
      <c r="D237" s="359" t="s">
        <v>2848</v>
      </c>
      <c r="E237" s="291" t="s">
        <v>723</v>
      </c>
      <c r="F237" s="292" t="s">
        <v>724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346</v>
      </c>
      <c r="AM237" s="292" t="s">
        <v>725</v>
      </c>
      <c r="AN237" s="292" t="e">
        <f>VLOOKUP(功能_33[[#This Row],[功能代號]],需二審tmp!A:A,1,FALSE)</f>
        <v>#N/A</v>
      </c>
      <c r="AO237" s="356">
        <v>44512</v>
      </c>
      <c r="AQ237" s="575" t="str">
        <f t="shared" si="31"/>
        <v>3-3</v>
      </c>
      <c r="AR237" s="577" t="str">
        <f t="shared" si="32"/>
        <v/>
      </c>
      <c r="AS237" s="579" t="str">
        <f t="shared" si="33"/>
        <v/>
      </c>
      <c r="AT237" s="581" t="str">
        <f t="shared" si="34"/>
        <v/>
      </c>
      <c r="AU237" s="583" t="str">
        <f t="shared" si="35"/>
        <v/>
      </c>
      <c r="AV237" s="585" t="str">
        <f t="shared" si="36"/>
        <v/>
      </c>
      <c r="AW237" s="609" t="str">
        <f t="shared" si="37"/>
        <v/>
      </c>
      <c r="AX237" s="585" t="e">
        <f>VLOOKUP(功能_33[[#This Row],[功能代號]],[3]工作表2!$C:$C,1,FALSE)</f>
        <v>#N/A</v>
      </c>
    </row>
    <row r="238" spans="1:50" ht="13.8">
      <c r="B238" s="292">
        <v>1</v>
      </c>
      <c r="C238" s="292" t="s">
        <v>92</v>
      </c>
      <c r="D238" s="359" t="s">
        <v>2848</v>
      </c>
      <c r="E238" s="291" t="s">
        <v>726</v>
      </c>
      <c r="F238" s="292" t="s">
        <v>727</v>
      </c>
      <c r="G238" s="292"/>
      <c r="H238" s="291" t="s">
        <v>193</v>
      </c>
      <c r="I238" s="291" t="s">
        <v>194</v>
      </c>
      <c r="J238" s="225" t="s">
        <v>310</v>
      </c>
      <c r="K238" s="299">
        <v>44475</v>
      </c>
      <c r="L238" s="299">
        <v>44482</v>
      </c>
      <c r="M238" s="299">
        <v>44482</v>
      </c>
      <c r="N238" s="291" t="s">
        <v>12</v>
      </c>
      <c r="O238" s="291" t="s">
        <v>11</v>
      </c>
      <c r="T238" s="291"/>
      <c r="V238" s="291"/>
      <c r="W238" s="291"/>
      <c r="X238" s="292" t="str">
        <f>VLOOKUP(功能_33[[#This Row],[User]],SKL放款!A:G,7,FALSE)</f>
        <v>放款服務課</v>
      </c>
      <c r="Y238" s="299">
        <v>44496</v>
      </c>
      <c r="Z238" s="299" t="s">
        <v>195</v>
      </c>
      <c r="AA238" s="299">
        <v>44496</v>
      </c>
      <c r="AB238" s="299">
        <v>44496</v>
      </c>
      <c r="AC238" s="299">
        <v>44512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蔡珮瑜</v>
      </c>
      <c r="AH238" s="299"/>
      <c r="AI238" s="299"/>
      <c r="AJ238" s="292"/>
      <c r="AK238" s="299"/>
      <c r="AL238" s="291">
        <v>347</v>
      </c>
      <c r="AM238" s="292" t="s">
        <v>728</v>
      </c>
      <c r="AN238" s="292" t="e">
        <f>VLOOKUP(功能_33[[#This Row],[功能代號]],需二審tmp!A:A,1,FALSE)</f>
        <v>#N/A</v>
      </c>
      <c r="AO238" s="356">
        <v>44512</v>
      </c>
      <c r="AQ238" s="575" t="str">
        <f t="shared" si="31"/>
        <v>3-3</v>
      </c>
      <c r="AR238" s="577" t="str">
        <f t="shared" si="32"/>
        <v/>
      </c>
      <c r="AS238" s="579" t="str">
        <f t="shared" si="33"/>
        <v/>
      </c>
      <c r="AT238" s="581" t="str">
        <f t="shared" si="34"/>
        <v/>
      </c>
      <c r="AU238" s="583" t="str">
        <f t="shared" si="35"/>
        <v/>
      </c>
      <c r="AV238" s="585" t="str">
        <f t="shared" si="36"/>
        <v/>
      </c>
      <c r="AW238" s="609" t="str">
        <f t="shared" si="37"/>
        <v/>
      </c>
      <c r="AX238" s="585" t="e">
        <f>VLOOKUP(功能_33[[#This Row],[功能代號]],[3]工作表2!$C:$C,1,FALSE)</f>
        <v>#N/A</v>
      </c>
    </row>
    <row r="239" spans="1:50" ht="13.8">
      <c r="C239" s="292" t="s">
        <v>91</v>
      </c>
      <c r="D239" s="292" t="s">
        <v>2855</v>
      </c>
      <c r="E239" s="291" t="s">
        <v>729</v>
      </c>
      <c r="F239" s="292" t="s">
        <v>730</v>
      </c>
      <c r="G239" s="292"/>
      <c r="H239" s="291" t="s">
        <v>193</v>
      </c>
      <c r="I239" s="291" t="s">
        <v>203</v>
      </c>
      <c r="J239" s="225" t="s">
        <v>2968</v>
      </c>
      <c r="K239" s="299">
        <v>44475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195</v>
      </c>
      <c r="AA239" s="299">
        <v>44477</v>
      </c>
      <c r="AB239" s="299">
        <v>44477</v>
      </c>
      <c r="AC239" s="299">
        <v>44539</v>
      </c>
      <c r="AD239" s="299" t="s">
        <v>196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731</v>
      </c>
      <c r="AN239" s="292" t="e">
        <f>VLOOKUP(功能_33[[#This Row],[功能代號]],需二審tmp!A:A,1,FALSE)</f>
        <v>#N/A</v>
      </c>
      <c r="AO239" s="356">
        <v>44523</v>
      </c>
      <c r="AQ239" s="575" t="str">
        <f t="shared" si="31"/>
        <v>2-5</v>
      </c>
      <c r="AR239" s="577" t="str">
        <f t="shared" si="32"/>
        <v/>
      </c>
      <c r="AS239" s="579" t="str">
        <f t="shared" si="33"/>
        <v/>
      </c>
      <c r="AT239" s="581" t="str">
        <f t="shared" si="34"/>
        <v/>
      </c>
      <c r="AU239" s="583" t="str">
        <f t="shared" si="35"/>
        <v/>
      </c>
      <c r="AV239" s="585" t="str">
        <f t="shared" si="36"/>
        <v/>
      </c>
      <c r="AW239" s="609" t="str">
        <f t="shared" si="37"/>
        <v/>
      </c>
      <c r="AX239" s="666" t="str">
        <f>VLOOKUP(功能_33[[#This Row],[功能代號]],[3]工作表2!$C:$C,1,FALSE)</f>
        <v>L2603</v>
      </c>
    </row>
    <row r="240" spans="1:50" ht="13.8">
      <c r="C240" s="292" t="s">
        <v>91</v>
      </c>
      <c r="D240" s="292" t="s">
        <v>2855</v>
      </c>
      <c r="E240" s="291" t="s">
        <v>732</v>
      </c>
      <c r="F240" s="292" t="s">
        <v>733</v>
      </c>
      <c r="G240" s="292"/>
      <c r="H240" s="291" t="s">
        <v>193</v>
      </c>
      <c r="I240" s="291" t="s">
        <v>203</v>
      </c>
      <c r="J240" s="225" t="s">
        <v>2968</v>
      </c>
      <c r="K240" s="299">
        <v>44482</v>
      </c>
      <c r="L240" s="299">
        <v>44475</v>
      </c>
      <c r="M240" s="299">
        <f>IFERROR(IF(VLOOKUP(功能_33[[#This Row],[功能代號]],討論項目!A:H,8,FALSE)=0,"",VLOOKUP(功能_33[[#This Row],[功能代號]],討論項目!A:H,8,FALSE)),"")</f>
        <v>44475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133</v>
      </c>
      <c r="AA240" s="299">
        <v>44530</v>
      </c>
      <c r="AB240" s="299">
        <v>44530</v>
      </c>
      <c r="AC240" s="299">
        <v>44539</v>
      </c>
      <c r="AD240" s="299"/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734</v>
      </c>
      <c r="AN240" s="292" t="str">
        <f>VLOOKUP(功能_33[[#This Row],[功能代號]],需二審tmp!A:A,1,FALSE)</f>
        <v>L2078</v>
      </c>
      <c r="AO240" s="356">
        <v>44523</v>
      </c>
      <c r="AQ240" s="575" t="str">
        <f t="shared" si="31"/>
        <v>2-5</v>
      </c>
      <c r="AR240" s="577" t="str">
        <f t="shared" si="32"/>
        <v/>
      </c>
      <c r="AS240" s="579" t="str">
        <f t="shared" si="33"/>
        <v/>
      </c>
      <c r="AT240" s="581" t="str">
        <f t="shared" si="34"/>
        <v/>
      </c>
      <c r="AU240" s="583" t="str">
        <f t="shared" si="35"/>
        <v/>
      </c>
      <c r="AV240" s="585" t="str">
        <f t="shared" si="36"/>
        <v/>
      </c>
      <c r="AW240" s="609" t="str">
        <f t="shared" si="37"/>
        <v/>
      </c>
      <c r="AX240" s="666" t="str">
        <f>VLOOKUP(功能_33[[#This Row],[功能代號]],[3]工作表2!$C:$C,1,FALSE)</f>
        <v>L2078</v>
      </c>
    </row>
    <row r="241" spans="2:50" ht="13.8">
      <c r="C241" s="292" t="s">
        <v>91</v>
      </c>
      <c r="D241" s="292" t="s">
        <v>2855</v>
      </c>
      <c r="E241" s="291" t="s">
        <v>735</v>
      </c>
      <c r="F241" s="292" t="s">
        <v>736</v>
      </c>
      <c r="G241" s="292"/>
      <c r="H241" s="291" t="s">
        <v>193</v>
      </c>
      <c r="I241" s="291" t="s">
        <v>203</v>
      </c>
      <c r="J241" s="225" t="s">
        <v>2968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737</v>
      </c>
      <c r="AN241" s="292" t="e">
        <f>VLOOKUP(功能_33[[#This Row],[功能代號]],需二審tmp!A:A,1,FALSE)</f>
        <v>#N/A</v>
      </c>
      <c r="AO241" s="356">
        <v>44523</v>
      </c>
      <c r="AQ241" s="575" t="str">
        <f t="shared" si="31"/>
        <v>2-5</v>
      </c>
      <c r="AR241" s="577" t="str">
        <f t="shared" si="32"/>
        <v/>
      </c>
      <c r="AS241" s="579" t="str">
        <f t="shared" si="33"/>
        <v/>
      </c>
      <c r="AT241" s="581" t="str">
        <f t="shared" si="34"/>
        <v/>
      </c>
      <c r="AU241" s="583" t="str">
        <f t="shared" si="35"/>
        <v/>
      </c>
      <c r="AV241" s="585" t="str">
        <f t="shared" si="36"/>
        <v/>
      </c>
      <c r="AW241" s="609" t="str">
        <f t="shared" si="37"/>
        <v/>
      </c>
      <c r="AX241" s="666" t="str">
        <f>VLOOKUP(功能_33[[#This Row],[功能代號]],[3]工作表2!$C:$C,1,FALSE)</f>
        <v>L2601</v>
      </c>
    </row>
    <row r="242" spans="2:50" ht="13.8">
      <c r="C242" s="292" t="s">
        <v>91</v>
      </c>
      <c r="D242" s="292" t="s">
        <v>2855</v>
      </c>
      <c r="E242" s="291" t="s">
        <v>738</v>
      </c>
      <c r="F242" s="292" t="s">
        <v>739</v>
      </c>
      <c r="G242" s="292"/>
      <c r="H242" s="291" t="s">
        <v>193</v>
      </c>
      <c r="I242" s="291" t="s">
        <v>203</v>
      </c>
      <c r="J242" s="225" t="s">
        <v>2968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740</v>
      </c>
      <c r="AN242" s="292" t="e">
        <f>VLOOKUP(功能_33[[#This Row],[功能代號]],需二審tmp!A:A,1,FALSE)</f>
        <v>#N/A</v>
      </c>
      <c r="AO242" s="356">
        <v>44523</v>
      </c>
      <c r="AQ242" s="575" t="str">
        <f t="shared" si="31"/>
        <v>2-5</v>
      </c>
      <c r="AR242" s="577" t="str">
        <f t="shared" si="32"/>
        <v/>
      </c>
      <c r="AS242" s="579" t="str">
        <f t="shared" si="33"/>
        <v/>
      </c>
      <c r="AT242" s="581" t="str">
        <f t="shared" si="34"/>
        <v/>
      </c>
      <c r="AU242" s="583" t="str">
        <f t="shared" si="35"/>
        <v/>
      </c>
      <c r="AV242" s="585" t="str">
        <f t="shared" si="36"/>
        <v/>
      </c>
      <c r="AW242" s="609" t="str">
        <f t="shared" si="37"/>
        <v/>
      </c>
      <c r="AX242" s="666" t="str">
        <f>VLOOKUP(功能_33[[#This Row],[功能代號]],[3]工作表2!$C:$C,1,FALSE)</f>
        <v>L2602</v>
      </c>
    </row>
    <row r="243" spans="2:50" ht="13.8">
      <c r="C243" s="292" t="s">
        <v>91</v>
      </c>
      <c r="D243" s="292" t="s">
        <v>2855</v>
      </c>
      <c r="E243" s="291" t="s">
        <v>741</v>
      </c>
      <c r="F243" s="292" t="s">
        <v>742</v>
      </c>
      <c r="G243" s="292"/>
      <c r="H243" s="291" t="s">
        <v>193</v>
      </c>
      <c r="I243" s="291" t="s">
        <v>203</v>
      </c>
      <c r="J243" s="225" t="s">
        <v>2968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743</v>
      </c>
      <c r="AN243" s="292" t="e">
        <f>VLOOKUP(功能_33[[#This Row],[功能代號]],需二審tmp!A:A,1,FALSE)</f>
        <v>#N/A</v>
      </c>
      <c r="AO243" s="356">
        <v>44523</v>
      </c>
      <c r="AQ243" s="575" t="str">
        <f t="shared" si="31"/>
        <v>2-5</v>
      </c>
      <c r="AR243" s="577" t="str">
        <f t="shared" si="32"/>
        <v/>
      </c>
      <c r="AS243" s="579" t="str">
        <f t="shared" si="33"/>
        <v/>
      </c>
      <c r="AT243" s="581" t="str">
        <f t="shared" si="34"/>
        <v/>
      </c>
      <c r="AU243" s="583" t="str">
        <f t="shared" si="35"/>
        <v/>
      </c>
      <c r="AV243" s="585" t="str">
        <f t="shared" si="36"/>
        <v/>
      </c>
      <c r="AW243" s="609" t="str">
        <f t="shared" si="37"/>
        <v/>
      </c>
      <c r="AX243" s="666" t="str">
        <f>VLOOKUP(功能_33[[#This Row],[功能代號]],[3]工作表2!$C:$C,1,FALSE)</f>
        <v>L2941</v>
      </c>
    </row>
    <row r="244" spans="2:50" ht="13.8">
      <c r="C244" s="292" t="s">
        <v>91</v>
      </c>
      <c r="D244" s="292" t="s">
        <v>2855</v>
      </c>
      <c r="E244" s="291" t="s">
        <v>744</v>
      </c>
      <c r="F244" s="292" t="s">
        <v>745</v>
      </c>
      <c r="G244" s="292"/>
      <c r="H244" s="291" t="s">
        <v>193</v>
      </c>
      <c r="I244" s="291" t="s">
        <v>203</v>
      </c>
      <c r="J244" s="225" t="s">
        <v>2968</v>
      </c>
      <c r="K244" s="299">
        <v>44482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746</v>
      </c>
      <c r="AN244" s="292" t="e">
        <f>VLOOKUP(功能_33[[#This Row],[功能代號]],需二審tmp!A:A,1,FALSE)</f>
        <v>#N/A</v>
      </c>
      <c r="AO244" s="356">
        <v>44523</v>
      </c>
      <c r="AQ244" s="575" t="str">
        <f t="shared" si="31"/>
        <v>2-5</v>
      </c>
      <c r="AR244" s="577" t="str">
        <f t="shared" si="32"/>
        <v/>
      </c>
      <c r="AS244" s="579" t="str">
        <f t="shared" si="33"/>
        <v/>
      </c>
      <c r="AT244" s="581" t="str">
        <f t="shared" si="34"/>
        <v/>
      </c>
      <c r="AU244" s="583" t="str">
        <f t="shared" si="35"/>
        <v/>
      </c>
      <c r="AV244" s="585" t="str">
        <f t="shared" si="36"/>
        <v/>
      </c>
      <c r="AW244" s="609" t="str">
        <f t="shared" si="37"/>
        <v/>
      </c>
      <c r="AX244" s="666" t="str">
        <f>VLOOKUP(功能_33[[#This Row],[功能代號]],[3]工作表2!$C:$C,1,FALSE)</f>
        <v>L2942</v>
      </c>
    </row>
    <row r="245" spans="2:50" ht="13.8">
      <c r="C245" s="292" t="s">
        <v>91</v>
      </c>
      <c r="D245" s="292" t="s">
        <v>2855</v>
      </c>
      <c r="E245" s="291" t="s">
        <v>747</v>
      </c>
      <c r="F245" s="292" t="s">
        <v>748</v>
      </c>
      <c r="G245" s="292"/>
      <c r="H245" s="291" t="s">
        <v>193</v>
      </c>
      <c r="I245" s="291" t="s">
        <v>203</v>
      </c>
      <c r="J245" s="225" t="s">
        <v>2968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749</v>
      </c>
      <c r="AN245" s="292" t="e">
        <f>VLOOKUP(功能_33[[#This Row],[功能代號]],需二審tmp!A:A,1,FALSE)</f>
        <v>#N/A</v>
      </c>
      <c r="AO245" s="356">
        <v>44523</v>
      </c>
      <c r="AQ245" s="575" t="str">
        <f t="shared" si="31"/>
        <v>2-5</v>
      </c>
      <c r="AR245" s="577" t="str">
        <f t="shared" si="32"/>
        <v/>
      </c>
      <c r="AS245" s="579" t="str">
        <f t="shared" si="33"/>
        <v/>
      </c>
      <c r="AT245" s="581" t="str">
        <f t="shared" si="34"/>
        <v/>
      </c>
      <c r="AU245" s="583" t="str">
        <f t="shared" si="35"/>
        <v/>
      </c>
      <c r="AV245" s="585" t="str">
        <f t="shared" si="36"/>
        <v/>
      </c>
      <c r="AW245" s="609" t="str">
        <f t="shared" si="37"/>
        <v/>
      </c>
      <c r="AX245" s="666" t="str">
        <f>VLOOKUP(功能_33[[#This Row],[功能代號]],[3]工作表2!$C:$C,1,FALSE)</f>
        <v>L2605</v>
      </c>
    </row>
    <row r="246" spans="2:50" ht="13.8">
      <c r="C246" s="292" t="s">
        <v>91</v>
      </c>
      <c r="D246" s="292" t="s">
        <v>2855</v>
      </c>
      <c r="E246" s="291" t="s">
        <v>750</v>
      </c>
      <c r="F246" s="292" t="s">
        <v>751</v>
      </c>
      <c r="G246" s="292"/>
      <c r="H246" s="291" t="s">
        <v>193</v>
      </c>
      <c r="I246" s="291" t="s">
        <v>203</v>
      </c>
      <c r="J246" s="225" t="s">
        <v>2968</v>
      </c>
      <c r="K246" s="299">
        <v>44487</v>
      </c>
      <c r="L246" s="299">
        <v>44475</v>
      </c>
      <c r="M246" s="299">
        <v>44536</v>
      </c>
      <c r="N246" s="291" t="s">
        <v>7</v>
      </c>
      <c r="O246" s="291" t="s">
        <v>14</v>
      </c>
      <c r="T246" s="291"/>
      <c r="V246" s="291"/>
      <c r="W246" s="291"/>
      <c r="X246" s="292" t="str">
        <f>VLOOKUP(功能_33[[#This Row],[User]],SKL放款!A:G,7,FALSE)</f>
        <v>放款管理課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99"/>
      <c r="AF246" s="355"/>
      <c r="AG246" s="299" t="str">
        <f>IFERROR(IF(VLOOKUP(功能_33[[#This Row],[功能代號]],E:Q,11,FALSE)=0,"",VLOOKUP(功能_33[[#This Row],[功能代號]],E:Q,11,FALSE)),"")</f>
        <v>張舜雯</v>
      </c>
      <c r="AH246" s="299"/>
      <c r="AI246" s="299"/>
      <c r="AJ246" s="292"/>
      <c r="AK246" s="299"/>
      <c r="AL246" s="291">
        <v>226</v>
      </c>
      <c r="AM246" s="292" t="s">
        <v>752</v>
      </c>
      <c r="AN246" s="292" t="e">
        <f>VLOOKUP(功能_33[[#This Row],[功能代號]],需二審tmp!A:A,1,FALSE)</f>
        <v>#N/A</v>
      </c>
      <c r="AO246" s="356">
        <v>44523</v>
      </c>
      <c r="AQ246" s="575" t="str">
        <f t="shared" si="31"/>
        <v>2-5</v>
      </c>
      <c r="AR246" s="577" t="str">
        <f t="shared" si="32"/>
        <v/>
      </c>
      <c r="AS246" s="579" t="str">
        <f t="shared" si="33"/>
        <v/>
      </c>
      <c r="AT246" s="581" t="str">
        <f t="shared" si="34"/>
        <v/>
      </c>
      <c r="AU246" s="583" t="str">
        <f t="shared" si="35"/>
        <v/>
      </c>
      <c r="AV246" s="585" t="str">
        <f t="shared" si="36"/>
        <v/>
      </c>
      <c r="AW246" s="609" t="str">
        <f t="shared" si="37"/>
        <v/>
      </c>
      <c r="AX246" s="666" t="str">
        <f>VLOOKUP(功能_33[[#This Row],[功能代號]],[3]工作表2!$C:$C,1,FALSE)</f>
        <v>L2613</v>
      </c>
    </row>
    <row r="247" spans="2:50" ht="13.8">
      <c r="C247" s="292" t="s">
        <v>91</v>
      </c>
      <c r="D247" s="292" t="s">
        <v>2855</v>
      </c>
      <c r="E247" s="291" t="s">
        <v>753</v>
      </c>
      <c r="F247" s="292" t="s">
        <v>754</v>
      </c>
      <c r="G247" s="292"/>
      <c r="H247" s="291" t="s">
        <v>193</v>
      </c>
      <c r="I247" s="291" t="s">
        <v>203</v>
      </c>
      <c r="J247" s="225" t="s">
        <v>2968</v>
      </c>
      <c r="K247" s="299">
        <v>44487</v>
      </c>
      <c r="L247" s="299">
        <v>44488</v>
      </c>
      <c r="M247" s="299">
        <v>44536</v>
      </c>
      <c r="N247" s="291" t="s">
        <v>7</v>
      </c>
      <c r="O247" s="291" t="s">
        <v>24</v>
      </c>
      <c r="P247" s="270" t="s">
        <v>14</v>
      </c>
      <c r="Q247" s="292" t="s">
        <v>755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195</v>
      </c>
      <c r="AA247" s="299">
        <v>44477</v>
      </c>
      <c r="AB247" s="299">
        <v>44477</v>
      </c>
      <c r="AC247" s="299">
        <v>44539</v>
      </c>
      <c r="AD247" s="299" t="s">
        <v>196</v>
      </c>
      <c r="AE247" s="224"/>
      <c r="AF247" s="299"/>
      <c r="AG247" s="224" t="str">
        <f>IFERROR(IF(VLOOKUP(功能_33[[#This Row],[功能代號]],E:Q,11,FALSE)=0,"",VLOOKUP(功能_33[[#This Row],[功能代號]],E:Q,11,FALSE)),"")</f>
        <v>邵淑微</v>
      </c>
      <c r="AH247" s="292">
        <v>180</v>
      </c>
      <c r="AI247" s="292"/>
      <c r="AJ247" s="292"/>
      <c r="AL247" s="291">
        <v>226</v>
      </c>
      <c r="AM247" s="292" t="s">
        <v>756</v>
      </c>
      <c r="AN247" s="292" t="e">
        <f>VLOOKUP(功能_33[[#This Row],[功能代號]],需二審tmp!A:A,1,FALSE)</f>
        <v>#N/A</v>
      </c>
      <c r="AO247" s="356">
        <v>44523</v>
      </c>
      <c r="AQ247" s="575" t="str">
        <f t="shared" si="31"/>
        <v>2-5</v>
      </c>
      <c r="AR247" s="577" t="str">
        <f t="shared" si="32"/>
        <v/>
      </c>
      <c r="AS247" s="579" t="str">
        <f t="shared" si="33"/>
        <v/>
      </c>
      <c r="AT247" s="581" t="str">
        <f t="shared" si="34"/>
        <v/>
      </c>
      <c r="AU247" s="583" t="str">
        <f t="shared" si="35"/>
        <v/>
      </c>
      <c r="AV247" s="585" t="str">
        <f t="shared" si="36"/>
        <v/>
      </c>
      <c r="AW247" s="609" t="str">
        <f t="shared" si="37"/>
        <v/>
      </c>
      <c r="AX247" s="666" t="str">
        <f>VLOOKUP(功能_33[[#This Row],[功能代號]],[3]工作表2!$C:$C,1,FALSE)</f>
        <v>L2614</v>
      </c>
    </row>
    <row r="248" spans="2:50" ht="13.8">
      <c r="C248" s="292" t="s">
        <v>93</v>
      </c>
      <c r="D248" s="292" t="s">
        <v>439</v>
      </c>
      <c r="E248" s="291" t="s">
        <v>757</v>
      </c>
      <c r="F248" s="292" t="s">
        <v>758</v>
      </c>
      <c r="G248" s="292"/>
      <c r="H248" s="291" t="s">
        <v>193</v>
      </c>
      <c r="I248" s="291" t="s">
        <v>2787</v>
      </c>
      <c r="J248" s="225" t="s">
        <v>2972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2989</v>
      </c>
      <c r="AM248" s="291" t="s">
        <v>2989</v>
      </c>
      <c r="AN248" s="292" t="str">
        <f>VLOOKUP(功能_33[[#This Row],[功能代號]],需二審tmp!A:A,1,FALSE)</f>
        <v>L4604</v>
      </c>
      <c r="AO248" s="356">
        <v>44523</v>
      </c>
      <c r="AQ248" s="575" t="str">
        <f t="shared" si="31"/>
        <v>4-6</v>
      </c>
      <c r="AR248" s="577" t="str">
        <f t="shared" si="32"/>
        <v/>
      </c>
      <c r="AS248" s="579" t="str">
        <f t="shared" si="33"/>
        <v/>
      </c>
      <c r="AT248" s="581" t="str">
        <f t="shared" si="34"/>
        <v/>
      </c>
      <c r="AU248" s="583" t="str">
        <f t="shared" si="35"/>
        <v/>
      </c>
      <c r="AV248" s="585" t="str">
        <f t="shared" si="36"/>
        <v/>
      </c>
      <c r="AW248" s="609" t="str">
        <f t="shared" si="37"/>
        <v/>
      </c>
      <c r="AX248" s="666" t="str">
        <f>VLOOKUP(功能_33[[#This Row],[功能代號]],[3]工作表2!$C:$C,1,FALSE)</f>
        <v>L4604</v>
      </c>
    </row>
    <row r="249" spans="2:50" ht="13.8">
      <c r="C249" s="292" t="s">
        <v>93</v>
      </c>
      <c r="D249" s="292" t="s">
        <v>439</v>
      </c>
      <c r="E249" s="291" t="s">
        <v>759</v>
      </c>
      <c r="F249" s="292" t="s">
        <v>760</v>
      </c>
      <c r="G249" s="292"/>
      <c r="H249" s="291" t="s">
        <v>193</v>
      </c>
      <c r="I249" s="291" t="s">
        <v>2787</v>
      </c>
      <c r="J249" s="225" t="s">
        <v>2972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2988</v>
      </c>
      <c r="AM249" s="292" t="s">
        <v>2987</v>
      </c>
      <c r="AN249" s="292" t="str">
        <f>VLOOKUP(功能_33[[#This Row],[功能代號]],需二審tmp!A:A,1,FALSE)</f>
        <v>L4605</v>
      </c>
      <c r="AO249" s="356">
        <v>44523</v>
      </c>
      <c r="AQ249" s="575" t="str">
        <f t="shared" si="31"/>
        <v>4-6</v>
      </c>
      <c r="AR249" s="577" t="str">
        <f t="shared" si="32"/>
        <v/>
      </c>
      <c r="AS249" s="579" t="str">
        <f t="shared" si="33"/>
        <v/>
      </c>
      <c r="AT249" s="581" t="str">
        <f t="shared" si="34"/>
        <v/>
      </c>
      <c r="AU249" s="583" t="str">
        <f t="shared" si="35"/>
        <v/>
      </c>
      <c r="AV249" s="585" t="str">
        <f t="shared" si="36"/>
        <v/>
      </c>
      <c r="AW249" s="609" t="str">
        <f t="shared" si="37"/>
        <v/>
      </c>
      <c r="AX249" s="666" t="str">
        <f>VLOOKUP(功能_33[[#This Row],[功能代號]],[3]工作表2!$C:$C,1,FALSE)</f>
        <v>L4605</v>
      </c>
    </row>
    <row r="250" spans="2:50" ht="41.4">
      <c r="C250" s="292" t="s">
        <v>93</v>
      </c>
      <c r="D250" s="292" t="s">
        <v>439</v>
      </c>
      <c r="E250" s="291" t="s">
        <v>761</v>
      </c>
      <c r="F250" s="292" t="s">
        <v>762</v>
      </c>
      <c r="G250" s="292"/>
      <c r="H250" s="291" t="s">
        <v>193</v>
      </c>
      <c r="I250" s="291" t="s">
        <v>2787</v>
      </c>
      <c r="J250" s="225" t="s">
        <v>2972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133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308" t="s">
        <v>3031</v>
      </c>
      <c r="AM250" s="219" t="s">
        <v>3032</v>
      </c>
      <c r="AN250" s="292" t="str">
        <f>VLOOKUP(功能_33[[#This Row],[功能代號]],需二審tmp!A:A,1,FALSE)</f>
        <v>L4606</v>
      </c>
      <c r="AO250" s="356">
        <v>44523</v>
      </c>
      <c r="AQ250" s="575" t="str">
        <f t="shared" si="31"/>
        <v>4-6</v>
      </c>
      <c r="AR250" s="577" t="str">
        <f t="shared" si="32"/>
        <v/>
      </c>
      <c r="AS250" s="579" t="str">
        <f t="shared" si="33"/>
        <v/>
      </c>
      <c r="AT250" s="581" t="str">
        <f t="shared" si="34"/>
        <v/>
      </c>
      <c r="AU250" s="583" t="str">
        <f t="shared" si="35"/>
        <v/>
      </c>
      <c r="AV250" s="585" t="str">
        <f t="shared" si="36"/>
        <v/>
      </c>
      <c r="AW250" s="609" t="str">
        <f t="shared" si="37"/>
        <v/>
      </c>
      <c r="AX250" s="585" t="e">
        <f>VLOOKUP(功能_33[[#This Row],[功能代號]],[3]工作表2!$C:$C,1,FALSE)</f>
        <v>#N/A</v>
      </c>
    </row>
    <row r="251" spans="2:50" ht="13.8">
      <c r="C251" s="292" t="s">
        <v>93</v>
      </c>
      <c r="D251" s="292" t="s">
        <v>439</v>
      </c>
      <c r="E251" s="291" t="s">
        <v>763</v>
      </c>
      <c r="F251" s="292" t="s">
        <v>764</v>
      </c>
      <c r="G251" s="292" t="s">
        <v>668</v>
      </c>
      <c r="H251" s="291" t="s">
        <v>193</v>
      </c>
      <c r="I251" s="291" t="s">
        <v>2787</v>
      </c>
      <c r="J251" s="225" t="s">
        <v>2972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346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2989</v>
      </c>
      <c r="AM251" s="291" t="s">
        <v>2989</v>
      </c>
      <c r="AN251" s="292" t="e">
        <f>VLOOKUP(功能_33[[#This Row],[功能代號]],需二審tmp!A:A,1,FALSE)</f>
        <v>#N/A</v>
      </c>
      <c r="AO251" s="356">
        <v>44523</v>
      </c>
      <c r="AQ251" s="575" t="str">
        <f t="shared" si="31"/>
        <v>4-6</v>
      </c>
      <c r="AR251" s="577" t="str">
        <f t="shared" si="32"/>
        <v/>
      </c>
      <c r="AS251" s="579" t="str">
        <f t="shared" si="33"/>
        <v/>
      </c>
      <c r="AT251" s="581" t="str">
        <f t="shared" si="34"/>
        <v/>
      </c>
      <c r="AU251" s="583" t="str">
        <f t="shared" si="35"/>
        <v/>
      </c>
      <c r="AV251" s="585" t="str">
        <f t="shared" si="36"/>
        <v/>
      </c>
      <c r="AW251" s="609" t="str">
        <f t="shared" si="37"/>
        <v/>
      </c>
      <c r="AX251" s="666" t="str">
        <f>VLOOKUP(功能_33[[#This Row],[功能代號]],[3]工作表2!$C:$C,1,FALSE)</f>
        <v>L4607</v>
      </c>
    </row>
    <row r="252" spans="2:50" ht="13.8">
      <c r="C252" s="292" t="s">
        <v>93</v>
      </c>
      <c r="D252" s="292" t="s">
        <v>439</v>
      </c>
      <c r="E252" s="291" t="s">
        <v>765</v>
      </c>
      <c r="F252" s="292" t="s">
        <v>766</v>
      </c>
      <c r="G252" s="292" t="s">
        <v>668</v>
      </c>
      <c r="H252" s="291" t="s">
        <v>193</v>
      </c>
      <c r="I252" s="291" t="s">
        <v>2787</v>
      </c>
      <c r="J252" s="225" t="s">
        <v>2972</v>
      </c>
      <c r="K252" s="299">
        <v>44488</v>
      </c>
      <c r="L252" s="299">
        <v>44488</v>
      </c>
      <c r="M252" s="299">
        <v>44523</v>
      </c>
      <c r="N252" s="291" t="s">
        <v>10</v>
      </c>
      <c r="O252" s="291" t="s">
        <v>24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>
        <v>44524</v>
      </c>
      <c r="AA252" s="299">
        <v>44524</v>
      </c>
      <c r="AB252" s="299">
        <v>44524</v>
      </c>
      <c r="AC252" s="299">
        <v>44539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2989</v>
      </c>
      <c r="AM252" s="291" t="s">
        <v>2989</v>
      </c>
      <c r="AN252" s="292" t="e">
        <f>VLOOKUP(功能_33[[#This Row],[功能代號]],需二審tmp!A:A,1,FALSE)</f>
        <v>#N/A</v>
      </c>
      <c r="AO252" s="356">
        <v>44523</v>
      </c>
      <c r="AQ252" s="575" t="str">
        <f t="shared" si="31"/>
        <v>4-6</v>
      </c>
      <c r="AR252" s="577" t="str">
        <f t="shared" si="32"/>
        <v/>
      </c>
      <c r="AS252" s="579" t="str">
        <f t="shared" si="33"/>
        <v/>
      </c>
      <c r="AT252" s="581" t="str">
        <f t="shared" si="34"/>
        <v/>
      </c>
      <c r="AU252" s="583" t="str">
        <f t="shared" si="35"/>
        <v/>
      </c>
      <c r="AV252" s="585" t="str">
        <f t="shared" si="36"/>
        <v/>
      </c>
      <c r="AW252" s="609" t="str">
        <f t="shared" si="37"/>
        <v/>
      </c>
      <c r="AX252" s="585" t="e">
        <f>VLOOKUP(功能_33[[#This Row],[功能代號]],[3]工作表2!$C:$C,1,FALSE)</f>
        <v>#N/A</v>
      </c>
    </row>
    <row r="253" spans="2:50" ht="13.8">
      <c r="C253" s="292" t="s">
        <v>95</v>
      </c>
      <c r="D253" s="292" t="s">
        <v>2850</v>
      </c>
      <c r="E253" s="291" t="s">
        <v>767</v>
      </c>
      <c r="F253" s="292" t="s">
        <v>768</v>
      </c>
      <c r="G253" s="292"/>
      <c r="H253" s="291" t="s">
        <v>193</v>
      </c>
      <c r="I253" s="291" t="s">
        <v>194</v>
      </c>
      <c r="J253" s="225" t="s">
        <v>3257</v>
      </c>
      <c r="K253" s="299">
        <v>44488</v>
      </c>
      <c r="L253" s="299">
        <v>44491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5" t="str">
        <f t="shared" si="31"/>
        <v>6-8</v>
      </c>
      <c r="AR253" s="577" t="str">
        <f t="shared" si="32"/>
        <v/>
      </c>
      <c r="AS253" s="579" t="str">
        <f t="shared" si="33"/>
        <v/>
      </c>
      <c r="AT253" s="581" t="str">
        <f t="shared" si="34"/>
        <v/>
      </c>
      <c r="AU253" s="583" t="str">
        <f t="shared" si="35"/>
        <v/>
      </c>
      <c r="AV253" s="585" t="str">
        <f t="shared" si="36"/>
        <v/>
      </c>
      <c r="AW253" s="609" t="str">
        <f t="shared" si="37"/>
        <v/>
      </c>
      <c r="AX253" s="666" t="str">
        <f>VLOOKUP(功能_33[[#This Row],[功能代號]],[3]工作表2!$C:$C,1,FALSE)</f>
        <v>L6982</v>
      </c>
    </row>
    <row r="254" spans="2:50" ht="13.8">
      <c r="C254" s="292" t="s">
        <v>95</v>
      </c>
      <c r="D254" s="292" t="s">
        <v>2850</v>
      </c>
      <c r="E254" s="291" t="s">
        <v>769</v>
      </c>
      <c r="F254" s="292" t="s">
        <v>770</v>
      </c>
      <c r="G254" s="292"/>
      <c r="H254" s="291" t="s">
        <v>193</v>
      </c>
      <c r="I254" s="291" t="s">
        <v>194</v>
      </c>
      <c r="J254" s="225" t="s">
        <v>3257</v>
      </c>
      <c r="K254" s="299">
        <v>44488</v>
      </c>
      <c r="L254" s="299">
        <v>44488</v>
      </c>
      <c r="M254" s="299">
        <v>44533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44533</v>
      </c>
      <c r="Z254" s="299" t="s">
        <v>195</v>
      </c>
      <c r="AA254" s="299">
        <v>44531</v>
      </c>
      <c r="AB254" s="299">
        <v>44531</v>
      </c>
      <c r="AC254" s="299">
        <v>44550</v>
      </c>
      <c r="AD254" s="299"/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24" t="s">
        <v>771</v>
      </c>
      <c r="AL254" s="291" t="s">
        <v>190</v>
      </c>
      <c r="AM254" s="292" t="s">
        <v>190</v>
      </c>
      <c r="AN254" s="292" t="e">
        <f>VLOOKUP(功能_33[[#This Row],[功能代號]],需二審tmp!A:A,1,FALSE)</f>
        <v>#N/A</v>
      </c>
      <c r="AO254" s="356">
        <v>44526</v>
      </c>
      <c r="AQ254" s="575" t="str">
        <f t="shared" si="31"/>
        <v>6-8</v>
      </c>
      <c r="AR254" s="577" t="str">
        <f t="shared" si="32"/>
        <v/>
      </c>
      <c r="AS254" s="579" t="str">
        <f t="shared" si="33"/>
        <v/>
      </c>
      <c r="AT254" s="581" t="str">
        <f t="shared" si="34"/>
        <v/>
      </c>
      <c r="AU254" s="583" t="str">
        <f t="shared" si="35"/>
        <v/>
      </c>
      <c r="AV254" s="585" t="str">
        <f t="shared" si="36"/>
        <v/>
      </c>
      <c r="AW254" s="609" t="str">
        <f t="shared" si="37"/>
        <v/>
      </c>
      <c r="AX254" s="585" t="e">
        <f>VLOOKUP(功能_33[[#This Row],[功能代號]],[3]工作表2!$C:$C,1,FALSE)</f>
        <v>#N/A</v>
      </c>
    </row>
    <row r="255" spans="2:50" ht="13.8">
      <c r="B255" s="292">
        <v>1</v>
      </c>
      <c r="C255" s="292" t="s">
        <v>92</v>
      </c>
      <c r="D255" s="359" t="s">
        <v>2849</v>
      </c>
      <c r="E255" s="291" t="s">
        <v>772</v>
      </c>
      <c r="F255" s="292" t="s">
        <v>773</v>
      </c>
      <c r="G255" s="292"/>
      <c r="H255" s="291" t="s">
        <v>193</v>
      </c>
      <c r="I255" s="291" t="s">
        <v>194</v>
      </c>
      <c r="J255" s="225" t="s">
        <v>310</v>
      </c>
      <c r="K255" s="299">
        <v>44487</v>
      </c>
      <c r="L255" s="299">
        <v>44487</v>
      </c>
      <c r="M255" s="299">
        <v>44487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44496</v>
      </c>
      <c r="Z255" s="299" t="s">
        <v>195</v>
      </c>
      <c r="AA255" s="299">
        <v>44496</v>
      </c>
      <c r="AB255" s="299">
        <v>44496</v>
      </c>
      <c r="AC255" s="299">
        <v>44512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99"/>
      <c r="AL255" s="291">
        <v>366</v>
      </c>
      <c r="AM255" s="292" t="s">
        <v>774</v>
      </c>
      <c r="AN255" s="292" t="e">
        <f>VLOOKUP(功能_33[[#This Row],[功能代號]],需二審tmp!A:A,1,FALSE)</f>
        <v>#N/A</v>
      </c>
      <c r="AO255" s="356">
        <v>44512</v>
      </c>
      <c r="AQ255" s="575" t="str">
        <f t="shared" si="31"/>
        <v>3-4</v>
      </c>
      <c r="AR255" s="577" t="str">
        <f t="shared" si="32"/>
        <v/>
      </c>
      <c r="AS255" s="579" t="str">
        <f t="shared" si="33"/>
        <v/>
      </c>
      <c r="AT255" s="581" t="str">
        <f t="shared" si="34"/>
        <v/>
      </c>
      <c r="AU255" s="583" t="str">
        <f t="shared" si="35"/>
        <v/>
      </c>
      <c r="AV255" s="585" t="str">
        <f t="shared" si="36"/>
        <v/>
      </c>
      <c r="AW255" s="609" t="str">
        <f t="shared" si="37"/>
        <v/>
      </c>
      <c r="AX255" s="585" t="e">
        <f>VLOOKUP(功能_33[[#This Row],[功能代號]],[3]工作表2!$C:$C,1,FALSE)</f>
        <v>#N/A</v>
      </c>
    </row>
    <row r="256" spans="2:50" ht="13.8">
      <c r="C256" s="292" t="s">
        <v>91</v>
      </c>
      <c r="D256" s="292" t="s">
        <v>2856</v>
      </c>
      <c r="E256" s="291" t="s">
        <v>775</v>
      </c>
      <c r="F256" s="292" t="s">
        <v>776</v>
      </c>
      <c r="G256" s="292"/>
      <c r="H256" s="291" t="s">
        <v>193</v>
      </c>
      <c r="I256" s="291" t="s">
        <v>203</v>
      </c>
      <c r="J256" s="225" t="s">
        <v>3152</v>
      </c>
      <c r="K256" s="299">
        <v>44487</v>
      </c>
      <c r="L256" s="299">
        <v>44488</v>
      </c>
      <c r="M256" s="299">
        <v>44488</v>
      </c>
      <c r="N256" s="291" t="s">
        <v>12</v>
      </c>
      <c r="O256" s="291" t="s">
        <v>172</v>
      </c>
      <c r="P256" s="270" t="s">
        <v>18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44524</v>
      </c>
      <c r="Z256" s="299" t="s">
        <v>195</v>
      </c>
      <c r="AA256" s="299">
        <v>44524</v>
      </c>
      <c r="AB256" s="299">
        <v>44524</v>
      </c>
      <c r="AC256" s="299">
        <v>44544</v>
      </c>
      <c r="AD256" s="299" t="s">
        <v>196</v>
      </c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24" t="s">
        <v>771</v>
      </c>
      <c r="AL256" s="291">
        <v>226</v>
      </c>
      <c r="AM256" s="292" t="s">
        <v>777</v>
      </c>
      <c r="AN256" s="292" t="e">
        <f>VLOOKUP(功能_33[[#This Row],[功能代號]],需二審tmp!A:A,1,FALSE)</f>
        <v>#N/A</v>
      </c>
      <c r="AO256" s="356">
        <v>44523</v>
      </c>
      <c r="AQ256" s="575" t="str">
        <f t="shared" si="31"/>
        <v>2-2</v>
      </c>
      <c r="AR256" s="577" t="str">
        <f t="shared" si="32"/>
        <v/>
      </c>
      <c r="AS256" s="579" t="str">
        <f t="shared" si="33"/>
        <v/>
      </c>
      <c r="AT256" s="581" t="str">
        <f t="shared" si="34"/>
        <v/>
      </c>
      <c r="AU256" s="583" t="str">
        <f t="shared" si="35"/>
        <v/>
      </c>
      <c r="AV256" s="585" t="str">
        <f t="shared" si="36"/>
        <v/>
      </c>
      <c r="AW256" s="609" t="str">
        <f t="shared" si="37"/>
        <v/>
      </c>
      <c r="AX256" s="585" t="e">
        <f>VLOOKUP(功能_33[[#This Row],[功能代號]],[3]工作表2!$C:$C,1,FALSE)</f>
        <v>#N/A</v>
      </c>
    </row>
    <row r="257" spans="3:50" ht="13.8">
      <c r="C257" s="292" t="s">
        <v>95</v>
      </c>
      <c r="D257" s="292" t="s">
        <v>2850</v>
      </c>
      <c r="E257" s="291" t="s">
        <v>778</v>
      </c>
      <c r="F257" s="292" t="s">
        <v>779</v>
      </c>
      <c r="G257" s="292"/>
      <c r="H257" s="291" t="s">
        <v>193</v>
      </c>
      <c r="I257" s="291" t="s">
        <v>194</v>
      </c>
      <c r="J257" s="225" t="s">
        <v>3257</v>
      </c>
      <c r="K257" s="299">
        <v>44488</v>
      </c>
      <c r="L257" s="299">
        <v>44488</v>
      </c>
      <c r="M257" s="299">
        <v>44533</v>
      </c>
      <c r="N257" s="291" t="s">
        <v>7</v>
      </c>
      <c r="O257" s="291" t="s">
        <v>24</v>
      </c>
      <c r="P257" s="270" t="s">
        <v>14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44531</v>
      </c>
      <c r="AB257" s="299">
        <v>44531</v>
      </c>
      <c r="AC257" s="299">
        <v>44550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邵淑微</v>
      </c>
      <c r="AH257" s="299"/>
      <c r="AI257" s="299"/>
      <c r="AJ257" s="292"/>
      <c r="AK257" s="224" t="s">
        <v>771</v>
      </c>
      <c r="AL257" s="291" t="s">
        <v>190</v>
      </c>
      <c r="AM257" s="292" t="s">
        <v>190</v>
      </c>
      <c r="AN257" s="292" t="e">
        <f>VLOOKUP(功能_33[[#This Row],[功能代號]],需二審tmp!A:A,1,FALSE)</f>
        <v>#N/A</v>
      </c>
      <c r="AO257" s="356">
        <v>44526</v>
      </c>
      <c r="AQ257" s="575" t="str">
        <f t="shared" si="31"/>
        <v>6-8</v>
      </c>
      <c r="AR257" s="577" t="str">
        <f t="shared" si="32"/>
        <v/>
      </c>
      <c r="AS257" s="579" t="str">
        <f t="shared" si="33"/>
        <v/>
      </c>
      <c r="AT257" s="581" t="str">
        <f t="shared" si="34"/>
        <v/>
      </c>
      <c r="AU257" s="583" t="str">
        <f t="shared" si="35"/>
        <v/>
      </c>
      <c r="AV257" s="585" t="str">
        <f t="shared" si="36"/>
        <v/>
      </c>
      <c r="AW257" s="609" t="str">
        <f t="shared" si="37"/>
        <v/>
      </c>
      <c r="AX257" s="585" t="e">
        <f>VLOOKUP(功能_33[[#This Row],[功能代號]],[3]工作表2!$C:$C,1,FALSE)</f>
        <v>#N/A</v>
      </c>
    </row>
    <row r="258" spans="3:50" ht="13.8">
      <c r="C258" s="292" t="s">
        <v>95</v>
      </c>
      <c r="D258" s="292" t="s">
        <v>2824</v>
      </c>
      <c r="E258" s="291" t="s">
        <v>780</v>
      </c>
      <c r="F258" s="292" t="s">
        <v>781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172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陳政皓</v>
      </c>
      <c r="AH258" s="299"/>
      <c r="AI258" s="299"/>
      <c r="AJ258" s="292"/>
      <c r="AK258" s="299"/>
      <c r="AL258" s="303" t="s">
        <v>782</v>
      </c>
      <c r="AM258" s="304" t="s">
        <v>783</v>
      </c>
      <c r="AN258" s="292" t="e">
        <f>VLOOKUP(功能_33[[#This Row],[功能代號]],需二審tmp!A:A,1,FALSE)</f>
        <v>#N/A</v>
      </c>
      <c r="AO258" s="356">
        <v>44526</v>
      </c>
      <c r="AQ258" s="575" t="str">
        <f t="shared" si="31"/>
        <v>6-2</v>
      </c>
      <c r="AR258" s="577" t="str">
        <f t="shared" si="32"/>
        <v/>
      </c>
      <c r="AS258" s="579" t="str">
        <f t="shared" si="33"/>
        <v/>
      </c>
      <c r="AT258" s="581" t="str">
        <f t="shared" si="34"/>
        <v/>
      </c>
      <c r="AU258" s="583" t="str">
        <f t="shared" si="35"/>
        <v/>
      </c>
      <c r="AV258" s="585" t="str">
        <f t="shared" si="36"/>
        <v/>
      </c>
      <c r="AW258" s="609" t="str">
        <f t="shared" si="37"/>
        <v/>
      </c>
      <c r="AX258" s="585" t="e">
        <f>VLOOKUP(功能_33[[#This Row],[功能代號]],[3]工作表2!$C:$C,1,FALSE)</f>
        <v>#N/A</v>
      </c>
    </row>
    <row r="259" spans="3:50" ht="13.8">
      <c r="C259" s="292" t="s">
        <v>95</v>
      </c>
      <c r="D259" s="292" t="s">
        <v>2824</v>
      </c>
      <c r="E259" s="291" t="s">
        <v>784</v>
      </c>
      <c r="F259" s="292" t="s">
        <v>785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5" t="str">
        <f t="shared" si="31"/>
        <v>6-2</v>
      </c>
      <c r="AR259" s="577" t="str">
        <f t="shared" si="32"/>
        <v/>
      </c>
      <c r="AS259" s="579" t="str">
        <f t="shared" si="33"/>
        <v/>
      </c>
      <c r="AT259" s="581" t="str">
        <f t="shared" si="34"/>
        <v/>
      </c>
      <c r="AU259" s="583" t="str">
        <f t="shared" si="35"/>
        <v/>
      </c>
      <c r="AV259" s="585" t="str">
        <f t="shared" si="36"/>
        <v/>
      </c>
      <c r="AW259" s="609" t="str">
        <f t="shared" si="37"/>
        <v/>
      </c>
      <c r="AX259" s="666" t="str">
        <f>VLOOKUP(功能_33[[#This Row],[功能代號]],[3]工作表2!$C:$C,1,FALSE)</f>
        <v>L6901</v>
      </c>
    </row>
    <row r="260" spans="3:50" ht="13.8">
      <c r="C260" s="292" t="s">
        <v>95</v>
      </c>
      <c r="D260" s="292" t="s">
        <v>2824</v>
      </c>
      <c r="E260" s="291" t="s">
        <v>786</v>
      </c>
      <c r="F260" s="292" t="s">
        <v>787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5" t="str">
        <f t="shared" si="31"/>
        <v>6-2</v>
      </c>
      <c r="AR260" s="577" t="str">
        <f t="shared" si="32"/>
        <v/>
      </c>
      <c r="AS260" s="579" t="str">
        <f t="shared" si="33"/>
        <v/>
      </c>
      <c r="AT260" s="581" t="str">
        <f t="shared" si="34"/>
        <v/>
      </c>
      <c r="AU260" s="583" t="str">
        <f t="shared" si="35"/>
        <v/>
      </c>
      <c r="AV260" s="585" t="str">
        <f t="shared" si="36"/>
        <v/>
      </c>
      <c r="AW260" s="609" t="str">
        <f t="shared" si="37"/>
        <v/>
      </c>
      <c r="AX260" s="666" t="str">
        <f>VLOOKUP(功能_33[[#This Row],[功能代號]],[3]工作表2!$C:$C,1,FALSE)</f>
        <v>L6902</v>
      </c>
    </row>
    <row r="261" spans="3:50" ht="13.8">
      <c r="C261" s="292" t="s">
        <v>95</v>
      </c>
      <c r="D261" s="292" t="s">
        <v>2824</v>
      </c>
      <c r="E261" s="291" t="s">
        <v>788</v>
      </c>
      <c r="F261" s="292" t="s">
        <v>789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172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陳政皓</v>
      </c>
      <c r="AH261" s="299"/>
      <c r="AI261" s="299"/>
      <c r="AJ261" s="292"/>
      <c r="AK261" s="299"/>
      <c r="AL261" s="291" t="s">
        <v>190</v>
      </c>
      <c r="AN261" s="292" t="e">
        <f>VLOOKUP(功能_33[[#This Row],[功能代號]],需二審tmp!A:A,1,FALSE)</f>
        <v>#N/A</v>
      </c>
      <c r="AO261" s="356">
        <v>44526</v>
      </c>
      <c r="AQ261" s="575" t="str">
        <f t="shared" si="31"/>
        <v>6-2</v>
      </c>
      <c r="AR261" s="577" t="str">
        <f t="shared" si="32"/>
        <v/>
      </c>
      <c r="AS261" s="579" t="str">
        <f t="shared" si="33"/>
        <v/>
      </c>
      <c r="AT261" s="581" t="str">
        <f t="shared" si="34"/>
        <v/>
      </c>
      <c r="AU261" s="583" t="str">
        <f t="shared" si="35"/>
        <v/>
      </c>
      <c r="AV261" s="585" t="str">
        <f t="shared" si="36"/>
        <v/>
      </c>
      <c r="AW261" s="609" t="str">
        <f t="shared" si="37"/>
        <v/>
      </c>
      <c r="AX261" s="666" t="str">
        <f>VLOOKUP(功能_33[[#This Row],[功能代號]],[3]工作表2!$C:$C,1,FALSE)</f>
        <v>L6903</v>
      </c>
    </row>
    <row r="262" spans="3:50" ht="41.4">
      <c r="C262" s="292" t="s">
        <v>95</v>
      </c>
      <c r="D262" s="292" t="s">
        <v>2824</v>
      </c>
      <c r="E262" s="291" t="s">
        <v>790</v>
      </c>
      <c r="F262" s="292" t="s">
        <v>791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195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99"/>
      <c r="AL262" s="308" t="s">
        <v>3061</v>
      </c>
      <c r="AM262" s="219" t="s">
        <v>3062</v>
      </c>
      <c r="AN262" s="292" t="e">
        <f>VLOOKUP(功能_33[[#This Row],[功能代號]],需二審tmp!A:A,1,FALSE)</f>
        <v>#N/A</v>
      </c>
      <c r="AO262" s="356">
        <v>44526</v>
      </c>
      <c r="AQ262" s="575" t="str">
        <f t="shared" si="31"/>
        <v>6-2</v>
      </c>
      <c r="AR262" s="577" t="str">
        <f t="shared" si="32"/>
        <v/>
      </c>
      <c r="AS262" s="579" t="str">
        <f t="shared" si="33"/>
        <v/>
      </c>
      <c r="AT262" s="581" t="str">
        <f t="shared" si="34"/>
        <v/>
      </c>
      <c r="AU262" s="583" t="str">
        <f t="shared" si="35"/>
        <v/>
      </c>
      <c r="AV262" s="585" t="str">
        <f t="shared" si="36"/>
        <v/>
      </c>
      <c r="AW262" s="609" t="str">
        <f t="shared" si="37"/>
        <v/>
      </c>
      <c r="AX262" s="666" t="str">
        <f>VLOOKUP(功能_33[[#This Row],[功能代號]],[3]工作表2!$C:$C,1,FALSE)</f>
        <v>L6904</v>
      </c>
    </row>
    <row r="263" spans="3:50" ht="13.8">
      <c r="C263" s="292" t="s">
        <v>95</v>
      </c>
      <c r="D263" s="292" t="s">
        <v>2824</v>
      </c>
      <c r="E263" s="291" t="s">
        <v>792</v>
      </c>
      <c r="F263" s="292" t="s">
        <v>793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44494</v>
      </c>
      <c r="N263" s="291" t="s">
        <v>12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44494</v>
      </c>
      <c r="Z263" s="299" t="s">
        <v>133</v>
      </c>
      <c r="AA263" s="299" t="s">
        <v>2971</v>
      </c>
      <c r="AB263" s="299">
        <v>44544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24" t="s">
        <v>794</v>
      </c>
      <c r="AL263" s="291" t="s">
        <v>190</v>
      </c>
      <c r="AN263" s="292" t="str">
        <f>VLOOKUP(功能_33[[#This Row],[功能代號]],需二審tmp!A:A,1,FALSE)</f>
        <v>L6905</v>
      </c>
      <c r="AO263" s="356">
        <v>44526</v>
      </c>
      <c r="AQ263" s="575" t="str">
        <f t="shared" si="31"/>
        <v>6-2</v>
      </c>
      <c r="AR263" s="577" t="str">
        <f t="shared" si="32"/>
        <v/>
      </c>
      <c r="AS263" s="579" t="str">
        <f t="shared" si="33"/>
        <v/>
      </c>
      <c r="AT263" s="581" t="str">
        <f t="shared" si="34"/>
        <v/>
      </c>
      <c r="AU263" s="583" t="str">
        <f t="shared" si="35"/>
        <v/>
      </c>
      <c r="AV263" s="585" t="str">
        <f t="shared" si="36"/>
        <v/>
      </c>
      <c r="AW263" s="609" t="str">
        <f t="shared" si="37"/>
        <v/>
      </c>
      <c r="AX263" s="666" t="str">
        <f>VLOOKUP(功能_33[[#This Row],[功能代號]],[3]工作表2!$C:$C,1,FALSE)</f>
        <v>L6905</v>
      </c>
    </row>
    <row r="264" spans="3:50" ht="13.8">
      <c r="C264" s="292" t="s">
        <v>95</v>
      </c>
      <c r="D264" s="292" t="s">
        <v>2824</v>
      </c>
      <c r="E264" s="291" t="s">
        <v>795</v>
      </c>
      <c r="F264" s="292" t="s">
        <v>796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12</v>
      </c>
      <c r="O264" s="291" t="s">
        <v>172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陳政皓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5" t="str">
        <f t="shared" si="31"/>
        <v>6-2</v>
      </c>
      <c r="AR264" s="577" t="str">
        <f t="shared" si="32"/>
        <v/>
      </c>
      <c r="AS264" s="579" t="str">
        <f t="shared" si="33"/>
        <v/>
      </c>
      <c r="AT264" s="581" t="str">
        <f t="shared" si="34"/>
        <v/>
      </c>
      <c r="AU264" s="583" t="str">
        <f t="shared" si="35"/>
        <v/>
      </c>
      <c r="AV264" s="585" t="str">
        <f t="shared" si="36"/>
        <v/>
      </c>
      <c r="AW264" s="609" t="str">
        <f t="shared" si="37"/>
        <v/>
      </c>
      <c r="AX264" s="666" t="str">
        <f>VLOOKUP(功能_33[[#This Row],[功能代號]],[3]工作表2!$C:$C,1,FALSE)</f>
        <v>L6906</v>
      </c>
    </row>
    <row r="265" spans="3:50" ht="13.8">
      <c r="C265" s="292" t="s">
        <v>95</v>
      </c>
      <c r="D265" s="292" t="s">
        <v>2824</v>
      </c>
      <c r="E265" s="291" t="s">
        <v>797</v>
      </c>
      <c r="F265" s="292" t="s">
        <v>798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44487</v>
      </c>
      <c r="N265" s="291" t="s">
        <v>7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44533</v>
      </c>
      <c r="Z265" s="299" t="s">
        <v>195</v>
      </c>
      <c r="AA265" s="299">
        <v>44529</v>
      </c>
      <c r="AB265" s="299">
        <v>44529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99"/>
      <c r="AL265" s="291" t="s">
        <v>190</v>
      </c>
      <c r="AN265" s="292" t="e">
        <f>VLOOKUP(功能_33[[#This Row],[功能代號]],需二審tmp!A:A,1,FALSE)</f>
        <v>#N/A</v>
      </c>
      <c r="AO265" s="356">
        <v>44526</v>
      </c>
      <c r="AQ265" s="575" t="str">
        <f t="shared" si="31"/>
        <v>6-2</v>
      </c>
      <c r="AR265" s="577" t="str">
        <f t="shared" si="32"/>
        <v/>
      </c>
      <c r="AS265" s="579" t="str">
        <f t="shared" si="33"/>
        <v/>
      </c>
      <c r="AT265" s="581" t="str">
        <f t="shared" si="34"/>
        <v/>
      </c>
      <c r="AU265" s="583" t="str">
        <f t="shared" si="35"/>
        <v/>
      </c>
      <c r="AV265" s="585" t="str">
        <f t="shared" si="36"/>
        <v/>
      </c>
      <c r="AW265" s="609" t="str">
        <f t="shared" si="37"/>
        <v/>
      </c>
      <c r="AX265" s="666" t="str">
        <f>VLOOKUP(功能_33[[#This Row],[功能代號]],[3]工作表2!$C:$C,1,FALSE)</f>
        <v>L6907</v>
      </c>
    </row>
    <row r="266" spans="3:50" ht="13.8">
      <c r="C266" s="292" t="s">
        <v>95</v>
      </c>
      <c r="D266" s="292" t="s">
        <v>2824</v>
      </c>
      <c r="E266" s="291" t="s">
        <v>799</v>
      </c>
      <c r="F266" s="292" t="s">
        <v>800</v>
      </c>
      <c r="G266" s="292"/>
      <c r="H266" s="291" t="s">
        <v>193</v>
      </c>
      <c r="I266" s="291" t="s">
        <v>314</v>
      </c>
      <c r="J266" s="225" t="s">
        <v>417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 t="s">
        <v>2971</v>
      </c>
      <c r="AB266" s="299">
        <v>44544</v>
      </c>
      <c r="AC266" s="299">
        <v>44544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4" t="s">
        <v>794</v>
      </c>
      <c r="AL266" s="291" t="s">
        <v>190</v>
      </c>
      <c r="AN266" s="292" t="str">
        <f>VLOOKUP(功能_33[[#This Row],[功能代號]],需二審tmp!A:A,1,FALSE)</f>
        <v>L6908</v>
      </c>
      <c r="AO266" s="356">
        <v>44526</v>
      </c>
      <c r="AQ266" s="575" t="str">
        <f t="shared" si="31"/>
        <v>6-2</v>
      </c>
      <c r="AR266" s="577" t="str">
        <f t="shared" si="32"/>
        <v/>
      </c>
      <c r="AS266" s="579" t="str">
        <f t="shared" si="33"/>
        <v/>
      </c>
      <c r="AT266" s="581" t="str">
        <f t="shared" si="34"/>
        <v/>
      </c>
      <c r="AU266" s="583" t="str">
        <f t="shared" si="35"/>
        <v/>
      </c>
      <c r="AV266" s="585" t="str">
        <f t="shared" si="36"/>
        <v/>
      </c>
      <c r="AW266" s="609" t="str">
        <f t="shared" si="37"/>
        <v/>
      </c>
      <c r="AX266" s="666" t="str">
        <f>VLOOKUP(功能_33[[#This Row],[功能代號]],[3]工作表2!$C:$C,1,FALSE)</f>
        <v>L6908</v>
      </c>
    </row>
    <row r="267" spans="3:50" ht="13.8">
      <c r="C267" s="292" t="s">
        <v>95</v>
      </c>
      <c r="D267" s="226" t="s">
        <v>2823</v>
      </c>
      <c r="E267" s="291" t="s">
        <v>801</v>
      </c>
      <c r="F267" s="292" t="s">
        <v>802</v>
      </c>
      <c r="G267" s="292" t="s">
        <v>803</v>
      </c>
      <c r="H267" s="291" t="s">
        <v>193</v>
      </c>
      <c r="I267" s="291" t="s">
        <v>314</v>
      </c>
      <c r="J267" s="225" t="s">
        <v>3257</v>
      </c>
      <c r="K267" s="299">
        <v>44487</v>
      </c>
      <c r="L267" s="299">
        <v>44487</v>
      </c>
      <c r="M267" s="299">
        <v>44494</v>
      </c>
      <c r="N267" s="291" t="s">
        <v>12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44494</v>
      </c>
      <c r="Z267" s="299" t="s">
        <v>133</v>
      </c>
      <c r="AA267" s="299">
        <v>44546</v>
      </c>
      <c r="AB267" s="299">
        <v>44546</v>
      </c>
      <c r="AC267" s="299">
        <v>44550</v>
      </c>
      <c r="AD267" s="299"/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L267" s="291" t="s">
        <v>190</v>
      </c>
      <c r="AN267" s="292" t="str">
        <f>VLOOKUP(功能_33[[#This Row],[功能代號]],需二審tmp!A:A,1,FALSE)</f>
        <v>L6102</v>
      </c>
      <c r="AO267" s="356">
        <v>44526</v>
      </c>
      <c r="AQ267" s="575" t="str">
        <f t="shared" si="31"/>
        <v>6-1</v>
      </c>
      <c r="AR267" s="577" t="str">
        <f t="shared" si="32"/>
        <v/>
      </c>
      <c r="AS267" s="579" t="str">
        <f t="shared" si="33"/>
        <v/>
      </c>
      <c r="AT267" s="581" t="str">
        <f t="shared" si="34"/>
        <v/>
      </c>
      <c r="AU267" s="583" t="str">
        <f t="shared" si="35"/>
        <v/>
      </c>
      <c r="AV267" s="585" t="str">
        <f t="shared" si="36"/>
        <v/>
      </c>
      <c r="AW267" s="609" t="str">
        <f t="shared" si="37"/>
        <v/>
      </c>
      <c r="AX267" s="585" t="e">
        <f>VLOOKUP(功能_33[[#This Row],[功能代號]],[3]工作表2!$C:$C,1,FALSE)</f>
        <v>#N/A</v>
      </c>
    </row>
    <row r="268" spans="3:50" ht="13.8">
      <c r="C268" s="292" t="s">
        <v>91</v>
      </c>
      <c r="D268" s="292" t="s">
        <v>2844</v>
      </c>
      <c r="E268" s="291" t="s">
        <v>804</v>
      </c>
      <c r="F268" s="292" t="s">
        <v>805</v>
      </c>
      <c r="G268" s="292"/>
      <c r="H268" s="291" t="s">
        <v>193</v>
      </c>
      <c r="I268" s="291" t="s">
        <v>194</v>
      </c>
      <c r="J268" s="225" t="s">
        <v>3152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3065</v>
      </c>
      <c r="P268" s="270" t="s">
        <v>24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2746</v>
      </c>
      <c r="AA268" s="299">
        <v>44543</v>
      </c>
      <c r="AB268" s="299">
        <v>44544</v>
      </c>
      <c r="AC268" s="299">
        <v>44544</v>
      </c>
      <c r="AD268" s="299" t="s">
        <v>196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22" t="s">
        <v>806</v>
      </c>
      <c r="AL268" s="291" t="s">
        <v>807</v>
      </c>
      <c r="AM268" s="292" t="s">
        <v>808</v>
      </c>
      <c r="AN268" s="292" t="str">
        <f>VLOOKUP(功能_33[[#This Row],[功能代號]],需二審tmp!A:A,1,FALSE)</f>
        <v>L2076</v>
      </c>
      <c r="AO268" s="356">
        <v>44526</v>
      </c>
      <c r="AQ268" s="575" t="str">
        <f t="shared" si="31"/>
        <v>2-6</v>
      </c>
      <c r="AR268" s="577" t="str">
        <f t="shared" si="32"/>
        <v/>
      </c>
      <c r="AS268" s="579" t="str">
        <f t="shared" si="33"/>
        <v/>
      </c>
      <c r="AT268" s="581" t="str">
        <f t="shared" si="34"/>
        <v/>
      </c>
      <c r="AU268" s="583" t="str">
        <f t="shared" si="35"/>
        <v/>
      </c>
      <c r="AV268" s="585" t="str">
        <f t="shared" si="36"/>
        <v/>
      </c>
      <c r="AW268" s="609" t="str">
        <f t="shared" si="37"/>
        <v/>
      </c>
      <c r="AX268" s="585" t="e">
        <f>VLOOKUP(功能_33[[#This Row],[功能代號]],[3]工作表2!$C:$C,1,FALSE)</f>
        <v>#N/A</v>
      </c>
    </row>
    <row r="269" spans="3:50" ht="13.8">
      <c r="C269" s="292" t="s">
        <v>91</v>
      </c>
      <c r="D269" s="292" t="s">
        <v>2844</v>
      </c>
      <c r="E269" s="291" t="s">
        <v>809</v>
      </c>
      <c r="F269" s="292" t="s">
        <v>810</v>
      </c>
      <c r="G269" s="292"/>
      <c r="H269" s="291" t="s">
        <v>193</v>
      </c>
      <c r="I269" s="291" t="s">
        <v>194</v>
      </c>
      <c r="J269" s="225" t="s">
        <v>3152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133</v>
      </c>
      <c r="AA269" s="299">
        <v>44529</v>
      </c>
      <c r="AB269" s="299">
        <v>44529</v>
      </c>
      <c r="AC269" s="299">
        <v>44544</v>
      </c>
      <c r="AD269" s="299" t="s">
        <v>811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812</v>
      </c>
      <c r="AN269" s="292" t="str">
        <f>VLOOKUP(功能_33[[#This Row],[功能代號]],需二審tmp!A:A,1,FALSE)</f>
        <v>L2631</v>
      </c>
      <c r="AO269" s="356">
        <v>44526</v>
      </c>
      <c r="AQ269" s="575" t="str">
        <f t="shared" si="31"/>
        <v>2-6</v>
      </c>
      <c r="AR269" s="577" t="str">
        <f t="shared" si="32"/>
        <v/>
      </c>
      <c r="AS269" s="579" t="str">
        <f t="shared" si="33"/>
        <v/>
      </c>
      <c r="AT269" s="581" t="str">
        <f t="shared" si="34"/>
        <v/>
      </c>
      <c r="AU269" s="583" t="str">
        <f t="shared" si="35"/>
        <v/>
      </c>
      <c r="AV269" s="585" t="str">
        <f t="shared" si="36"/>
        <v/>
      </c>
      <c r="AW269" s="609" t="str">
        <f t="shared" si="37"/>
        <v/>
      </c>
      <c r="AX269" s="585" t="e">
        <f>VLOOKUP(功能_33[[#This Row],[功能代號]],[3]工作表2!$C:$C,1,FALSE)</f>
        <v>#N/A</v>
      </c>
    </row>
    <row r="270" spans="3:50" ht="13.8">
      <c r="C270" s="292" t="s">
        <v>91</v>
      </c>
      <c r="D270" s="292" t="s">
        <v>2844</v>
      </c>
      <c r="E270" s="291" t="s">
        <v>813</v>
      </c>
      <c r="F270" s="292" t="s">
        <v>814</v>
      </c>
      <c r="G270" s="292"/>
      <c r="H270" s="291" t="s">
        <v>193</v>
      </c>
      <c r="I270" s="291" t="s">
        <v>194</v>
      </c>
      <c r="J270" s="225" t="s">
        <v>3152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232</v>
      </c>
      <c r="AM270" s="292" t="s">
        <v>815</v>
      </c>
      <c r="AN270" s="292" t="e">
        <f>VLOOKUP(功能_33[[#This Row],[功能代號]],需二審tmp!A:A,1,FALSE)</f>
        <v>#N/A</v>
      </c>
      <c r="AO270" s="356">
        <v>44526</v>
      </c>
      <c r="AQ270" s="575" t="str">
        <f t="shared" si="31"/>
        <v>2-6</v>
      </c>
      <c r="AR270" s="577" t="str">
        <f t="shared" si="32"/>
        <v/>
      </c>
      <c r="AS270" s="579" t="str">
        <f t="shared" si="33"/>
        <v/>
      </c>
      <c r="AT270" s="581" t="str">
        <f t="shared" si="34"/>
        <v/>
      </c>
      <c r="AU270" s="583" t="str">
        <f t="shared" si="35"/>
        <v/>
      </c>
      <c r="AV270" s="585" t="str">
        <f t="shared" si="36"/>
        <v/>
      </c>
      <c r="AW270" s="609" t="str">
        <f t="shared" si="37"/>
        <v/>
      </c>
      <c r="AX270" s="585" t="e">
        <f>VLOOKUP(功能_33[[#This Row],[功能代號]],[3]工作表2!$C:$C,1,FALSE)</f>
        <v>#N/A</v>
      </c>
    </row>
    <row r="271" spans="3:50" ht="13.8">
      <c r="C271" s="292" t="s">
        <v>91</v>
      </c>
      <c r="D271" s="292" t="s">
        <v>2844</v>
      </c>
      <c r="E271" s="291" t="s">
        <v>816</v>
      </c>
      <c r="F271" s="292" t="s">
        <v>817</v>
      </c>
      <c r="G271" s="292"/>
      <c r="H271" s="291" t="s">
        <v>193</v>
      </c>
      <c r="I271" s="291" t="s">
        <v>194</v>
      </c>
      <c r="J271" s="225" t="s">
        <v>3152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818</v>
      </c>
      <c r="AN271" s="292" t="e">
        <f>VLOOKUP(功能_33[[#This Row],[功能代號]],需二審tmp!A:A,1,FALSE)</f>
        <v>#N/A</v>
      </c>
      <c r="AO271" s="356">
        <v>44526</v>
      </c>
      <c r="AQ271" s="575" t="str">
        <f t="shared" si="31"/>
        <v>2-6</v>
      </c>
      <c r="AR271" s="577" t="str">
        <f t="shared" si="32"/>
        <v/>
      </c>
      <c r="AS271" s="579" t="str">
        <f t="shared" si="33"/>
        <v/>
      </c>
      <c r="AT271" s="581" t="str">
        <f t="shared" si="34"/>
        <v/>
      </c>
      <c r="AU271" s="583" t="str">
        <f t="shared" si="35"/>
        <v/>
      </c>
      <c r="AV271" s="585" t="str">
        <f t="shared" si="36"/>
        <v/>
      </c>
      <c r="AW271" s="609" t="str">
        <f t="shared" si="37"/>
        <v/>
      </c>
      <c r="AX271" s="585" t="e">
        <f>VLOOKUP(功能_33[[#This Row],[功能代號]],[3]工作表2!$C:$C,1,FALSE)</f>
        <v>#N/A</v>
      </c>
    </row>
    <row r="272" spans="3:50" ht="13.8">
      <c r="C272" s="292" t="s">
        <v>91</v>
      </c>
      <c r="D272" s="292" t="s">
        <v>2844</v>
      </c>
      <c r="E272" s="291" t="s">
        <v>819</v>
      </c>
      <c r="F272" s="292" t="s">
        <v>820</v>
      </c>
      <c r="G272" s="292"/>
      <c r="H272" s="291" t="s">
        <v>193</v>
      </c>
      <c r="I272" s="291" t="s">
        <v>194</v>
      </c>
      <c r="J272" s="225" t="s">
        <v>3152</v>
      </c>
      <c r="K272" s="299">
        <v>44491</v>
      </c>
      <c r="L272" s="299">
        <v>44498</v>
      </c>
      <c r="M272" s="299">
        <v>44498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 t="s">
        <v>190</v>
      </c>
      <c r="AM272" s="291" t="s">
        <v>190</v>
      </c>
      <c r="AN272" s="292" t="e">
        <f>VLOOKUP(功能_33[[#This Row],[功能代號]],需二審tmp!A:A,1,FALSE)</f>
        <v>#N/A</v>
      </c>
      <c r="AO272" s="356">
        <v>44526</v>
      </c>
      <c r="AQ272" s="575" t="str">
        <f t="shared" si="31"/>
        <v>2-6</v>
      </c>
      <c r="AR272" s="577" t="str">
        <f t="shared" si="32"/>
        <v/>
      </c>
      <c r="AS272" s="579" t="str">
        <f t="shared" si="33"/>
        <v/>
      </c>
      <c r="AT272" s="581" t="str">
        <f t="shared" si="34"/>
        <v/>
      </c>
      <c r="AU272" s="583" t="str">
        <f t="shared" si="35"/>
        <v/>
      </c>
      <c r="AV272" s="585" t="str">
        <f t="shared" si="36"/>
        <v/>
      </c>
      <c r="AW272" s="609" t="str">
        <f t="shared" si="37"/>
        <v/>
      </c>
      <c r="AX272" s="585" t="e">
        <f>VLOOKUP(功能_33[[#This Row],[功能代號]],[3]工作表2!$C:$C,1,FALSE)</f>
        <v>#N/A</v>
      </c>
    </row>
    <row r="273" spans="1:50" ht="13.8">
      <c r="C273" s="292" t="s">
        <v>91</v>
      </c>
      <c r="D273" s="292" t="s">
        <v>2844</v>
      </c>
      <c r="E273" s="291" t="s">
        <v>821</v>
      </c>
      <c r="F273" s="292" t="s">
        <v>822</v>
      </c>
      <c r="G273" s="292"/>
      <c r="H273" s="291" t="s">
        <v>193</v>
      </c>
      <c r="I273" s="291" t="s">
        <v>194</v>
      </c>
      <c r="J273" s="225" t="s">
        <v>3152</v>
      </c>
      <c r="K273" s="299">
        <v>44491</v>
      </c>
      <c r="L273" s="299">
        <v>44498</v>
      </c>
      <c r="M273" s="299">
        <v>44537</v>
      </c>
      <c r="N273" s="291" t="s">
        <v>8</v>
      </c>
      <c r="O273" s="291" t="s">
        <v>11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44543</v>
      </c>
      <c r="AB273" s="299">
        <v>44544</v>
      </c>
      <c r="AC273" s="299">
        <v>44544</v>
      </c>
      <c r="AD273" s="299" t="s">
        <v>196</v>
      </c>
      <c r="AE273" s="299"/>
      <c r="AF273" s="355"/>
      <c r="AG273" s="299" t="str">
        <f>IFERROR(IF(VLOOKUP(功能_33[[#This Row],[功能代號]],E:Q,11,FALSE)=0,"",VLOOKUP(功能_33[[#This Row],[功能代號]],E:Q,11,FALSE)),"")</f>
        <v>蔡珮瑜</v>
      </c>
      <c r="AH273" s="299"/>
      <c r="AI273" s="299"/>
      <c r="AJ273" s="292"/>
      <c r="AK273" s="299">
        <v>44491</v>
      </c>
      <c r="AL273" s="291">
        <v>233</v>
      </c>
      <c r="AM273" s="292" t="s">
        <v>823</v>
      </c>
      <c r="AN273" s="292" t="e">
        <f>VLOOKUP(功能_33[[#This Row],[功能代號]],需二審tmp!A:A,1,FALSE)</f>
        <v>#N/A</v>
      </c>
      <c r="AO273" s="356">
        <v>44526</v>
      </c>
      <c r="AQ273" s="575" t="str">
        <f t="shared" si="31"/>
        <v>2-6</v>
      </c>
      <c r="AR273" s="577" t="str">
        <f t="shared" si="32"/>
        <v/>
      </c>
      <c r="AS273" s="579" t="str">
        <f t="shared" si="33"/>
        <v/>
      </c>
      <c r="AT273" s="581" t="str">
        <f t="shared" si="34"/>
        <v/>
      </c>
      <c r="AU273" s="583" t="str">
        <f t="shared" si="35"/>
        <v/>
      </c>
      <c r="AV273" s="585" t="str">
        <f t="shared" si="36"/>
        <v/>
      </c>
      <c r="AW273" s="609" t="str">
        <f t="shared" si="37"/>
        <v/>
      </c>
      <c r="AX273" s="585" t="e">
        <f>VLOOKUP(功能_33[[#This Row],[功能代號]],[3]工作表2!$C:$C,1,FALSE)</f>
        <v>#N/A</v>
      </c>
    </row>
    <row r="274" spans="1:50" ht="27.6">
      <c r="C274" s="292" t="s">
        <v>93</v>
      </c>
      <c r="D274" s="292" t="s">
        <v>824</v>
      </c>
      <c r="E274" s="291" t="s">
        <v>825</v>
      </c>
      <c r="F274" s="292" t="s">
        <v>826</v>
      </c>
      <c r="G274" s="292"/>
      <c r="H274" s="291" t="s">
        <v>193</v>
      </c>
      <c r="I274" s="291" t="s">
        <v>2787</v>
      </c>
      <c r="J274" s="225" t="s">
        <v>2972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195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3036</v>
      </c>
      <c r="AM274" s="292" t="s">
        <v>3037</v>
      </c>
      <c r="AN274" s="292" t="e">
        <f>VLOOKUP(功能_33[[#This Row],[功能代號]],需二審tmp!A:A,1,FALSE)</f>
        <v>#N/A</v>
      </c>
      <c r="AO274" s="356">
        <v>44533</v>
      </c>
      <c r="AQ274" s="575" t="str">
        <f t="shared" si="31"/>
        <v>4-3</v>
      </c>
      <c r="AR274" s="577" t="str">
        <f t="shared" si="32"/>
        <v/>
      </c>
      <c r="AS274" s="579" t="str">
        <f t="shared" si="33"/>
        <v/>
      </c>
      <c r="AT274" s="581" t="str">
        <f t="shared" si="34"/>
        <v/>
      </c>
      <c r="AU274" s="583" t="str">
        <f t="shared" si="35"/>
        <v/>
      </c>
      <c r="AV274" s="585" t="str">
        <f t="shared" si="36"/>
        <v/>
      </c>
      <c r="AW274" s="609" t="str">
        <f t="shared" si="37"/>
        <v/>
      </c>
      <c r="AX274" s="666" t="str">
        <f>VLOOKUP(功能_33[[#This Row],[功能代號]],[3]工作表2!$C:$C,1,FALSE)</f>
        <v>L4322</v>
      </c>
    </row>
    <row r="275" spans="1:50" ht="41.4">
      <c r="C275" s="292" t="s">
        <v>93</v>
      </c>
      <c r="D275" s="292" t="s">
        <v>824</v>
      </c>
      <c r="E275" s="291" t="s">
        <v>827</v>
      </c>
      <c r="F275" s="292" t="s">
        <v>828</v>
      </c>
      <c r="G275" s="292"/>
      <c r="H275" s="291" t="s">
        <v>193</v>
      </c>
      <c r="I275" s="291" t="s">
        <v>2787</v>
      </c>
      <c r="J275" s="225" t="s">
        <v>2972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3038</v>
      </c>
      <c r="AM275" s="219" t="s">
        <v>3039</v>
      </c>
      <c r="AN275" s="292" t="str">
        <f>VLOOKUP(功能_33[[#This Row],[功能代號]],需二審tmp!A:A,1,FALSE)</f>
        <v>L4320</v>
      </c>
      <c r="AO275" s="356">
        <v>44533</v>
      </c>
      <c r="AQ275" s="575" t="str">
        <f t="shared" si="31"/>
        <v>4-3</v>
      </c>
      <c r="AR275" s="577" t="str">
        <f t="shared" si="32"/>
        <v/>
      </c>
      <c r="AS275" s="579" t="str">
        <f t="shared" si="33"/>
        <v/>
      </c>
      <c r="AT275" s="581" t="str">
        <f t="shared" si="34"/>
        <v/>
      </c>
      <c r="AU275" s="583" t="str">
        <f t="shared" si="35"/>
        <v/>
      </c>
      <c r="AV275" s="585" t="str">
        <f t="shared" si="36"/>
        <v/>
      </c>
      <c r="AW275" s="609" t="str">
        <f t="shared" si="37"/>
        <v/>
      </c>
      <c r="AX275" s="666" t="str">
        <f>VLOOKUP(功能_33[[#This Row],[功能代號]],[3]工作表2!$C:$C,1,FALSE)</f>
        <v>L4320</v>
      </c>
    </row>
    <row r="276" spans="1:50" ht="13.8">
      <c r="C276" s="292" t="s">
        <v>93</v>
      </c>
      <c r="D276" s="292" t="s">
        <v>824</v>
      </c>
      <c r="E276" s="291" t="s">
        <v>829</v>
      </c>
      <c r="F276" s="292" t="s">
        <v>830</v>
      </c>
      <c r="G276" s="292"/>
      <c r="H276" s="291" t="s">
        <v>193</v>
      </c>
      <c r="I276" s="291" t="s">
        <v>2787</v>
      </c>
      <c r="J276" s="225" t="s">
        <v>2972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2989</v>
      </c>
      <c r="AM276" s="291" t="s">
        <v>2989</v>
      </c>
      <c r="AN276" s="292" t="str">
        <f>VLOOKUP(功能_33[[#This Row],[功能代號]],需二審tmp!A:A,1,FALSE)</f>
        <v>L4031</v>
      </c>
      <c r="AO276" s="356">
        <v>44533</v>
      </c>
      <c r="AQ276" s="575" t="str">
        <f t="shared" si="31"/>
        <v>4-3</v>
      </c>
      <c r="AR276" s="577" t="str">
        <f t="shared" si="32"/>
        <v/>
      </c>
      <c r="AS276" s="579" t="str">
        <f t="shared" si="33"/>
        <v/>
      </c>
      <c r="AT276" s="581" t="str">
        <f t="shared" si="34"/>
        <v/>
      </c>
      <c r="AU276" s="583" t="str">
        <f t="shared" si="35"/>
        <v/>
      </c>
      <c r="AV276" s="585" t="str">
        <f t="shared" si="36"/>
        <v/>
      </c>
      <c r="AW276" s="609" t="str">
        <f t="shared" si="37"/>
        <v/>
      </c>
      <c r="AX276" s="666" t="str">
        <f>VLOOKUP(功能_33[[#This Row],[功能代號]],[3]工作表2!$C:$C,1,FALSE)</f>
        <v>L4031</v>
      </c>
    </row>
    <row r="277" spans="1:50" ht="27.6">
      <c r="C277" s="292" t="s">
        <v>93</v>
      </c>
      <c r="D277" s="292" t="s">
        <v>824</v>
      </c>
      <c r="E277" s="291" t="s">
        <v>831</v>
      </c>
      <c r="F277" s="292" t="s">
        <v>832</v>
      </c>
      <c r="G277" s="292"/>
      <c r="H277" s="291" t="s">
        <v>193</v>
      </c>
      <c r="I277" s="291" t="s">
        <v>2787</v>
      </c>
      <c r="J277" s="225" t="s">
        <v>2972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133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308" t="s">
        <v>3040</v>
      </c>
      <c r="AM277" s="219" t="s">
        <v>3041</v>
      </c>
      <c r="AN277" s="292" t="str">
        <f>VLOOKUP(功能_33[[#This Row],[功能代號]],需二審tmp!A:A,1,FALSE)</f>
        <v>L4321</v>
      </c>
      <c r="AO277" s="356">
        <v>44533</v>
      </c>
      <c r="AQ277" s="575" t="str">
        <f t="shared" si="31"/>
        <v>4-3</v>
      </c>
      <c r="AR277" s="577" t="str">
        <f t="shared" si="32"/>
        <v/>
      </c>
      <c r="AS277" s="579" t="str">
        <f t="shared" si="33"/>
        <v/>
      </c>
      <c r="AT277" s="581" t="str">
        <f t="shared" si="34"/>
        <v/>
      </c>
      <c r="AU277" s="583" t="str">
        <f t="shared" si="35"/>
        <v/>
      </c>
      <c r="AV277" s="585" t="str">
        <f t="shared" si="36"/>
        <v/>
      </c>
      <c r="AW277" s="609" t="str">
        <f t="shared" si="37"/>
        <v/>
      </c>
      <c r="AX277" s="666" t="str">
        <f>VLOOKUP(功能_33[[#This Row],[功能代號]],[3]工作表2!$C:$C,1,FALSE)</f>
        <v>L4321</v>
      </c>
    </row>
    <row r="278" spans="1:50" ht="13.8">
      <c r="C278" s="292" t="s">
        <v>93</v>
      </c>
      <c r="D278" s="292" t="s">
        <v>824</v>
      </c>
      <c r="E278" s="291" t="s">
        <v>833</v>
      </c>
      <c r="F278" s="292" t="s">
        <v>834</v>
      </c>
      <c r="G278" s="292" t="s">
        <v>835</v>
      </c>
      <c r="H278" s="291" t="s">
        <v>193</v>
      </c>
      <c r="I278" s="291" t="s">
        <v>2787</v>
      </c>
      <c r="J278" s="225" t="s">
        <v>2972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195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2989</v>
      </c>
      <c r="AM278" s="291" t="s">
        <v>2989</v>
      </c>
      <c r="AN278" s="292" t="e">
        <f>VLOOKUP(功能_33[[#This Row],[功能代號]],需二審tmp!A:A,1,FALSE)</f>
        <v>#N/A</v>
      </c>
      <c r="AO278" s="356">
        <v>44533</v>
      </c>
      <c r="AQ278" s="575" t="str">
        <f t="shared" si="31"/>
        <v>4-3</v>
      </c>
      <c r="AR278" s="577" t="str">
        <f t="shared" si="32"/>
        <v/>
      </c>
      <c r="AS278" s="579" t="str">
        <f t="shared" si="33"/>
        <v/>
      </c>
      <c r="AT278" s="581" t="str">
        <f t="shared" si="34"/>
        <v/>
      </c>
      <c r="AU278" s="583" t="str">
        <f t="shared" si="35"/>
        <v/>
      </c>
      <c r="AV278" s="585" t="str">
        <f t="shared" si="36"/>
        <v/>
      </c>
      <c r="AW278" s="609" t="str">
        <f t="shared" si="37"/>
        <v/>
      </c>
      <c r="AX278" s="585" t="e">
        <f>VLOOKUP(功能_33[[#This Row],[功能代號]],[3]工作表2!$C:$C,1,FALSE)</f>
        <v>#N/A</v>
      </c>
    </row>
    <row r="279" spans="1:50" ht="13.8">
      <c r="C279" s="292" t="s">
        <v>93</v>
      </c>
      <c r="D279" s="292" t="s">
        <v>824</v>
      </c>
      <c r="E279" s="291" t="s">
        <v>836</v>
      </c>
      <c r="F279" s="292" t="s">
        <v>837</v>
      </c>
      <c r="G279" s="292"/>
      <c r="H279" s="291" t="s">
        <v>193</v>
      </c>
      <c r="I279" s="291" t="s">
        <v>2787</v>
      </c>
      <c r="J279" s="225" t="s">
        <v>2972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133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291" t="s">
        <v>2989</v>
      </c>
      <c r="AM279" s="291" t="s">
        <v>2989</v>
      </c>
      <c r="AN279" s="292" t="str">
        <f>VLOOKUP(功能_33[[#This Row],[功能代號]],需二審tmp!A:A,1,FALSE)</f>
        <v>L4931</v>
      </c>
      <c r="AO279" s="356">
        <v>44533</v>
      </c>
      <c r="AQ279" s="575" t="str">
        <f t="shared" si="31"/>
        <v>4-3</v>
      </c>
      <c r="AR279" s="577" t="str">
        <f t="shared" si="32"/>
        <v/>
      </c>
      <c r="AS279" s="579" t="str">
        <f t="shared" si="33"/>
        <v/>
      </c>
      <c r="AT279" s="581" t="str">
        <f t="shared" si="34"/>
        <v/>
      </c>
      <c r="AU279" s="583" t="str">
        <f t="shared" si="35"/>
        <v/>
      </c>
      <c r="AV279" s="585" t="str">
        <f t="shared" si="36"/>
        <v/>
      </c>
      <c r="AW279" s="609" t="str">
        <f t="shared" si="37"/>
        <v/>
      </c>
      <c r="AX279" s="666" t="str">
        <f>VLOOKUP(功能_33[[#This Row],[功能代號]],[3]工作表2!$C:$C,1,FALSE)</f>
        <v>L4931</v>
      </c>
    </row>
    <row r="280" spans="1:50" ht="27.6">
      <c r="C280" s="292" t="s">
        <v>93</v>
      </c>
      <c r="D280" s="292" t="s">
        <v>824</v>
      </c>
      <c r="E280" s="291" t="s">
        <v>838</v>
      </c>
      <c r="F280" s="292" t="s">
        <v>839</v>
      </c>
      <c r="G280" s="292"/>
      <c r="H280" s="291" t="s">
        <v>193</v>
      </c>
      <c r="I280" s="291" t="s">
        <v>2787</v>
      </c>
      <c r="J280" s="225" t="s">
        <v>2972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172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195</v>
      </c>
      <c r="AA280" s="299">
        <v>44531</v>
      </c>
      <c r="AB280" s="299">
        <v>44531</v>
      </c>
      <c r="AC280" s="299">
        <v>44539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308" t="s">
        <v>3042</v>
      </c>
      <c r="AM280" s="292" t="s">
        <v>3043</v>
      </c>
      <c r="AN280" s="292" t="e">
        <f>VLOOKUP(功能_33[[#This Row],[功能代號]],需二審tmp!A:A,1,FALSE)</f>
        <v>#N/A</v>
      </c>
      <c r="AO280" s="356">
        <v>44533</v>
      </c>
      <c r="AQ280" s="575" t="str">
        <f t="shared" si="31"/>
        <v>4-3</v>
      </c>
      <c r="AR280" s="577" t="str">
        <f t="shared" si="32"/>
        <v/>
      </c>
      <c r="AS280" s="579" t="str">
        <f t="shared" si="33"/>
        <v/>
      </c>
      <c r="AT280" s="581" t="str">
        <f t="shared" si="34"/>
        <v/>
      </c>
      <c r="AU280" s="583" t="str">
        <f t="shared" si="35"/>
        <v/>
      </c>
      <c r="AV280" s="585" t="str">
        <f t="shared" si="36"/>
        <v/>
      </c>
      <c r="AW280" s="609" t="str">
        <f t="shared" si="37"/>
        <v/>
      </c>
      <c r="AX280" s="666" t="str">
        <f>VLOOKUP(功能_33[[#This Row],[功能代號]],[3]工作表2!$C:$C,1,FALSE)</f>
        <v>L4721</v>
      </c>
    </row>
    <row r="281" spans="1:50" ht="13.8">
      <c r="A281" s="605">
        <v>44554</v>
      </c>
      <c r="C281" s="292" t="s">
        <v>93</v>
      </c>
      <c r="D281" s="292" t="s">
        <v>824</v>
      </c>
      <c r="E281" s="291" t="s">
        <v>840</v>
      </c>
      <c r="F281" s="292" t="s">
        <v>841</v>
      </c>
      <c r="G281" s="292"/>
      <c r="H281" s="291" t="s">
        <v>193</v>
      </c>
      <c r="I281" s="291" t="s">
        <v>2787</v>
      </c>
      <c r="J281" s="225" t="s">
        <v>3265</v>
      </c>
      <c r="K281" s="299">
        <v>44490</v>
      </c>
      <c r="L281" s="299">
        <v>44490</v>
      </c>
      <c r="M281" s="299">
        <v>44533</v>
      </c>
      <c r="N281" s="291" t="s">
        <v>7</v>
      </c>
      <c r="O281" s="291" t="s">
        <v>11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44533</v>
      </c>
      <c r="Z281" s="299" t="s">
        <v>133</v>
      </c>
      <c r="AA281" s="299">
        <v>44531</v>
      </c>
      <c r="AB281" s="299">
        <v>44531</v>
      </c>
      <c r="AC281" s="299">
        <v>44550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蔡珮瑜</v>
      </c>
      <c r="AH281" s="299"/>
      <c r="AI281" s="299"/>
      <c r="AJ281" s="292"/>
      <c r="AK281" s="299"/>
      <c r="AL281" s="291" t="s">
        <v>2989</v>
      </c>
      <c r="AM281" s="291" t="s">
        <v>2989</v>
      </c>
      <c r="AN281" s="292" t="str">
        <f>VLOOKUP(功能_33[[#This Row],[功能代號]],需二審tmp!A:A,1,FALSE)</f>
        <v>L4030</v>
      </c>
      <c r="AO281" s="356">
        <v>44533</v>
      </c>
      <c r="AQ281" s="575" t="str">
        <f t="shared" si="31"/>
        <v>4-3</v>
      </c>
      <c r="AR281" s="577" t="str">
        <f t="shared" si="32"/>
        <v/>
      </c>
      <c r="AS281" s="579" t="str">
        <f t="shared" si="33"/>
        <v/>
      </c>
      <c r="AT281" s="581" t="str">
        <f t="shared" si="34"/>
        <v/>
      </c>
      <c r="AU281" s="583" t="str">
        <f t="shared" si="35"/>
        <v/>
      </c>
      <c r="AV281" s="585" t="str">
        <f t="shared" si="36"/>
        <v/>
      </c>
      <c r="AW281" s="609" t="str">
        <f t="shared" si="37"/>
        <v/>
      </c>
      <c r="AX281" s="666" t="str">
        <f>VLOOKUP(功能_33[[#This Row],[功能代號]],[3]工作表2!$C:$C,1,FALSE)</f>
        <v>L4030</v>
      </c>
    </row>
    <row r="282" spans="1:50" ht="13.8">
      <c r="C282" s="292" t="s">
        <v>95</v>
      </c>
      <c r="D282" s="292" t="s">
        <v>2825</v>
      </c>
      <c r="E282" s="291" t="s">
        <v>842</v>
      </c>
      <c r="F282" s="292" t="s">
        <v>843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2971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L6031</v>
      </c>
      <c r="AO282" s="356">
        <v>44526</v>
      </c>
      <c r="AQ282" s="575" t="str">
        <f t="shared" si="31"/>
        <v>6-3</v>
      </c>
      <c r="AR282" s="577" t="str">
        <f t="shared" si="32"/>
        <v/>
      </c>
      <c r="AS282" s="579" t="str">
        <f t="shared" si="33"/>
        <v/>
      </c>
      <c r="AT282" s="581" t="str">
        <f t="shared" si="34"/>
        <v/>
      </c>
      <c r="AU282" s="583" t="str">
        <f t="shared" si="35"/>
        <v/>
      </c>
      <c r="AV282" s="585" t="str">
        <f t="shared" si="36"/>
        <v/>
      </c>
      <c r="AW282" s="609" t="str">
        <f t="shared" si="37"/>
        <v/>
      </c>
      <c r="AX282" s="666" t="str">
        <f>VLOOKUP(功能_33[[#This Row],[功能代號]],[3]工作表2!$C:$C,1,FALSE)</f>
        <v>L6031</v>
      </c>
    </row>
    <row r="283" spans="1:50" ht="13.8">
      <c r="C283" s="292" t="s">
        <v>95</v>
      </c>
      <c r="D283" s="292" t="s">
        <v>2825</v>
      </c>
      <c r="E283" s="291" t="s">
        <v>844</v>
      </c>
      <c r="F283" s="292" t="s">
        <v>845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2971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L6032</v>
      </c>
      <c r="AO283" s="356">
        <v>44526</v>
      </c>
      <c r="AQ283" s="575" t="str">
        <f t="shared" si="31"/>
        <v>6-3</v>
      </c>
      <c r="AR283" s="577" t="str">
        <f t="shared" si="32"/>
        <v/>
      </c>
      <c r="AS283" s="579" t="str">
        <f t="shared" si="33"/>
        <v/>
      </c>
      <c r="AT283" s="581" t="str">
        <f t="shared" si="34"/>
        <v/>
      </c>
      <c r="AU283" s="583" t="str">
        <f t="shared" si="35"/>
        <v/>
      </c>
      <c r="AV283" s="585" t="str">
        <f t="shared" si="36"/>
        <v/>
      </c>
      <c r="AW283" s="609" t="str">
        <f t="shared" si="37"/>
        <v/>
      </c>
      <c r="AX283" s="666" t="str">
        <f>VLOOKUP(功能_33[[#This Row],[功能代號]],[3]工作表2!$C:$C,1,FALSE)</f>
        <v>L6032</v>
      </c>
    </row>
    <row r="284" spans="1:50" ht="13.8">
      <c r="C284" s="292" t="s">
        <v>95</v>
      </c>
      <c r="D284" s="292" t="s">
        <v>2825</v>
      </c>
      <c r="E284" s="291" t="s">
        <v>846</v>
      </c>
      <c r="F284" s="292" t="s">
        <v>847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2971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L6301</v>
      </c>
      <c r="AO284" s="356">
        <v>44526</v>
      </c>
      <c r="AQ284" s="575" t="str">
        <f t="shared" si="31"/>
        <v>6-3</v>
      </c>
      <c r="AR284" s="577" t="str">
        <f t="shared" si="32"/>
        <v/>
      </c>
      <c r="AS284" s="579" t="str">
        <f t="shared" si="33"/>
        <v/>
      </c>
      <c r="AT284" s="581" t="str">
        <f t="shared" si="34"/>
        <v/>
      </c>
      <c r="AU284" s="583" t="str">
        <f t="shared" si="35"/>
        <v/>
      </c>
      <c r="AV284" s="585" t="str">
        <f t="shared" si="36"/>
        <v/>
      </c>
      <c r="AW284" s="609" t="str">
        <f t="shared" si="37"/>
        <v/>
      </c>
      <c r="AX284" s="666" t="str">
        <f>VLOOKUP(功能_33[[#This Row],[功能代號]],[3]工作表2!$C:$C,1,FALSE)</f>
        <v>L6301</v>
      </c>
    </row>
    <row r="285" spans="1:50" ht="13.8">
      <c r="C285" s="292" t="s">
        <v>95</v>
      </c>
      <c r="D285" s="292" t="s">
        <v>2825</v>
      </c>
      <c r="E285" s="291" t="s">
        <v>848</v>
      </c>
      <c r="F285" s="292" t="s">
        <v>849</v>
      </c>
      <c r="G285" s="292"/>
      <c r="H285" s="291" t="s">
        <v>193</v>
      </c>
      <c r="I285" s="291" t="s">
        <v>314</v>
      </c>
      <c r="J285" s="225" t="s">
        <v>417</v>
      </c>
      <c r="K285" s="299">
        <v>44489</v>
      </c>
      <c r="L285" s="299">
        <v>44489</v>
      </c>
      <c r="M285" s="299">
        <v>44494</v>
      </c>
      <c r="N285" s="291" t="s">
        <v>12</v>
      </c>
      <c r="O285" s="291" t="s">
        <v>172</v>
      </c>
      <c r="T285" s="291"/>
      <c r="V285" s="291"/>
      <c r="W285" s="291"/>
      <c r="X285" s="292" t="str">
        <f>VLOOKUP(功能_33[[#This Row],[User]],SKL放款!A:G,7,FALSE)</f>
        <v>放款服務課</v>
      </c>
      <c r="Y285" s="299">
        <v>44494</v>
      </c>
      <c r="Z285" s="299" t="s">
        <v>133</v>
      </c>
      <c r="AA285" s="299" t="s">
        <v>2971</v>
      </c>
      <c r="AB285" s="299">
        <v>44544</v>
      </c>
      <c r="AC285" s="299">
        <v>44544</v>
      </c>
      <c r="AD285" s="299"/>
      <c r="AE285" s="299"/>
      <c r="AF285" s="355"/>
      <c r="AG285" s="299" t="str">
        <f>IFERROR(IF(VLOOKUP(功能_33[[#This Row],[功能代號]],E:Q,11,FALSE)=0,"",VLOOKUP(功能_33[[#This Row],[功能代號]],E:Q,11,FALSE)),"")</f>
        <v>陳政皓</v>
      </c>
      <c r="AH285" s="299"/>
      <c r="AI285" s="299"/>
      <c r="AJ285" s="292"/>
      <c r="AK285" s="299"/>
      <c r="AL285" s="291" t="s">
        <v>190</v>
      </c>
      <c r="AN285" s="292" t="str">
        <f>VLOOKUP(功能_33[[#This Row],[功能代號]],需二審tmp!A:A,1,FALSE)</f>
        <v>L6302</v>
      </c>
      <c r="AO285" s="356">
        <v>44526</v>
      </c>
      <c r="AQ285" s="575" t="str">
        <f t="shared" si="31"/>
        <v>6-3</v>
      </c>
      <c r="AR285" s="577" t="str">
        <f t="shared" si="32"/>
        <v/>
      </c>
      <c r="AS285" s="579" t="str">
        <f t="shared" si="33"/>
        <v/>
      </c>
      <c r="AT285" s="581" t="str">
        <f t="shared" si="34"/>
        <v/>
      </c>
      <c r="AU285" s="583" t="str">
        <f t="shared" si="35"/>
        <v/>
      </c>
      <c r="AV285" s="585" t="str">
        <f t="shared" si="36"/>
        <v/>
      </c>
      <c r="AW285" s="609" t="str">
        <f t="shared" si="37"/>
        <v/>
      </c>
      <c r="AX285" s="666" t="str">
        <f>VLOOKUP(功能_33[[#This Row],[功能代號]],[3]工作表2!$C:$C,1,FALSE)</f>
        <v>L6302</v>
      </c>
    </row>
    <row r="286" spans="1:50" ht="13.8">
      <c r="C286" s="292" t="s">
        <v>91</v>
      </c>
      <c r="D286" s="292" t="s">
        <v>2852</v>
      </c>
      <c r="E286" s="291" t="s">
        <v>850</v>
      </c>
      <c r="F286" s="292" t="s">
        <v>851</v>
      </c>
      <c r="G286" s="292" t="s">
        <v>674</v>
      </c>
      <c r="H286" s="291" t="s">
        <v>193</v>
      </c>
      <c r="I286" s="291" t="s">
        <v>203</v>
      </c>
      <c r="J286" s="225" t="s">
        <v>2968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Y286" s="299">
        <v>44533</v>
      </c>
      <c r="Z286" s="299" t="s">
        <v>195</v>
      </c>
      <c r="AA286" s="299">
        <v>44477</v>
      </c>
      <c r="AB286" s="299"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853</v>
      </c>
      <c r="AN286" s="292" t="e">
        <f>VLOOKUP(功能_33[[#This Row],[功能代號]],需二審tmp!A:A,1,FALSE)</f>
        <v>#N/A</v>
      </c>
      <c r="AO286" s="356">
        <v>44523</v>
      </c>
      <c r="AQ286" s="575" t="str">
        <f t="shared" ref="AQ286:AQ349" si="38">IF(COUNTA(AC286)=1,LEFT(D286,3),"")</f>
        <v>2-3</v>
      </c>
      <c r="AR286" s="577" t="str">
        <f t="shared" ref="AR286:AR349" si="39">IF(AND(COUNTA(L286)=1,COUNTA(M286)=1,COUNTA(Y286)=1,COUNTA(AB286)=1,COUNTA(AC286)=0),LEFT(D286,3),"")</f>
        <v/>
      </c>
      <c r="AS286" s="579" t="str">
        <f t="shared" ref="AS286:AS349" si="40">IF(AND(COUNTA(L286)=1,COUNTA(M286)=1,COUNTA(Y286)=1,COUNTA(AB286)=0,COUNTA(AC286)=0),LEFT(D286,3),"")</f>
        <v/>
      </c>
      <c r="AT286" s="581" t="str">
        <f t="shared" ref="AT286:AT349" si="41">IF(AND(COUNTA(M286)=0,COUNTA(Y286)=1),LEFT(D286,3),"")</f>
        <v/>
      </c>
      <c r="AU286" s="583" t="str">
        <f t="shared" ref="AU286:AU349" si="42">IF(AND(COUNTA(M286)=1,COUNTA(Y286)=0),LEFT(D286,3),"")</f>
        <v/>
      </c>
      <c r="AV286" s="585" t="str">
        <f t="shared" ref="AV286:AV349" si="43">IF(AND(COUNTA(M286)=0,COUNTA(Y286)=0),LEFT(D286,3),"")</f>
        <v/>
      </c>
      <c r="AW286" s="609" t="str">
        <f t="shared" ref="AW286:AW349" si="44">IF(OR(COUNTA(M286)=0,COUNTA(Y286)=0),I286,"")</f>
        <v/>
      </c>
      <c r="AX286" s="666" t="str">
        <f>VLOOKUP(功能_33[[#This Row],[功能代號]],[3]工作表2!$C:$C,1,FALSE)</f>
        <v>L2036</v>
      </c>
    </row>
    <row r="287" spans="1:50" ht="13.8">
      <c r="C287" s="292" t="s">
        <v>91</v>
      </c>
      <c r="D287" s="292" t="s">
        <v>2852</v>
      </c>
      <c r="E287" s="291" t="s">
        <v>854</v>
      </c>
      <c r="F287" s="219" t="s">
        <v>855</v>
      </c>
      <c r="G287" s="292" t="s">
        <v>856</v>
      </c>
      <c r="H287" s="291" t="s">
        <v>193</v>
      </c>
      <c r="I287" s="291" t="s">
        <v>203</v>
      </c>
      <c r="J287" s="225" t="s">
        <v>2968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857</v>
      </c>
      <c r="AN287" s="292" t="str">
        <f>VLOOKUP(功能_33[[#This Row],[功能代號]],需二審tmp!A:A,1,FALSE)</f>
        <v>L2035</v>
      </c>
      <c r="AO287" s="356">
        <v>44523</v>
      </c>
      <c r="AQ287" s="575" t="str">
        <f t="shared" si="38"/>
        <v>2-3</v>
      </c>
      <c r="AR287" s="577" t="str">
        <f t="shared" si="39"/>
        <v/>
      </c>
      <c r="AS287" s="579" t="str">
        <f t="shared" si="40"/>
        <v/>
      </c>
      <c r="AT287" s="581" t="str">
        <f t="shared" si="41"/>
        <v/>
      </c>
      <c r="AU287" s="583" t="str">
        <f t="shared" si="42"/>
        <v/>
      </c>
      <c r="AV287" s="585" t="str">
        <f t="shared" si="43"/>
        <v/>
      </c>
      <c r="AW287" s="609" t="str">
        <f t="shared" si="44"/>
        <v/>
      </c>
      <c r="AX287" s="666" t="str">
        <f>VLOOKUP(功能_33[[#This Row],[功能代號]],[3]工作表2!$C:$C,1,FALSE)</f>
        <v>L2035</v>
      </c>
    </row>
    <row r="288" spans="1:50" ht="13.8">
      <c r="C288" s="292" t="s">
        <v>91</v>
      </c>
      <c r="D288" s="292" t="s">
        <v>2852</v>
      </c>
      <c r="E288" s="291" t="s">
        <v>858</v>
      </c>
      <c r="F288" s="292" t="s">
        <v>859</v>
      </c>
      <c r="G288" s="292" t="s">
        <v>674</v>
      </c>
      <c r="H288" s="291" t="s">
        <v>193</v>
      </c>
      <c r="I288" s="291" t="s">
        <v>203</v>
      </c>
      <c r="J288" s="225" t="s">
        <v>2968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195</v>
      </c>
      <c r="AA288" s="299">
        <v>44477</v>
      </c>
      <c r="AB288" s="299"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190</v>
      </c>
      <c r="AN288" s="292" t="e">
        <f>VLOOKUP(功能_33[[#This Row],[功能代號]],需二審tmp!A:A,1,FALSE)</f>
        <v>#N/A</v>
      </c>
      <c r="AO288" s="356">
        <v>44523</v>
      </c>
      <c r="AQ288" s="575" t="str">
        <f t="shared" si="38"/>
        <v>2-3</v>
      </c>
      <c r="AR288" s="577" t="str">
        <f t="shared" si="39"/>
        <v/>
      </c>
      <c r="AS288" s="579" t="str">
        <f t="shared" si="40"/>
        <v/>
      </c>
      <c r="AT288" s="581" t="str">
        <f t="shared" si="41"/>
        <v/>
      </c>
      <c r="AU288" s="583" t="str">
        <f t="shared" si="42"/>
        <v/>
      </c>
      <c r="AV288" s="585" t="str">
        <f t="shared" si="43"/>
        <v/>
      </c>
      <c r="AW288" s="609" t="str">
        <f t="shared" si="44"/>
        <v/>
      </c>
      <c r="AX288" s="666" t="str">
        <f>VLOOKUP(功能_33[[#This Row],[功能代號]],[3]工作表2!$C:$C,1,FALSE)</f>
        <v>L2305</v>
      </c>
    </row>
    <row r="289" spans="1:50" ht="13.8">
      <c r="C289" s="292" t="s">
        <v>91</v>
      </c>
      <c r="D289" s="292" t="s">
        <v>2852</v>
      </c>
      <c r="E289" s="291" t="s">
        <v>860</v>
      </c>
      <c r="F289" s="292" t="s">
        <v>861</v>
      </c>
      <c r="G289" s="292" t="s">
        <v>862</v>
      </c>
      <c r="H289" s="291" t="s">
        <v>193</v>
      </c>
      <c r="I289" s="291" t="s">
        <v>203</v>
      </c>
      <c r="J289" s="225" t="s">
        <v>2968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>
        <v>44470</v>
      </c>
      <c r="AA289" s="299">
        <f>IF(功能_33[[#This Row],[URS交二審]]=0,"",功能_33[[#This Row],[URS交二審]]+7)</f>
        <v>44477</v>
      </c>
      <c r="AB289" s="299">
        <f>IF(功能_33[[#This Row],[URS交二審]]=0,"",功能_33[[#This Row],[URS交二審]]+7)</f>
        <v>44477</v>
      </c>
      <c r="AC289" s="299">
        <v>44539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>
        <v>227</v>
      </c>
      <c r="AM289" s="292" t="s">
        <v>863</v>
      </c>
      <c r="AN289" s="292" t="str">
        <f>VLOOKUP(功能_33[[#This Row],[功能代號]],需二審tmp!A:A,1,FALSE)</f>
        <v>L2306</v>
      </c>
      <c r="AO289" s="356">
        <v>44523</v>
      </c>
      <c r="AQ289" s="575" t="str">
        <f t="shared" si="38"/>
        <v>2-3</v>
      </c>
      <c r="AR289" s="577" t="str">
        <f t="shared" si="39"/>
        <v/>
      </c>
      <c r="AS289" s="579" t="str">
        <f t="shared" si="40"/>
        <v/>
      </c>
      <c r="AT289" s="581" t="str">
        <f t="shared" si="41"/>
        <v/>
      </c>
      <c r="AU289" s="583" t="str">
        <f t="shared" si="42"/>
        <v/>
      </c>
      <c r="AV289" s="585" t="str">
        <f t="shared" si="43"/>
        <v/>
      </c>
      <c r="AW289" s="609" t="str">
        <f t="shared" si="44"/>
        <v/>
      </c>
      <c r="AX289" s="585" t="e">
        <f>VLOOKUP(功能_33[[#This Row],[功能代號]],[3]工作表2!$C:$C,1,FALSE)</f>
        <v>#N/A</v>
      </c>
    </row>
    <row r="290" spans="1:50" ht="13.8">
      <c r="C290" s="292" t="s">
        <v>91</v>
      </c>
      <c r="D290" s="292" t="s">
        <v>2857</v>
      </c>
      <c r="E290" s="291" t="s">
        <v>864</v>
      </c>
      <c r="F290" s="292" t="s">
        <v>865</v>
      </c>
      <c r="G290" s="292" t="s">
        <v>674</v>
      </c>
      <c r="H290" s="291" t="s">
        <v>136</v>
      </c>
      <c r="I290" s="291" t="s">
        <v>203</v>
      </c>
      <c r="J290" s="225" t="s">
        <v>3152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44533</v>
      </c>
      <c r="Z290" s="299" t="s">
        <v>195</v>
      </c>
      <c r="AA290" s="299">
        <v>44543</v>
      </c>
      <c r="AB290" s="299">
        <v>44543</v>
      </c>
      <c r="AC290" s="299">
        <v>44544</v>
      </c>
      <c r="AD290" s="299" t="s">
        <v>196</v>
      </c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e">
        <f>VLOOKUP(功能_33[[#This Row],[功能代號]],需二審tmp!A:A,1,FALSE)</f>
        <v>#N/A</v>
      </c>
      <c r="AO290" s="356">
        <v>44523</v>
      </c>
      <c r="AQ290" s="575" t="str">
        <f t="shared" si="38"/>
        <v>2-2</v>
      </c>
      <c r="AR290" s="577" t="str">
        <f t="shared" si="39"/>
        <v/>
      </c>
      <c r="AS290" s="579" t="str">
        <f t="shared" si="40"/>
        <v/>
      </c>
      <c r="AT290" s="581" t="str">
        <f t="shared" si="41"/>
        <v/>
      </c>
      <c r="AU290" s="583" t="str">
        <f t="shared" si="42"/>
        <v/>
      </c>
      <c r="AV290" s="585" t="str">
        <f t="shared" si="43"/>
        <v/>
      </c>
      <c r="AW290" s="609" t="str">
        <f t="shared" si="44"/>
        <v/>
      </c>
      <c r="AX290" s="666" t="str">
        <f>VLOOKUP(功能_33[[#This Row],[功能代號]],[3]工作表2!$C:$C,1,FALSE)</f>
        <v>L2022</v>
      </c>
    </row>
    <row r="291" spans="1:50" ht="13.8">
      <c r="C291" s="292" t="s">
        <v>91</v>
      </c>
      <c r="D291" s="292" t="s">
        <v>2857</v>
      </c>
      <c r="E291" s="291" t="s">
        <v>866</v>
      </c>
      <c r="F291" s="292" t="s">
        <v>867</v>
      </c>
      <c r="G291" s="292" t="s">
        <v>868</v>
      </c>
      <c r="H291" s="291" t="s">
        <v>136</v>
      </c>
      <c r="I291" s="291" t="s">
        <v>203</v>
      </c>
      <c r="J291" s="225" t="s">
        <v>3152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14</v>
      </c>
      <c r="P291" s="270" t="s">
        <v>852</v>
      </c>
      <c r="T291" s="291"/>
      <c r="V291" s="291"/>
      <c r="W291" s="291"/>
      <c r="X291" s="292" t="str">
        <f>VLOOKUP(功能_33[[#This Row],[User]],SKL放款!A:G,7,FALSE)</f>
        <v>放款管理課</v>
      </c>
      <c r="Y291" s="299">
        <v>44536</v>
      </c>
      <c r="Z291" s="299" t="s">
        <v>133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張舜雯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L2023</v>
      </c>
      <c r="AO291" s="356">
        <v>44536</v>
      </c>
      <c r="AQ291" s="575" t="str">
        <f t="shared" si="38"/>
        <v>2-2</v>
      </c>
      <c r="AR291" s="577" t="str">
        <f t="shared" si="39"/>
        <v/>
      </c>
      <c r="AS291" s="579" t="str">
        <f t="shared" si="40"/>
        <v/>
      </c>
      <c r="AT291" s="581" t="str">
        <f t="shared" si="41"/>
        <v/>
      </c>
      <c r="AU291" s="583" t="str">
        <f t="shared" si="42"/>
        <v/>
      </c>
      <c r="AV291" s="585" t="str">
        <f t="shared" si="43"/>
        <v/>
      </c>
      <c r="AW291" s="609" t="str">
        <f t="shared" si="44"/>
        <v/>
      </c>
      <c r="AX291" s="585" t="e">
        <f>VLOOKUP(功能_33[[#This Row],[功能代號]],[3]工作表2!$C:$C,1,FALSE)</f>
        <v>#N/A</v>
      </c>
    </row>
    <row r="292" spans="1:50" ht="13.8">
      <c r="C292" s="292" t="s">
        <v>91</v>
      </c>
      <c r="D292" s="292" t="s">
        <v>2857</v>
      </c>
      <c r="E292" s="291" t="s">
        <v>869</v>
      </c>
      <c r="F292" s="219" t="s">
        <v>870</v>
      </c>
      <c r="G292" s="292" t="s">
        <v>674</v>
      </c>
      <c r="H292" s="291" t="s">
        <v>136</v>
      </c>
      <c r="I292" s="291" t="s">
        <v>203</v>
      </c>
      <c r="J292" s="225" t="s">
        <v>3152</v>
      </c>
      <c r="K292" s="299">
        <v>44494</v>
      </c>
      <c r="L292" s="299">
        <v>44494</v>
      </c>
      <c r="M292" s="299">
        <v>44536</v>
      </c>
      <c r="N292" s="291" t="s">
        <v>12</v>
      </c>
      <c r="O292" s="291" t="s">
        <v>13</v>
      </c>
      <c r="P292" s="270" t="s">
        <v>871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44533</v>
      </c>
      <c r="AA292" s="299">
        <v>44543</v>
      </c>
      <c r="AB292" s="299">
        <v>44543</v>
      </c>
      <c r="AC292" s="299">
        <v>44544</v>
      </c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L292" s="291" t="s">
        <v>190</v>
      </c>
      <c r="AN292" s="292" t="str">
        <f>VLOOKUP(功能_33[[#This Row],[功能代號]],需二審tmp!A:A,1,FALSE)</f>
        <v>L2222</v>
      </c>
      <c r="AO292" s="356">
        <v>44523</v>
      </c>
      <c r="AQ292" s="575" t="str">
        <f t="shared" si="38"/>
        <v>2-2</v>
      </c>
      <c r="AR292" s="577" t="str">
        <f t="shared" si="39"/>
        <v/>
      </c>
      <c r="AS292" s="579" t="str">
        <f t="shared" si="40"/>
        <v/>
      </c>
      <c r="AT292" s="581" t="str">
        <f t="shared" si="41"/>
        <v/>
      </c>
      <c r="AU292" s="583" t="str">
        <f t="shared" si="42"/>
        <v/>
      </c>
      <c r="AV292" s="585" t="str">
        <f t="shared" si="43"/>
        <v/>
      </c>
      <c r="AW292" s="609" t="str">
        <f t="shared" si="44"/>
        <v/>
      </c>
      <c r="AX292" s="666" t="str">
        <f>VLOOKUP(功能_33[[#This Row],[功能代號]],[3]工作表2!$C:$C,1,FALSE)</f>
        <v>L2222</v>
      </c>
    </row>
    <row r="293" spans="1:50" ht="13.8">
      <c r="C293" s="292" t="s">
        <v>91</v>
      </c>
      <c r="D293" s="292" t="s">
        <v>2852</v>
      </c>
      <c r="E293" s="291" t="s">
        <v>872</v>
      </c>
      <c r="F293" s="292" t="s">
        <v>873</v>
      </c>
      <c r="G293" s="292"/>
      <c r="H293" s="291" t="s">
        <v>193</v>
      </c>
      <c r="I293" s="291" t="s">
        <v>203</v>
      </c>
      <c r="J293" s="225" t="s">
        <v>2968</v>
      </c>
      <c r="K293" s="299">
        <v>44494</v>
      </c>
      <c r="L293" s="299">
        <v>44494</v>
      </c>
      <c r="M293" s="299">
        <v>44536</v>
      </c>
      <c r="N293" s="291" t="s">
        <v>10</v>
      </c>
      <c r="O293" s="291" t="s">
        <v>13</v>
      </c>
      <c r="T293" s="291"/>
      <c r="V293" s="291"/>
      <c r="W293" s="291"/>
      <c r="X293" s="292" t="str">
        <f>VLOOKUP(功能_33[[#This Row],[User]],SKL放款!A:G,7,FALSE)</f>
        <v>放款推展課</v>
      </c>
      <c r="Y293" s="299">
        <v>44533</v>
      </c>
      <c r="Z293" s="299">
        <v>44477</v>
      </c>
      <c r="AA293" s="299">
        <v>44477</v>
      </c>
      <c r="AB293" s="299">
        <v>44477</v>
      </c>
      <c r="AC293" s="299">
        <v>44539</v>
      </c>
      <c r="AD293" s="299" t="s">
        <v>196</v>
      </c>
      <c r="AE293" s="299"/>
      <c r="AF293" s="355"/>
      <c r="AG293" s="299" t="str">
        <f>IFERROR(IF(VLOOKUP(功能_33[[#This Row],[功能代號]],E:Q,11,FALSE)=0,"",VLOOKUP(功能_33[[#This Row],[功能代號]],E:Q,11,FALSE)),"")</f>
        <v>李珮君</v>
      </c>
      <c r="AH293" s="299"/>
      <c r="AI293" s="299"/>
      <c r="AJ293" s="292"/>
      <c r="AK293" s="299"/>
      <c r="AL293" s="291">
        <v>217</v>
      </c>
      <c r="AM293" s="292" t="s">
        <v>874</v>
      </c>
      <c r="AN293" s="292" t="e">
        <f>VLOOKUP(功能_33[[#This Row],[功能代號]],需二審tmp!A:A,1,FALSE)</f>
        <v>#N/A</v>
      </c>
      <c r="AO293" s="356">
        <v>44523</v>
      </c>
      <c r="AQ293" s="575" t="str">
        <f t="shared" si="38"/>
        <v>2-3</v>
      </c>
      <c r="AR293" s="577" t="str">
        <f t="shared" si="39"/>
        <v/>
      </c>
      <c r="AS293" s="579" t="str">
        <f t="shared" si="40"/>
        <v/>
      </c>
      <c r="AT293" s="581" t="str">
        <f t="shared" si="41"/>
        <v/>
      </c>
      <c r="AU293" s="583" t="str">
        <f t="shared" si="42"/>
        <v/>
      </c>
      <c r="AV293" s="585" t="str">
        <f t="shared" si="43"/>
        <v/>
      </c>
      <c r="AW293" s="609" t="str">
        <f t="shared" si="44"/>
        <v/>
      </c>
      <c r="AX293" s="666" t="str">
        <f>VLOOKUP(功能_33[[#This Row],[功能代號]],[3]工作表2!$C:$C,1,FALSE)</f>
        <v>L2903</v>
      </c>
    </row>
    <row r="294" spans="1:50" ht="13.8">
      <c r="C294" s="292" t="s">
        <v>91</v>
      </c>
      <c r="D294" s="438" t="s">
        <v>2843</v>
      </c>
      <c r="E294" s="291" t="s">
        <v>875</v>
      </c>
      <c r="F294" s="270" t="s">
        <v>876</v>
      </c>
      <c r="G294" s="270"/>
      <c r="H294" s="291" t="s">
        <v>193</v>
      </c>
      <c r="I294" s="291" t="s">
        <v>203</v>
      </c>
      <c r="J294" s="225" t="s">
        <v>3246</v>
      </c>
      <c r="K294" s="299">
        <v>44494</v>
      </c>
      <c r="L294" s="299">
        <v>44490</v>
      </c>
      <c r="M294" s="299">
        <f>IFERROR(IF(VLOOKUP(功能_33[[#This Row],[功能代號]],討論項目!A:H,8,FALSE)=0,"",VLOOKUP(功能_33[[#This Row],[功能代號]],討論項目!A:H,8,FALSE)),"")</f>
        <v>44490</v>
      </c>
      <c r="N294" s="291" t="s">
        <v>7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133</v>
      </c>
      <c r="AA294" s="299">
        <v>44531</v>
      </c>
      <c r="AB294" s="299">
        <v>44531</v>
      </c>
      <c r="AC294" s="299">
        <v>44546</v>
      </c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 t="s">
        <v>190</v>
      </c>
      <c r="AN294" s="292" t="str">
        <f>VLOOKUP(功能_33[[#This Row],[功能代號]],需二審tmp!A:A,1,FALSE)</f>
        <v>L2980</v>
      </c>
      <c r="AO294" s="356">
        <v>44523</v>
      </c>
      <c r="AQ294" s="575" t="str">
        <f t="shared" si="38"/>
        <v>2-9</v>
      </c>
      <c r="AR294" s="577" t="str">
        <f t="shared" si="39"/>
        <v/>
      </c>
      <c r="AS294" s="579" t="str">
        <f t="shared" si="40"/>
        <v/>
      </c>
      <c r="AT294" s="581" t="str">
        <f t="shared" si="41"/>
        <v/>
      </c>
      <c r="AU294" s="583" t="str">
        <f t="shared" si="42"/>
        <v/>
      </c>
      <c r="AV294" s="585" t="str">
        <f t="shared" si="43"/>
        <v/>
      </c>
      <c r="AW294" s="609" t="str">
        <f t="shared" si="44"/>
        <v/>
      </c>
      <c r="AX294" s="666" t="str">
        <f>VLOOKUP(功能_33[[#This Row],[功能代號]],[3]工作表2!$C:$C,1,FALSE)</f>
        <v>L2980</v>
      </c>
    </row>
    <row r="295" spans="1:50" ht="13.8">
      <c r="C295" s="292" t="s">
        <v>91</v>
      </c>
      <c r="D295" s="359" t="s">
        <v>2854</v>
      </c>
      <c r="E295" s="291" t="s">
        <v>877</v>
      </c>
      <c r="F295" s="292" t="s">
        <v>878</v>
      </c>
      <c r="G295" s="292"/>
      <c r="H295" s="291" t="s">
        <v>193</v>
      </c>
      <c r="I295" s="291" t="s">
        <v>203</v>
      </c>
      <c r="J295" s="225" t="s">
        <v>3246</v>
      </c>
      <c r="K295" s="299">
        <v>44494</v>
      </c>
      <c r="L295" s="299">
        <v>44494</v>
      </c>
      <c r="M295" s="299">
        <v>44536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195</v>
      </c>
      <c r="AA295" s="299">
        <v>44477</v>
      </c>
      <c r="AB295" s="299">
        <v>44477</v>
      </c>
      <c r="AC295" s="299">
        <v>44546</v>
      </c>
      <c r="AD295" s="299" t="s">
        <v>196</v>
      </c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210</v>
      </c>
      <c r="AM295" s="292" t="s">
        <v>879</v>
      </c>
      <c r="AN295" s="292" t="e">
        <f>VLOOKUP(功能_33[[#This Row],[功能代號]],需二審tmp!A:A,1,FALSE)</f>
        <v>#N/A</v>
      </c>
      <c r="AO295" s="356">
        <v>44523</v>
      </c>
      <c r="AQ295" s="575" t="str">
        <f t="shared" si="38"/>
        <v>2-9</v>
      </c>
      <c r="AR295" s="577" t="str">
        <f t="shared" si="39"/>
        <v/>
      </c>
      <c r="AS295" s="579" t="str">
        <f t="shared" si="40"/>
        <v/>
      </c>
      <c r="AT295" s="581" t="str">
        <f t="shared" si="41"/>
        <v/>
      </c>
      <c r="AU295" s="583" t="str">
        <f t="shared" si="42"/>
        <v/>
      </c>
      <c r="AV295" s="585" t="str">
        <f t="shared" si="43"/>
        <v/>
      </c>
      <c r="AW295" s="609" t="str">
        <f t="shared" si="44"/>
        <v/>
      </c>
      <c r="AX295" s="666" t="str">
        <f>VLOOKUP(功能_33[[#This Row],[功能代號]],[3]工作表2!$C:$C,1,FALSE)</f>
        <v>L2073</v>
      </c>
    </row>
    <row r="296" spans="1:50" ht="13.8">
      <c r="C296" s="292" t="s">
        <v>91</v>
      </c>
      <c r="D296" s="359" t="s">
        <v>2854</v>
      </c>
      <c r="E296" s="291" t="s">
        <v>880</v>
      </c>
      <c r="F296" s="292" t="s">
        <v>881</v>
      </c>
      <c r="G296" s="292"/>
      <c r="H296" s="291" t="s">
        <v>193</v>
      </c>
      <c r="I296" s="291" t="s">
        <v>203</v>
      </c>
      <c r="J296" s="225" t="s">
        <v>3246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12</v>
      </c>
      <c r="O296" s="291" t="s">
        <v>172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133</v>
      </c>
      <c r="AA296" s="299">
        <v>44529</v>
      </c>
      <c r="AB296" s="299">
        <v>44529</v>
      </c>
      <c r="AC296" s="299">
        <v>44546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陳政皓</v>
      </c>
      <c r="AH296" s="299"/>
      <c r="AI296" s="299"/>
      <c r="AJ296" s="292"/>
      <c r="AK296" s="299"/>
      <c r="AL296" s="291">
        <v>231</v>
      </c>
      <c r="AM296" s="292" t="s">
        <v>882</v>
      </c>
      <c r="AN296" s="292" t="str">
        <f>VLOOKUP(功能_33[[#This Row],[功能代號]],需二審tmp!A:A,1,FALSE)</f>
        <v>L2703</v>
      </c>
      <c r="AO296" s="356">
        <v>44523</v>
      </c>
      <c r="AQ296" s="575" t="str">
        <f t="shared" si="38"/>
        <v>2-9</v>
      </c>
      <c r="AR296" s="577" t="str">
        <f t="shared" si="39"/>
        <v/>
      </c>
      <c r="AS296" s="579" t="str">
        <f t="shared" si="40"/>
        <v/>
      </c>
      <c r="AT296" s="581" t="str">
        <f t="shared" si="41"/>
        <v/>
      </c>
      <c r="AU296" s="583" t="str">
        <f t="shared" si="42"/>
        <v/>
      </c>
      <c r="AV296" s="585" t="str">
        <f t="shared" si="43"/>
        <v/>
      </c>
      <c r="AW296" s="609" t="str">
        <f t="shared" si="44"/>
        <v/>
      </c>
      <c r="AX296" s="666" t="str">
        <f>VLOOKUP(功能_33[[#This Row],[功能代號]],[3]工作表2!$C:$C,1,FALSE)</f>
        <v>L2703</v>
      </c>
    </row>
    <row r="297" spans="1:50" ht="13.8">
      <c r="C297" s="292" t="s">
        <v>91</v>
      </c>
      <c r="D297" s="292" t="s">
        <v>2842</v>
      </c>
      <c r="E297" s="291" t="s">
        <v>883</v>
      </c>
      <c r="F297" s="292" t="s">
        <v>884</v>
      </c>
      <c r="G297" s="292"/>
      <c r="H297" s="291" t="s">
        <v>193</v>
      </c>
      <c r="I297" s="291" t="s">
        <v>203</v>
      </c>
      <c r="J297" s="225" t="s">
        <v>3152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871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133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190</v>
      </c>
      <c r="AN297" s="292" t="str">
        <f>VLOOKUP(功能_33[[#This Row],[功能代號]],需二審tmp!A:A,1,FALSE)</f>
        <v>L2039</v>
      </c>
      <c r="AO297" s="356">
        <v>44523</v>
      </c>
      <c r="AQ297" s="575" t="str">
        <f t="shared" si="38"/>
        <v>2-4</v>
      </c>
      <c r="AR297" s="577" t="str">
        <f t="shared" si="39"/>
        <v/>
      </c>
      <c r="AS297" s="579" t="str">
        <f t="shared" si="40"/>
        <v/>
      </c>
      <c r="AT297" s="581" t="str">
        <f t="shared" si="41"/>
        <v/>
      </c>
      <c r="AU297" s="583" t="str">
        <f t="shared" si="42"/>
        <v/>
      </c>
      <c r="AV297" s="585" t="str">
        <f t="shared" si="43"/>
        <v/>
      </c>
      <c r="AW297" s="609" t="str">
        <f t="shared" si="44"/>
        <v/>
      </c>
      <c r="AX297" s="666" t="str">
        <f>VLOOKUP(功能_33[[#This Row],[功能代號]],[3]工作表2!$C:$C,1,FALSE)</f>
        <v>L2039</v>
      </c>
    </row>
    <row r="298" spans="1:50" ht="13.8">
      <c r="A298" s="637"/>
      <c r="B298" s="424"/>
      <c r="C298" s="292" t="s">
        <v>91</v>
      </c>
      <c r="D298" s="292" t="s">
        <v>2842</v>
      </c>
      <c r="E298" s="291" t="s">
        <v>3203</v>
      </c>
      <c r="F298" s="653" t="s">
        <v>3204</v>
      </c>
      <c r="G298" s="292"/>
      <c r="H298" s="291" t="s">
        <v>193</v>
      </c>
      <c r="I298" s="291" t="s">
        <v>203</v>
      </c>
      <c r="J298" s="225" t="s">
        <v>3246</v>
      </c>
      <c r="K298" s="299">
        <v>44494</v>
      </c>
      <c r="L298" s="299">
        <v>44517</v>
      </c>
      <c r="M298" s="299">
        <v>44517</v>
      </c>
      <c r="N298" s="291" t="s">
        <v>10</v>
      </c>
      <c r="O298" s="291" t="s">
        <v>24</v>
      </c>
      <c r="T298" s="291"/>
      <c r="V298" s="291"/>
      <c r="W298" s="291"/>
      <c r="X298" s="292" t="str">
        <f>VLOOKUP(功能_33[[#This Row],[User]],SKL放款!A:G,7,FALSE)</f>
        <v>放款服務課</v>
      </c>
      <c r="Y298" s="299">
        <v>44533</v>
      </c>
      <c r="Z298" s="299" t="s">
        <v>195</v>
      </c>
      <c r="AA298" s="299">
        <v>44517</v>
      </c>
      <c r="AB298" s="299">
        <v>44517</v>
      </c>
      <c r="AC298" s="299">
        <v>44546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邵淑微</v>
      </c>
      <c r="AH298" s="299"/>
      <c r="AI298" s="299"/>
      <c r="AJ298" s="292"/>
      <c r="AK298" s="299"/>
      <c r="AL298" s="291" t="s">
        <v>190</v>
      </c>
      <c r="AN298" s="292" t="e">
        <f>VLOOKUP(功能_33[[#This Row],[功能代號]],需二審tmp!A:A,1,FALSE)</f>
        <v>#N/A</v>
      </c>
      <c r="AO298" s="356">
        <v>44523</v>
      </c>
      <c r="AQ298" s="575" t="str">
        <f t="shared" si="38"/>
        <v>2-4</v>
      </c>
      <c r="AR298" s="577" t="str">
        <f t="shared" si="39"/>
        <v/>
      </c>
      <c r="AS298" s="579" t="str">
        <f t="shared" si="40"/>
        <v/>
      </c>
      <c r="AT298" s="581" t="str">
        <f t="shared" si="41"/>
        <v/>
      </c>
      <c r="AU298" s="583" t="str">
        <f t="shared" si="42"/>
        <v/>
      </c>
      <c r="AV298" s="585" t="str">
        <f t="shared" si="43"/>
        <v/>
      </c>
      <c r="AW298" s="609" t="str">
        <f t="shared" si="44"/>
        <v/>
      </c>
      <c r="AX298" s="585" t="e">
        <f>VLOOKUP(功能_33[[#This Row],[功能代號]],[3]工作表2!$C:$C,1,FALSE)</f>
        <v>#N/A</v>
      </c>
    </row>
    <row r="299" spans="1:50" ht="13.8">
      <c r="C299" s="292" t="s">
        <v>91</v>
      </c>
      <c r="D299" s="292" t="s">
        <v>2842</v>
      </c>
      <c r="E299" s="291" t="s">
        <v>885</v>
      </c>
      <c r="F299" s="292" t="s">
        <v>886</v>
      </c>
      <c r="G299" s="292"/>
      <c r="H299" s="291" t="s">
        <v>193</v>
      </c>
      <c r="I299" s="291" t="s">
        <v>203</v>
      </c>
      <c r="J299" s="225" t="s">
        <v>3152</v>
      </c>
      <c r="K299" s="299">
        <v>44494</v>
      </c>
      <c r="L299" s="299">
        <v>44494</v>
      </c>
      <c r="M299" s="299">
        <f>IFERROR(IF(VLOOKUP(功能_33[[#This Row],[功能代號]],討論項目!A:H,8,FALSE)=0,"",VLOOKUP(功能_33[[#This Row],[功能代號]],討論項目!A:H,8,FALSE)),"")</f>
        <v>44494</v>
      </c>
      <c r="N299" s="291" t="s">
        <v>10</v>
      </c>
      <c r="O299" s="291" t="s">
        <v>25</v>
      </c>
      <c r="P299" s="270" t="s">
        <v>871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44533</v>
      </c>
      <c r="Z299" s="299" t="s">
        <v>133</v>
      </c>
      <c r="AA299" s="299">
        <v>44525</v>
      </c>
      <c r="AB299" s="299">
        <v>44525</v>
      </c>
      <c r="AC299" s="299">
        <v>44544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邱怡婷</v>
      </c>
      <c r="AH299" s="299"/>
      <c r="AI299" s="299"/>
      <c r="AJ299" s="292"/>
      <c r="AK299" s="299"/>
      <c r="AL299" s="291" t="s">
        <v>190</v>
      </c>
      <c r="AN299" s="292" t="str">
        <f>VLOOKUP(功能_33[[#This Row],[功能代號]],需二審tmp!A:A,1,FALSE)</f>
        <v>L2480</v>
      </c>
      <c r="AO299" s="356">
        <v>44523</v>
      </c>
      <c r="AQ299" s="575" t="str">
        <f t="shared" si="38"/>
        <v>2-4</v>
      </c>
      <c r="AR299" s="577" t="str">
        <f t="shared" si="39"/>
        <v/>
      </c>
      <c r="AS299" s="579" t="str">
        <f t="shared" si="40"/>
        <v/>
      </c>
      <c r="AT299" s="581" t="str">
        <f t="shared" si="41"/>
        <v/>
      </c>
      <c r="AU299" s="583" t="str">
        <f t="shared" si="42"/>
        <v/>
      </c>
      <c r="AV299" s="585" t="str">
        <f t="shared" si="43"/>
        <v/>
      </c>
      <c r="AW299" s="609" t="str">
        <f t="shared" si="44"/>
        <v/>
      </c>
      <c r="AX299" s="666" t="str">
        <f>VLOOKUP(功能_33[[#This Row],[功能代號]],[3]工作表2!$C:$C,1,FALSE)</f>
        <v>L2480</v>
      </c>
    </row>
    <row r="300" spans="1:50" ht="13.8">
      <c r="C300" s="292" t="s">
        <v>94</v>
      </c>
      <c r="D300" s="292" t="s">
        <v>2832</v>
      </c>
      <c r="E300" s="291" t="s">
        <v>887</v>
      </c>
      <c r="F300" s="292" t="s">
        <v>888</v>
      </c>
      <c r="G300" s="292"/>
      <c r="H300" s="291" t="s">
        <v>480</v>
      </c>
      <c r="I300" s="291" t="s">
        <v>480</v>
      </c>
      <c r="J300" s="225" t="s">
        <v>3070</v>
      </c>
      <c r="K300" s="299">
        <v>44496</v>
      </c>
      <c r="L300" s="299">
        <v>44496</v>
      </c>
      <c r="M300" s="299">
        <v>44537</v>
      </c>
      <c r="N300" s="291" t="s">
        <v>7</v>
      </c>
      <c r="O300" s="291" t="s">
        <v>14</v>
      </c>
      <c r="P300" s="270" t="s">
        <v>2970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44537</v>
      </c>
      <c r="Z300" s="299" t="s">
        <v>133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22">
        <v>44488</v>
      </c>
      <c r="AL300" s="291" t="s">
        <v>3067</v>
      </c>
      <c r="AM300" s="292" t="s">
        <v>3068</v>
      </c>
      <c r="AN300" s="292" t="str">
        <f>VLOOKUP(功能_33[[#This Row],[功能代號]],需二審tmp!A:A,1,FALSE)</f>
        <v>L5060</v>
      </c>
      <c r="AQ300" s="575" t="str">
        <f t="shared" si="38"/>
        <v>5-4</v>
      </c>
      <c r="AR300" s="577" t="str">
        <f t="shared" si="39"/>
        <v/>
      </c>
      <c r="AS300" s="579" t="str">
        <f t="shared" si="40"/>
        <v/>
      </c>
      <c r="AT300" s="581" t="str">
        <f t="shared" si="41"/>
        <v/>
      </c>
      <c r="AU300" s="583" t="str">
        <f t="shared" si="42"/>
        <v/>
      </c>
      <c r="AV300" s="585" t="str">
        <f t="shared" si="43"/>
        <v/>
      </c>
      <c r="AW300" s="609" t="str">
        <f t="shared" si="44"/>
        <v/>
      </c>
      <c r="AX300" s="585" t="e">
        <f>VLOOKUP(功能_33[[#This Row],[功能代號]],[3]工作表2!$C:$C,1,FALSE)</f>
        <v>#N/A</v>
      </c>
    </row>
    <row r="301" spans="1:50" ht="13.8">
      <c r="C301" s="292" t="s">
        <v>94</v>
      </c>
      <c r="D301" s="292" t="s">
        <v>2832</v>
      </c>
      <c r="E301" s="291" t="s">
        <v>889</v>
      </c>
      <c r="F301" s="292" t="s">
        <v>890</v>
      </c>
      <c r="G301" s="292"/>
      <c r="H301" s="291" t="s">
        <v>480</v>
      </c>
      <c r="I301" s="291" t="s">
        <v>480</v>
      </c>
      <c r="J301" s="225" t="s">
        <v>3070</v>
      </c>
      <c r="K301" s="299">
        <v>44496</v>
      </c>
      <c r="L301" s="299">
        <v>44496</v>
      </c>
      <c r="M301" s="299">
        <v>44496</v>
      </c>
      <c r="N301" s="291" t="s">
        <v>7</v>
      </c>
      <c r="O301" s="291" t="s">
        <v>14</v>
      </c>
      <c r="P301" s="270" t="s">
        <v>2970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44496</v>
      </c>
      <c r="Z301" s="299" t="s">
        <v>195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3067</v>
      </c>
      <c r="AM301" s="292" t="s">
        <v>3068</v>
      </c>
      <c r="AN301" s="292" t="e">
        <f>VLOOKUP(功能_33[[#This Row],[功能代號]],需二審tmp!A:A,1,FALSE)</f>
        <v>#N/A</v>
      </c>
      <c r="AO301" s="356">
        <v>44526</v>
      </c>
      <c r="AQ301" s="575" t="str">
        <f t="shared" si="38"/>
        <v>5-4</v>
      </c>
      <c r="AR301" s="577" t="str">
        <f t="shared" si="39"/>
        <v/>
      </c>
      <c r="AS301" s="579" t="str">
        <f t="shared" si="40"/>
        <v/>
      </c>
      <c r="AT301" s="581" t="str">
        <f t="shared" si="41"/>
        <v/>
      </c>
      <c r="AU301" s="583" t="str">
        <f t="shared" si="42"/>
        <v/>
      </c>
      <c r="AV301" s="585" t="str">
        <f t="shared" si="43"/>
        <v/>
      </c>
      <c r="AW301" s="609" t="str">
        <f t="shared" si="44"/>
        <v/>
      </c>
      <c r="AX301" s="585" t="e">
        <f>VLOOKUP(功能_33[[#This Row],[功能代號]],[3]工作表2!$C:$C,1,FALSE)</f>
        <v>#N/A</v>
      </c>
    </row>
    <row r="302" spans="1:50" ht="13.8">
      <c r="C302" s="292" t="s">
        <v>94</v>
      </c>
      <c r="D302" s="292" t="s">
        <v>2832</v>
      </c>
      <c r="E302" s="291" t="s">
        <v>891</v>
      </c>
      <c r="F302" s="292" t="s">
        <v>892</v>
      </c>
      <c r="G302" s="292"/>
      <c r="H302" s="291" t="s">
        <v>480</v>
      </c>
      <c r="I302" s="291" t="s">
        <v>480</v>
      </c>
      <c r="J302" s="225" t="s">
        <v>3070</v>
      </c>
      <c r="K302" s="299">
        <v>44496</v>
      </c>
      <c r="L302" s="299">
        <v>44496</v>
      </c>
      <c r="M302" s="299">
        <v>44515</v>
      </c>
      <c r="N302" s="291" t="s">
        <v>7</v>
      </c>
      <c r="O302" s="291" t="s">
        <v>14</v>
      </c>
      <c r="P302" s="270" t="s">
        <v>2970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44515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3067</v>
      </c>
      <c r="AM302" s="292" t="s">
        <v>3068</v>
      </c>
      <c r="AN302" s="292" t="str">
        <f>VLOOKUP(功能_33[[#This Row],[功能代號]],需二審tmp!A:A,1,FALSE)</f>
        <v>L5961</v>
      </c>
      <c r="AO302" s="356">
        <v>44526</v>
      </c>
      <c r="AQ302" s="575" t="str">
        <f t="shared" si="38"/>
        <v>5-4</v>
      </c>
      <c r="AR302" s="577" t="str">
        <f t="shared" si="39"/>
        <v/>
      </c>
      <c r="AS302" s="579" t="str">
        <f t="shared" si="40"/>
        <v/>
      </c>
      <c r="AT302" s="581" t="str">
        <f t="shared" si="41"/>
        <v/>
      </c>
      <c r="AU302" s="583" t="str">
        <f t="shared" si="42"/>
        <v/>
      </c>
      <c r="AV302" s="585" t="str">
        <f t="shared" si="43"/>
        <v/>
      </c>
      <c r="AW302" s="609" t="str">
        <f t="shared" si="44"/>
        <v/>
      </c>
      <c r="AX302" s="585" t="e">
        <f>VLOOKUP(功能_33[[#This Row],[功能代號]],[3]工作表2!$C:$C,1,FALSE)</f>
        <v>#N/A</v>
      </c>
    </row>
    <row r="303" spans="1:50" ht="13.8">
      <c r="C303" s="292" t="s">
        <v>94</v>
      </c>
      <c r="D303" s="292" t="s">
        <v>2832</v>
      </c>
      <c r="E303" s="291" t="s">
        <v>893</v>
      </c>
      <c r="F303" s="292" t="s">
        <v>894</v>
      </c>
      <c r="G303" s="292"/>
      <c r="H303" s="291" t="s">
        <v>480</v>
      </c>
      <c r="I303" s="291" t="s">
        <v>480</v>
      </c>
      <c r="J303" s="225" t="s">
        <v>3070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2970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3067</v>
      </c>
      <c r="AM303" s="292" t="s">
        <v>3068</v>
      </c>
      <c r="AN303" s="292" t="str">
        <f>VLOOKUP(功能_33[[#This Row],[功能代號]],需二審tmp!A:A,1,FALSE)</f>
        <v>L5601</v>
      </c>
      <c r="AO303" s="356">
        <v>44526</v>
      </c>
      <c r="AQ303" s="575" t="str">
        <f t="shared" si="38"/>
        <v>5-4</v>
      </c>
      <c r="AR303" s="577" t="str">
        <f t="shared" si="39"/>
        <v/>
      </c>
      <c r="AS303" s="579" t="str">
        <f t="shared" si="40"/>
        <v/>
      </c>
      <c r="AT303" s="581" t="str">
        <f t="shared" si="41"/>
        <v/>
      </c>
      <c r="AU303" s="583" t="str">
        <f t="shared" si="42"/>
        <v/>
      </c>
      <c r="AV303" s="585" t="str">
        <f t="shared" si="43"/>
        <v/>
      </c>
      <c r="AW303" s="609" t="str">
        <f t="shared" si="44"/>
        <v/>
      </c>
      <c r="AX303" s="585" t="e">
        <f>VLOOKUP(功能_33[[#This Row],[功能代號]],[3]工作表2!$C:$C,1,FALSE)</f>
        <v>#N/A</v>
      </c>
    </row>
    <row r="304" spans="1:50" ht="13.8">
      <c r="C304" s="292" t="s">
        <v>94</v>
      </c>
      <c r="D304" s="292" t="s">
        <v>2832</v>
      </c>
      <c r="E304" s="291" t="s">
        <v>895</v>
      </c>
      <c r="F304" s="292" t="s">
        <v>896</v>
      </c>
      <c r="G304" s="292"/>
      <c r="H304" s="291" t="s">
        <v>480</v>
      </c>
      <c r="I304" s="291" t="s">
        <v>480</v>
      </c>
      <c r="J304" s="225" t="s">
        <v>3070</v>
      </c>
      <c r="K304" s="299">
        <v>44496</v>
      </c>
      <c r="L304" s="299">
        <v>44496</v>
      </c>
      <c r="M304" s="299">
        <v>44501</v>
      </c>
      <c r="N304" s="291" t="s">
        <v>7</v>
      </c>
      <c r="O304" s="291" t="s">
        <v>14</v>
      </c>
      <c r="P304" s="270" t="s">
        <v>2970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44501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3067</v>
      </c>
      <c r="AM304" s="292" t="s">
        <v>3068</v>
      </c>
      <c r="AN304" s="292" t="str">
        <f>VLOOKUP(功能_33[[#This Row],[功能代號]],需二審tmp!A:A,1,FALSE)</f>
        <v>L5962</v>
      </c>
      <c r="AO304" s="356">
        <v>44526</v>
      </c>
      <c r="AQ304" s="575" t="str">
        <f t="shared" si="38"/>
        <v>5-4</v>
      </c>
      <c r="AR304" s="577" t="str">
        <f t="shared" si="39"/>
        <v/>
      </c>
      <c r="AS304" s="579" t="str">
        <f t="shared" si="40"/>
        <v/>
      </c>
      <c r="AT304" s="581" t="str">
        <f t="shared" si="41"/>
        <v/>
      </c>
      <c r="AU304" s="583" t="str">
        <f t="shared" si="42"/>
        <v/>
      </c>
      <c r="AV304" s="585" t="str">
        <f t="shared" si="43"/>
        <v/>
      </c>
      <c r="AW304" s="609" t="str">
        <f t="shared" si="44"/>
        <v/>
      </c>
      <c r="AX304" s="585" t="e">
        <f>VLOOKUP(功能_33[[#This Row],[功能代號]],[3]工作表2!$C:$C,1,FALSE)</f>
        <v>#N/A</v>
      </c>
    </row>
    <row r="305" spans="3:50" ht="13.8">
      <c r="C305" s="292" t="s">
        <v>94</v>
      </c>
      <c r="D305" s="292" t="s">
        <v>2832</v>
      </c>
      <c r="E305" s="291" t="s">
        <v>897</v>
      </c>
      <c r="F305" s="292" t="s">
        <v>898</v>
      </c>
      <c r="G305" s="292"/>
      <c r="H305" s="291" t="s">
        <v>480</v>
      </c>
      <c r="I305" s="291" t="s">
        <v>480</v>
      </c>
      <c r="J305" s="225" t="s">
        <v>3070</v>
      </c>
      <c r="K305" s="299">
        <v>44496</v>
      </c>
      <c r="L305" s="299">
        <v>44496</v>
      </c>
      <c r="M305" s="299">
        <v>44503</v>
      </c>
      <c r="N305" s="291" t="s">
        <v>7</v>
      </c>
      <c r="O305" s="291" t="s">
        <v>14</v>
      </c>
      <c r="P305" s="270" t="s">
        <v>2970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44503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3067</v>
      </c>
      <c r="AM305" s="292" t="s">
        <v>3068</v>
      </c>
      <c r="AN305" s="292" t="str">
        <f>VLOOKUP(功能_33[[#This Row],[功能代號]],需二審tmp!A:A,1,FALSE)</f>
        <v>L5602</v>
      </c>
      <c r="AO305" s="356">
        <v>44526</v>
      </c>
      <c r="AQ305" s="575" t="str">
        <f t="shared" si="38"/>
        <v>5-4</v>
      </c>
      <c r="AR305" s="577" t="str">
        <f t="shared" si="39"/>
        <v/>
      </c>
      <c r="AS305" s="579" t="str">
        <f t="shared" si="40"/>
        <v/>
      </c>
      <c r="AT305" s="581" t="str">
        <f t="shared" si="41"/>
        <v/>
      </c>
      <c r="AU305" s="583" t="str">
        <f t="shared" si="42"/>
        <v/>
      </c>
      <c r="AV305" s="585" t="str">
        <f t="shared" si="43"/>
        <v/>
      </c>
      <c r="AW305" s="609" t="str">
        <f t="shared" si="44"/>
        <v/>
      </c>
      <c r="AX305" s="585" t="e">
        <f>VLOOKUP(功能_33[[#This Row],[功能代號]],[3]工作表2!$C:$C,1,FALSE)</f>
        <v>#N/A</v>
      </c>
    </row>
    <row r="306" spans="3:50" ht="13.8">
      <c r="C306" s="292" t="s">
        <v>94</v>
      </c>
      <c r="D306" s="292" t="s">
        <v>2832</v>
      </c>
      <c r="E306" s="291" t="s">
        <v>899</v>
      </c>
      <c r="F306" s="292" t="s">
        <v>900</v>
      </c>
      <c r="G306" s="292"/>
      <c r="H306" s="291" t="s">
        <v>480</v>
      </c>
      <c r="I306" s="291" t="s">
        <v>480</v>
      </c>
      <c r="J306" s="225" t="s">
        <v>3070</v>
      </c>
      <c r="K306" s="299">
        <v>44496</v>
      </c>
      <c r="L306" s="299">
        <v>44496</v>
      </c>
      <c r="M306" s="299">
        <v>44516</v>
      </c>
      <c r="N306" s="291" t="s">
        <v>7</v>
      </c>
      <c r="O306" s="291" t="s">
        <v>14</v>
      </c>
      <c r="P306" s="270" t="s">
        <v>2970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44516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3067</v>
      </c>
      <c r="AM306" s="292" t="s">
        <v>3068</v>
      </c>
      <c r="AN306" s="292" t="str">
        <f>VLOOKUP(功能_33[[#This Row],[功能代號]],需二審tmp!A:A,1,FALSE)</f>
        <v>L5963</v>
      </c>
      <c r="AO306" s="356">
        <v>44526</v>
      </c>
      <c r="AQ306" s="575" t="str">
        <f t="shared" si="38"/>
        <v>5-4</v>
      </c>
      <c r="AR306" s="577" t="str">
        <f t="shared" si="39"/>
        <v/>
      </c>
      <c r="AS306" s="579" t="str">
        <f t="shared" si="40"/>
        <v/>
      </c>
      <c r="AT306" s="581" t="str">
        <f t="shared" si="41"/>
        <v/>
      </c>
      <c r="AU306" s="583" t="str">
        <f t="shared" si="42"/>
        <v/>
      </c>
      <c r="AV306" s="585" t="str">
        <f t="shared" si="43"/>
        <v/>
      </c>
      <c r="AW306" s="609" t="str">
        <f t="shared" si="44"/>
        <v/>
      </c>
      <c r="AX306" s="585" t="e">
        <f>VLOOKUP(功能_33[[#This Row],[功能代號]],[3]工作表2!$C:$C,1,FALSE)</f>
        <v>#N/A</v>
      </c>
    </row>
    <row r="307" spans="3:50" ht="13.8">
      <c r="C307" s="292" t="s">
        <v>94</v>
      </c>
      <c r="D307" s="292" t="s">
        <v>2832</v>
      </c>
      <c r="E307" s="291" t="s">
        <v>901</v>
      </c>
      <c r="F307" s="292" t="s">
        <v>902</v>
      </c>
      <c r="G307" s="292"/>
      <c r="H307" s="291" t="s">
        <v>480</v>
      </c>
      <c r="I307" s="291" t="s">
        <v>480</v>
      </c>
      <c r="J307" s="225" t="s">
        <v>3070</v>
      </c>
      <c r="K307" s="299">
        <v>44496</v>
      </c>
      <c r="L307" s="299">
        <v>44496</v>
      </c>
      <c r="M307" s="299">
        <v>44517</v>
      </c>
      <c r="N307" s="291" t="s">
        <v>7</v>
      </c>
      <c r="O307" s="291" t="s">
        <v>14</v>
      </c>
      <c r="P307" s="270" t="s">
        <v>2970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44517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3067</v>
      </c>
      <c r="AM307" s="292" t="s">
        <v>3068</v>
      </c>
      <c r="AN307" s="292" t="str">
        <f>VLOOKUP(功能_33[[#This Row],[功能代號]],需二審tmp!A:A,1,FALSE)</f>
        <v>L5603</v>
      </c>
      <c r="AO307" s="356">
        <v>44526</v>
      </c>
      <c r="AQ307" s="575" t="str">
        <f t="shared" si="38"/>
        <v>5-4</v>
      </c>
      <c r="AR307" s="577" t="str">
        <f t="shared" si="39"/>
        <v/>
      </c>
      <c r="AS307" s="579" t="str">
        <f t="shared" si="40"/>
        <v/>
      </c>
      <c r="AT307" s="581" t="str">
        <f t="shared" si="41"/>
        <v/>
      </c>
      <c r="AU307" s="583" t="str">
        <f t="shared" si="42"/>
        <v/>
      </c>
      <c r="AV307" s="585" t="str">
        <f t="shared" si="43"/>
        <v/>
      </c>
      <c r="AW307" s="609" t="str">
        <f t="shared" si="44"/>
        <v/>
      </c>
      <c r="AX307" s="585" t="e">
        <f>VLOOKUP(功能_33[[#This Row],[功能代號]],[3]工作表2!$C:$C,1,FALSE)</f>
        <v>#N/A</v>
      </c>
    </row>
    <row r="308" spans="3:50" ht="13.8">
      <c r="C308" s="292" t="s">
        <v>94</v>
      </c>
      <c r="D308" s="292" t="s">
        <v>2832</v>
      </c>
      <c r="E308" s="291" t="s">
        <v>903</v>
      </c>
      <c r="F308" s="292" t="s">
        <v>904</v>
      </c>
      <c r="G308" s="292"/>
      <c r="H308" s="291" t="s">
        <v>480</v>
      </c>
      <c r="I308" s="291" t="s">
        <v>480</v>
      </c>
      <c r="J308" s="225" t="s">
        <v>3070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2970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3067</v>
      </c>
      <c r="AM308" s="292" t="s">
        <v>3068</v>
      </c>
      <c r="AN308" s="292" t="str">
        <f>VLOOKUP(功能_33[[#This Row],[功能代號]],需二審tmp!A:A,1,FALSE)</f>
        <v>L5964</v>
      </c>
      <c r="AO308" s="356">
        <v>44526</v>
      </c>
      <c r="AQ308" s="575" t="str">
        <f t="shared" si="38"/>
        <v>5-4</v>
      </c>
      <c r="AR308" s="577" t="str">
        <f t="shared" si="39"/>
        <v/>
      </c>
      <c r="AS308" s="579" t="str">
        <f t="shared" si="40"/>
        <v/>
      </c>
      <c r="AT308" s="581" t="str">
        <f t="shared" si="41"/>
        <v/>
      </c>
      <c r="AU308" s="583" t="str">
        <f t="shared" si="42"/>
        <v/>
      </c>
      <c r="AV308" s="585" t="str">
        <f t="shared" si="43"/>
        <v/>
      </c>
      <c r="AW308" s="609" t="str">
        <f t="shared" si="44"/>
        <v/>
      </c>
      <c r="AX308" s="585" t="e">
        <f>VLOOKUP(功能_33[[#This Row],[功能代號]],[3]工作表2!$C:$C,1,FALSE)</f>
        <v>#N/A</v>
      </c>
    </row>
    <row r="309" spans="3:50" ht="13.8">
      <c r="C309" s="292" t="s">
        <v>94</v>
      </c>
      <c r="D309" s="292" t="s">
        <v>2832</v>
      </c>
      <c r="E309" s="291" t="s">
        <v>905</v>
      </c>
      <c r="F309" s="292" t="s">
        <v>906</v>
      </c>
      <c r="G309" s="292"/>
      <c r="H309" s="291" t="s">
        <v>480</v>
      </c>
      <c r="I309" s="291" t="s">
        <v>480</v>
      </c>
      <c r="J309" s="225" t="s">
        <v>3070</v>
      </c>
      <c r="K309" s="299">
        <v>44497</v>
      </c>
      <c r="L309" s="299">
        <v>44496</v>
      </c>
      <c r="M309" s="299">
        <v>44524</v>
      </c>
      <c r="N309" s="291" t="s">
        <v>7</v>
      </c>
      <c r="O309" s="291" t="s">
        <v>14</v>
      </c>
      <c r="P309" s="270" t="s">
        <v>2970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44524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3067</v>
      </c>
      <c r="AM309" s="292" t="s">
        <v>3068</v>
      </c>
      <c r="AN309" s="292" t="str">
        <f>VLOOKUP(功能_33[[#This Row],[功能代號]],需二審tmp!A:A,1,FALSE)</f>
        <v>L5604</v>
      </c>
      <c r="AO309" s="356">
        <v>44526</v>
      </c>
      <c r="AQ309" s="575" t="str">
        <f t="shared" si="38"/>
        <v>5-4</v>
      </c>
      <c r="AR309" s="577" t="str">
        <f t="shared" si="39"/>
        <v/>
      </c>
      <c r="AS309" s="579" t="str">
        <f t="shared" si="40"/>
        <v/>
      </c>
      <c r="AT309" s="581" t="str">
        <f t="shared" si="41"/>
        <v/>
      </c>
      <c r="AU309" s="583" t="str">
        <f t="shared" si="42"/>
        <v/>
      </c>
      <c r="AV309" s="585" t="str">
        <f t="shared" si="43"/>
        <v/>
      </c>
      <c r="AW309" s="609" t="str">
        <f t="shared" si="44"/>
        <v/>
      </c>
      <c r="AX309" s="585" t="e">
        <f>VLOOKUP(功能_33[[#This Row],[功能代號]],[3]工作表2!$C:$C,1,FALSE)</f>
        <v>#N/A</v>
      </c>
    </row>
    <row r="310" spans="3:50" ht="13.8">
      <c r="C310" s="292" t="s">
        <v>94</v>
      </c>
      <c r="D310" s="292" t="s">
        <v>2832</v>
      </c>
      <c r="E310" s="291" t="s">
        <v>907</v>
      </c>
      <c r="F310" s="292" t="s">
        <v>908</v>
      </c>
      <c r="G310" s="292"/>
      <c r="H310" s="291" t="s">
        <v>480</v>
      </c>
      <c r="I310" s="291" t="s">
        <v>480</v>
      </c>
      <c r="J310" s="225" t="s">
        <v>3070</v>
      </c>
      <c r="K310" s="299">
        <v>44497</v>
      </c>
      <c r="L310" s="299">
        <v>44496</v>
      </c>
      <c r="M310" s="299">
        <v>44501</v>
      </c>
      <c r="N310" s="291" t="s">
        <v>7</v>
      </c>
      <c r="O310" s="291" t="s">
        <v>14</v>
      </c>
      <c r="P310" s="270" t="s">
        <v>2970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44501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3067</v>
      </c>
      <c r="AM310" s="292" t="s">
        <v>3068</v>
      </c>
      <c r="AN310" s="292" t="str">
        <f>VLOOKUP(功能_33[[#This Row],[功能代號]],需二審tmp!A:A,1,FALSE)</f>
        <v>L5965</v>
      </c>
      <c r="AO310" s="356">
        <v>44526</v>
      </c>
      <c r="AQ310" s="575" t="str">
        <f t="shared" si="38"/>
        <v>5-4</v>
      </c>
      <c r="AR310" s="577" t="str">
        <f t="shared" si="39"/>
        <v/>
      </c>
      <c r="AS310" s="579" t="str">
        <f t="shared" si="40"/>
        <v/>
      </c>
      <c r="AT310" s="581" t="str">
        <f t="shared" si="41"/>
        <v/>
      </c>
      <c r="AU310" s="583" t="str">
        <f t="shared" si="42"/>
        <v/>
      </c>
      <c r="AV310" s="585" t="str">
        <f t="shared" si="43"/>
        <v/>
      </c>
      <c r="AW310" s="609" t="str">
        <f t="shared" si="44"/>
        <v/>
      </c>
      <c r="AX310" s="585" t="e">
        <f>VLOOKUP(功能_33[[#This Row],[功能代號]],[3]工作表2!$C:$C,1,FALSE)</f>
        <v>#N/A</v>
      </c>
    </row>
    <row r="311" spans="3:50" ht="13.8">
      <c r="C311" s="292" t="s">
        <v>94</v>
      </c>
      <c r="D311" s="292" t="s">
        <v>2832</v>
      </c>
      <c r="E311" s="291" t="s">
        <v>909</v>
      </c>
      <c r="F311" s="292" t="s">
        <v>910</v>
      </c>
      <c r="G311" s="292"/>
      <c r="H311" s="291" t="s">
        <v>480</v>
      </c>
      <c r="I311" s="291" t="s">
        <v>480</v>
      </c>
      <c r="J311" s="225" t="s">
        <v>3070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2970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3067</v>
      </c>
      <c r="AM311" s="292" t="s">
        <v>3068</v>
      </c>
      <c r="AN311" s="292" t="str">
        <f>VLOOKUP(功能_33[[#This Row],[功能代號]],需二審tmp!A:A,1,FALSE)</f>
        <v>L5605</v>
      </c>
      <c r="AO311" s="356">
        <v>44526</v>
      </c>
      <c r="AQ311" s="575" t="str">
        <f t="shared" si="38"/>
        <v>5-4</v>
      </c>
      <c r="AR311" s="577" t="str">
        <f t="shared" si="39"/>
        <v/>
      </c>
      <c r="AS311" s="579" t="str">
        <f t="shared" si="40"/>
        <v/>
      </c>
      <c r="AT311" s="581" t="str">
        <f t="shared" si="41"/>
        <v/>
      </c>
      <c r="AU311" s="583" t="str">
        <f t="shared" si="42"/>
        <v/>
      </c>
      <c r="AV311" s="585" t="str">
        <f t="shared" si="43"/>
        <v/>
      </c>
      <c r="AW311" s="609" t="str">
        <f t="shared" si="44"/>
        <v/>
      </c>
      <c r="AX311" s="585" t="e">
        <f>VLOOKUP(功能_33[[#This Row],[功能代號]],[3]工作表2!$C:$C,1,FALSE)</f>
        <v>#N/A</v>
      </c>
    </row>
    <row r="312" spans="3:50" ht="13.8">
      <c r="C312" s="292" t="s">
        <v>94</v>
      </c>
      <c r="D312" s="292" t="s">
        <v>2832</v>
      </c>
      <c r="E312" s="291" t="s">
        <v>911</v>
      </c>
      <c r="F312" s="292" t="s">
        <v>912</v>
      </c>
      <c r="G312" s="292"/>
      <c r="H312" s="291" t="s">
        <v>480</v>
      </c>
      <c r="I312" s="291" t="s">
        <v>480</v>
      </c>
      <c r="J312" s="225" t="s">
        <v>3070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2970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3067</v>
      </c>
      <c r="AM312" s="292" t="s">
        <v>3068</v>
      </c>
      <c r="AN312" s="292" t="str">
        <f>VLOOKUP(功能_33[[#This Row],[功能代號]],需二審tmp!A:A,1,FALSE)</f>
        <v>L5061</v>
      </c>
      <c r="AO312" s="356">
        <v>44526</v>
      </c>
      <c r="AQ312" s="575" t="str">
        <f t="shared" si="38"/>
        <v>5-4</v>
      </c>
      <c r="AR312" s="577" t="str">
        <f t="shared" si="39"/>
        <v/>
      </c>
      <c r="AS312" s="579" t="str">
        <f t="shared" si="40"/>
        <v/>
      </c>
      <c r="AT312" s="581" t="str">
        <f t="shared" si="41"/>
        <v/>
      </c>
      <c r="AU312" s="583" t="str">
        <f t="shared" si="42"/>
        <v/>
      </c>
      <c r="AV312" s="585" t="str">
        <f t="shared" si="43"/>
        <v/>
      </c>
      <c r="AW312" s="609" t="str">
        <f t="shared" si="44"/>
        <v/>
      </c>
      <c r="AX312" s="585" t="e">
        <f>VLOOKUP(功能_33[[#This Row],[功能代號]],[3]工作表2!$C:$C,1,FALSE)</f>
        <v>#N/A</v>
      </c>
    </row>
    <row r="313" spans="3:50" ht="13.8">
      <c r="C313" s="292" t="s">
        <v>94</v>
      </c>
      <c r="D313" s="292" t="s">
        <v>2832</v>
      </c>
      <c r="E313" s="291" t="s">
        <v>913</v>
      </c>
      <c r="F313" s="292" t="s">
        <v>914</v>
      </c>
      <c r="G313" s="292" t="s">
        <v>915</v>
      </c>
      <c r="H313" s="291" t="s">
        <v>480</v>
      </c>
      <c r="I313" s="291" t="s">
        <v>480</v>
      </c>
      <c r="J313" s="225" t="s">
        <v>3070</v>
      </c>
      <c r="K313" s="299">
        <v>44497</v>
      </c>
      <c r="L313" s="299">
        <v>44496</v>
      </c>
      <c r="M313" s="299">
        <v>44515</v>
      </c>
      <c r="N313" s="291" t="s">
        <v>7</v>
      </c>
      <c r="O313" s="291" t="s">
        <v>14</v>
      </c>
      <c r="P313" s="270" t="s">
        <v>2970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44515</v>
      </c>
      <c r="Z313" s="299" t="s">
        <v>133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3067</v>
      </c>
      <c r="AM313" s="292" t="s">
        <v>3068</v>
      </c>
      <c r="AN313" s="292" t="str">
        <f>VLOOKUP(功能_33[[#This Row],[功能代號]],需二審tmp!A:A,1,FALSE)</f>
        <v>L5062</v>
      </c>
      <c r="AO313" s="356">
        <v>44526</v>
      </c>
      <c r="AQ313" s="575" t="str">
        <f t="shared" si="38"/>
        <v>5-4</v>
      </c>
      <c r="AR313" s="577" t="str">
        <f t="shared" si="39"/>
        <v/>
      </c>
      <c r="AS313" s="579" t="str">
        <f t="shared" si="40"/>
        <v/>
      </c>
      <c r="AT313" s="581" t="str">
        <f t="shared" si="41"/>
        <v/>
      </c>
      <c r="AU313" s="583" t="str">
        <f t="shared" si="42"/>
        <v/>
      </c>
      <c r="AV313" s="585" t="str">
        <f t="shared" si="43"/>
        <v/>
      </c>
      <c r="AW313" s="609" t="str">
        <f t="shared" si="44"/>
        <v/>
      </c>
      <c r="AX313" s="585" t="e">
        <f>VLOOKUP(功能_33[[#This Row],[功能代號]],[3]工作表2!$C:$C,1,FALSE)</f>
        <v>#N/A</v>
      </c>
    </row>
    <row r="314" spans="3:50" ht="13.8">
      <c r="C314" s="292" t="s">
        <v>94</v>
      </c>
      <c r="D314" s="292" t="s">
        <v>2832</v>
      </c>
      <c r="E314" s="291" t="s">
        <v>916</v>
      </c>
      <c r="F314" s="292" t="s">
        <v>917</v>
      </c>
      <c r="G314" s="292" t="s">
        <v>915</v>
      </c>
      <c r="H314" s="291" t="s">
        <v>480</v>
      </c>
      <c r="I314" s="291" t="s">
        <v>480</v>
      </c>
      <c r="J314" s="225" t="s">
        <v>3070</v>
      </c>
      <c r="K314" s="299">
        <v>44497</v>
      </c>
      <c r="L314" s="299">
        <v>44496</v>
      </c>
      <c r="M314" s="299">
        <v>44503</v>
      </c>
      <c r="N314" s="291" t="s">
        <v>7</v>
      </c>
      <c r="O314" s="291" t="s">
        <v>14</v>
      </c>
      <c r="P314" s="270" t="s">
        <v>2970</v>
      </c>
      <c r="T314" s="291"/>
      <c r="V314" s="291"/>
      <c r="W314" s="291"/>
      <c r="X314" s="292" t="str">
        <f>VLOOKUP(功能_33[[#This Row],[User]],SKL放款!A:G,7,FALSE)</f>
        <v>放款管理課</v>
      </c>
      <c r="Y314" s="299">
        <v>44503</v>
      </c>
      <c r="Z314" s="299" t="s">
        <v>2746</v>
      </c>
      <c r="AA314" s="299">
        <v>44539</v>
      </c>
      <c r="AB314" s="299">
        <v>44539</v>
      </c>
      <c r="AC314" s="299">
        <v>44539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張舜雯</v>
      </c>
      <c r="AH314" s="299"/>
      <c r="AI314" s="299"/>
      <c r="AJ314" s="292"/>
      <c r="AK314" s="299"/>
      <c r="AL314" s="291" t="s">
        <v>3067</v>
      </c>
      <c r="AM314" s="292" t="s">
        <v>3068</v>
      </c>
      <c r="AN314" s="292" t="str">
        <f>VLOOKUP(功能_33[[#This Row],[功能代號]],需二審tmp!A:A,1,FALSE)</f>
        <v>L5606</v>
      </c>
      <c r="AO314" s="356">
        <v>44526</v>
      </c>
      <c r="AQ314" s="575" t="str">
        <f t="shared" si="38"/>
        <v>5-4</v>
      </c>
      <c r="AR314" s="577" t="str">
        <f t="shared" si="39"/>
        <v/>
      </c>
      <c r="AS314" s="579" t="str">
        <f t="shared" si="40"/>
        <v/>
      </c>
      <c r="AT314" s="581" t="str">
        <f t="shared" si="41"/>
        <v/>
      </c>
      <c r="AU314" s="583" t="str">
        <f t="shared" si="42"/>
        <v/>
      </c>
      <c r="AV314" s="585" t="str">
        <f t="shared" si="43"/>
        <v/>
      </c>
      <c r="AW314" s="609" t="str">
        <f t="shared" si="44"/>
        <v/>
      </c>
      <c r="AX314" s="585" t="e">
        <f>VLOOKUP(功能_33[[#This Row],[功能代號]],[3]工作表2!$C:$C,1,FALSE)</f>
        <v>#N/A</v>
      </c>
    </row>
    <row r="315" spans="3:50" ht="13.8">
      <c r="C315" s="292" t="s">
        <v>97</v>
      </c>
      <c r="D315" s="292" t="s">
        <v>918</v>
      </c>
      <c r="E315" s="291" t="s">
        <v>919</v>
      </c>
      <c r="F315" s="292" t="s">
        <v>920</v>
      </c>
      <c r="G315" s="292"/>
      <c r="H315" s="291" t="s">
        <v>193</v>
      </c>
      <c r="I315" s="291" t="s">
        <v>194</v>
      </c>
      <c r="J315" s="225" t="s">
        <v>3245</v>
      </c>
      <c r="K315" s="299">
        <v>44502</v>
      </c>
      <c r="L315" s="299">
        <v>44503</v>
      </c>
      <c r="M315" s="299">
        <v>44537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>
        <v>44526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>
        <v>44438</v>
      </c>
      <c r="AL315" s="291" t="s">
        <v>190</v>
      </c>
      <c r="AN315" s="292" t="str">
        <f>VLOOKUP(功能_33[[#This Row],[功能代號]],需二審tmp!A:A,1,FALSE)</f>
        <v>L8080</v>
      </c>
      <c r="AO315" s="356">
        <v>44526</v>
      </c>
      <c r="AQ315" s="575" t="str">
        <f t="shared" si="38"/>
        <v>8-1</v>
      </c>
      <c r="AR315" s="577" t="str">
        <f t="shared" si="39"/>
        <v/>
      </c>
      <c r="AS315" s="579" t="str">
        <f t="shared" si="40"/>
        <v/>
      </c>
      <c r="AT315" s="581" t="str">
        <f t="shared" si="41"/>
        <v/>
      </c>
      <c r="AU315" s="583" t="str">
        <f t="shared" si="42"/>
        <v/>
      </c>
      <c r="AV315" s="585" t="str">
        <f t="shared" si="43"/>
        <v/>
      </c>
      <c r="AW315" s="609" t="str">
        <f t="shared" si="44"/>
        <v/>
      </c>
      <c r="AX315" s="666" t="str">
        <f>VLOOKUP(功能_33[[#This Row],[功能代號]],[3]工作表2!$C:$C,1,FALSE)</f>
        <v>L8080</v>
      </c>
    </row>
    <row r="316" spans="3:50" ht="13.8">
      <c r="C316" s="292" t="s">
        <v>97</v>
      </c>
      <c r="D316" s="292" t="s">
        <v>918</v>
      </c>
      <c r="E316" s="291" t="s">
        <v>922</v>
      </c>
      <c r="F316" s="292" t="s">
        <v>923</v>
      </c>
      <c r="G316" s="292"/>
      <c r="H316" s="291" t="s">
        <v>193</v>
      </c>
      <c r="I316" s="291" t="s">
        <v>314</v>
      </c>
      <c r="J316" s="225" t="s">
        <v>3245</v>
      </c>
      <c r="K316" s="299">
        <v>44502</v>
      </c>
      <c r="L316" s="299">
        <v>44503</v>
      </c>
      <c r="M316" s="299">
        <v>44503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44533</v>
      </c>
      <c r="Z316" s="299" t="s">
        <v>195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O316" s="356">
        <v>44526</v>
      </c>
      <c r="AQ316" s="575" t="str">
        <f t="shared" si="38"/>
        <v>8-1</v>
      </c>
      <c r="AR316" s="577" t="str">
        <f t="shared" si="39"/>
        <v/>
      </c>
      <c r="AS316" s="579" t="str">
        <f t="shared" si="40"/>
        <v/>
      </c>
      <c r="AT316" s="581" t="str">
        <f t="shared" si="41"/>
        <v/>
      </c>
      <c r="AU316" s="583" t="str">
        <f t="shared" si="42"/>
        <v/>
      </c>
      <c r="AV316" s="585" t="str">
        <f t="shared" si="43"/>
        <v/>
      </c>
      <c r="AW316" s="609" t="str">
        <f t="shared" si="44"/>
        <v/>
      </c>
      <c r="AX316" s="666" t="str">
        <f>VLOOKUP(功能_33[[#This Row],[功能代號]],[3]工作表2!$C:$C,1,FALSE)</f>
        <v>L8100</v>
      </c>
    </row>
    <row r="317" spans="3:50" ht="13.8">
      <c r="C317" s="292" t="s">
        <v>97</v>
      </c>
      <c r="D317" s="438" t="s">
        <v>2860</v>
      </c>
      <c r="E317" s="291" t="s">
        <v>924</v>
      </c>
      <c r="F317" s="292" t="s">
        <v>3211</v>
      </c>
      <c r="G317" s="292"/>
      <c r="H317" s="291" t="s">
        <v>136</v>
      </c>
      <c r="I317" s="291" t="s">
        <v>136</v>
      </c>
      <c r="J317" s="225" t="s">
        <v>3245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2939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5" t="str">
        <f t="shared" si="38"/>
        <v>8-1</v>
      </c>
      <c r="AR317" s="577" t="str">
        <f t="shared" si="39"/>
        <v/>
      </c>
      <c r="AS317" s="579" t="str">
        <f t="shared" si="40"/>
        <v/>
      </c>
      <c r="AT317" s="581" t="str">
        <f t="shared" si="41"/>
        <v/>
      </c>
      <c r="AU317" s="583" t="str">
        <f t="shared" si="42"/>
        <v/>
      </c>
      <c r="AV317" s="585" t="str">
        <f t="shared" si="43"/>
        <v/>
      </c>
      <c r="AW317" s="609" t="str">
        <f t="shared" si="44"/>
        <v/>
      </c>
      <c r="AX317" s="585" t="e">
        <f>VLOOKUP(功能_33[[#This Row],[功能代號]],[3]工作表2!$C:$C,1,FALSE)</f>
        <v>#N/A</v>
      </c>
    </row>
    <row r="318" spans="3:50" ht="13.8">
      <c r="C318" s="292" t="s">
        <v>97</v>
      </c>
      <c r="D318" s="438" t="s">
        <v>2860</v>
      </c>
      <c r="E318" s="291" t="s">
        <v>3210</v>
      </c>
      <c r="F318" s="292" t="s">
        <v>3212</v>
      </c>
      <c r="G318" s="292" t="s">
        <v>926</v>
      </c>
      <c r="H318" s="291" t="s">
        <v>136</v>
      </c>
      <c r="I318" s="291" t="s">
        <v>136</v>
      </c>
      <c r="J318" s="225" t="s">
        <v>3245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2939</v>
      </c>
      <c r="AA318" s="299">
        <v>44526</v>
      </c>
      <c r="AB318" s="299">
        <v>44526</v>
      </c>
      <c r="AC318" s="299">
        <v>44546</v>
      </c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190</v>
      </c>
      <c r="AN318" s="292" t="e">
        <f>VLOOKUP(功能_33[[#This Row],[功能代號]],需二審tmp!A:A,1,FALSE)</f>
        <v>#N/A</v>
      </c>
      <c r="AQ318" s="575" t="str">
        <f t="shared" si="38"/>
        <v>8-1</v>
      </c>
      <c r="AR318" s="577" t="str">
        <f t="shared" si="39"/>
        <v/>
      </c>
      <c r="AS318" s="579" t="str">
        <f t="shared" si="40"/>
        <v/>
      </c>
      <c r="AT318" s="581" t="str">
        <f t="shared" si="41"/>
        <v/>
      </c>
      <c r="AU318" s="583" t="str">
        <f t="shared" si="42"/>
        <v/>
      </c>
      <c r="AV318" s="585" t="str">
        <f t="shared" si="43"/>
        <v/>
      </c>
      <c r="AW318" s="609" t="str">
        <f t="shared" si="44"/>
        <v/>
      </c>
      <c r="AX318" s="585" t="e">
        <f>VLOOKUP(功能_33[[#This Row],[功能代號]],[3]工作表2!$C:$C,1,FALSE)</f>
        <v>#N/A</v>
      </c>
    </row>
    <row r="319" spans="3:50" ht="13.8">
      <c r="C319" s="292" t="s">
        <v>97</v>
      </c>
      <c r="D319" s="438" t="s">
        <v>2860</v>
      </c>
      <c r="E319" s="291" t="s">
        <v>927</v>
      </c>
      <c r="F319" s="292" t="s">
        <v>928</v>
      </c>
      <c r="G319" s="292" t="s">
        <v>929</v>
      </c>
      <c r="H319" s="291" t="s">
        <v>136</v>
      </c>
      <c r="I319" s="291" t="s">
        <v>136</v>
      </c>
      <c r="J319" s="225" t="s">
        <v>3245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2939</v>
      </c>
      <c r="AA319" s="299">
        <v>44526</v>
      </c>
      <c r="AB319" s="299">
        <v>44526</v>
      </c>
      <c r="AC319" s="299">
        <v>44546</v>
      </c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292"/>
      <c r="AL319" s="291" t="s">
        <v>3213</v>
      </c>
      <c r="AN319" s="292" t="e">
        <f>VLOOKUP(功能_33[[#This Row],[功能代號]],需二審tmp!A:A,1,FALSE)</f>
        <v>#N/A</v>
      </c>
      <c r="AQ319" s="575" t="str">
        <f t="shared" si="38"/>
        <v>8-1</v>
      </c>
      <c r="AR319" s="577" t="str">
        <f t="shared" si="39"/>
        <v/>
      </c>
      <c r="AS319" s="579" t="str">
        <f t="shared" si="40"/>
        <v/>
      </c>
      <c r="AT319" s="581" t="str">
        <f t="shared" si="41"/>
        <v/>
      </c>
      <c r="AU319" s="583" t="str">
        <f t="shared" si="42"/>
        <v/>
      </c>
      <c r="AV319" s="585" t="str">
        <f t="shared" si="43"/>
        <v/>
      </c>
      <c r="AW319" s="609" t="str">
        <f t="shared" si="44"/>
        <v/>
      </c>
      <c r="AX319" s="585" t="e">
        <f>VLOOKUP(功能_33[[#This Row],[功能代號]],[3]工作表2!$C:$C,1,FALSE)</f>
        <v>#N/A</v>
      </c>
    </row>
    <row r="320" spans="3:50" ht="13.8">
      <c r="C320" s="292" t="s">
        <v>97</v>
      </c>
      <c r="D320" s="438" t="s">
        <v>2860</v>
      </c>
      <c r="E320" s="291" t="s">
        <v>3085</v>
      </c>
      <c r="F320" s="292" t="s">
        <v>925</v>
      </c>
      <c r="G320" s="292"/>
      <c r="H320" s="291" t="s">
        <v>136</v>
      </c>
      <c r="I320" s="291" t="s">
        <v>136</v>
      </c>
      <c r="J320" s="225" t="s">
        <v>3245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2939</v>
      </c>
      <c r="AA320" s="299">
        <v>44526</v>
      </c>
      <c r="AB320" s="299">
        <v>44526</v>
      </c>
      <c r="AC320" s="299">
        <v>44546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190</v>
      </c>
      <c r="AN320" s="292" t="e">
        <f>VLOOKUP(功能_33[[#This Row],[功能代號]],需二審tmp!A:A,1,FALSE)</f>
        <v>#N/A</v>
      </c>
      <c r="AQ320" s="575" t="str">
        <f t="shared" si="38"/>
        <v>8-1</v>
      </c>
      <c r="AR320" s="577" t="str">
        <f t="shared" si="39"/>
        <v/>
      </c>
      <c r="AS320" s="579" t="str">
        <f t="shared" si="40"/>
        <v/>
      </c>
      <c r="AT320" s="581" t="str">
        <f t="shared" si="41"/>
        <v/>
      </c>
      <c r="AU320" s="583" t="str">
        <f t="shared" si="42"/>
        <v/>
      </c>
      <c r="AV320" s="585" t="str">
        <f t="shared" si="43"/>
        <v/>
      </c>
      <c r="AW320" s="609" t="str">
        <f t="shared" si="44"/>
        <v/>
      </c>
      <c r="AX320" s="585" t="e">
        <f>VLOOKUP(功能_33[[#This Row],[功能代號]],[3]工作表2!$C:$C,1,FALSE)</f>
        <v>#N/A</v>
      </c>
    </row>
    <row r="321" spans="1:50" ht="13.8">
      <c r="A321" s="637"/>
      <c r="B321" s="424"/>
      <c r="C321" s="292" t="s">
        <v>97</v>
      </c>
      <c r="D321" s="438" t="s">
        <v>2860</v>
      </c>
      <c r="E321" s="291" t="s">
        <v>3215</v>
      </c>
      <c r="F321" s="281" t="s">
        <v>3216</v>
      </c>
      <c r="G321" s="281"/>
      <c r="H321" s="291" t="s">
        <v>136</v>
      </c>
      <c r="I321" s="291" t="s">
        <v>136</v>
      </c>
      <c r="J321" s="225" t="s">
        <v>3245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Q321" s="299">
        <v>44537</v>
      </c>
      <c r="R321" s="299" t="s">
        <v>2939</v>
      </c>
      <c r="T321" s="291"/>
      <c r="V321" s="291"/>
      <c r="W321" s="291"/>
      <c r="X321" s="424" t="str">
        <f>VLOOKUP(功能_33[[#This Row],[User]],SKL放款!A:G,7,FALSE)</f>
        <v>放款審查課</v>
      </c>
      <c r="Y321" s="299">
        <v>44537</v>
      </c>
      <c r="Z321" s="299" t="s">
        <v>2939</v>
      </c>
      <c r="AA321" s="299">
        <v>44526</v>
      </c>
      <c r="AB321" s="299">
        <v>44526</v>
      </c>
      <c r="AC321" s="299">
        <v>44546</v>
      </c>
      <c r="AD321" s="283"/>
      <c r="AE321" s="283"/>
      <c r="AF321" s="283"/>
      <c r="AG321" s="283" t="str">
        <f>IFERROR(IF(VLOOKUP(功能_33[[#This Row],[功能代號]],E:Q,11,FALSE)=0,"",VLOOKUP(功能_33[[#This Row],[功能代號]],E:Q,11,FALSE)),"")</f>
        <v>施美娟</v>
      </c>
      <c r="AH321" s="283"/>
      <c r="AI321" s="283"/>
      <c r="AJ321" s="424"/>
      <c r="AL321" s="291" t="s">
        <v>190</v>
      </c>
      <c r="AM321" s="424"/>
      <c r="AN321" s="424" t="e">
        <f>VLOOKUP(功能_33[[#This Row],[功能代號]],需二審tmp!A:A,1,FALSE)</f>
        <v>#N/A</v>
      </c>
      <c r="AQ321" s="638" t="str">
        <f t="shared" si="38"/>
        <v>8-1</v>
      </c>
      <c r="AR321" s="577" t="str">
        <f t="shared" si="39"/>
        <v/>
      </c>
      <c r="AS321" s="579" t="str">
        <f t="shared" si="40"/>
        <v/>
      </c>
      <c r="AT321" s="581" t="str">
        <f t="shared" si="41"/>
        <v/>
      </c>
      <c r="AU321" s="583" t="str">
        <f t="shared" si="42"/>
        <v/>
      </c>
      <c r="AV321" s="585" t="str">
        <f t="shared" si="43"/>
        <v/>
      </c>
      <c r="AW321" s="609" t="str">
        <f t="shared" si="44"/>
        <v/>
      </c>
      <c r="AX321" s="585" t="e">
        <f>VLOOKUP(功能_33[[#This Row],[功能代號]],[3]工作表2!$C:$C,1,FALSE)</f>
        <v>#N/A</v>
      </c>
    </row>
    <row r="322" spans="1:50" ht="13.8">
      <c r="C322" s="292" t="s">
        <v>97</v>
      </c>
      <c r="D322" s="438" t="s">
        <v>2860</v>
      </c>
      <c r="E322" s="291" t="s">
        <v>930</v>
      </c>
      <c r="F322" s="292" t="s">
        <v>931</v>
      </c>
      <c r="G322" s="292"/>
      <c r="H322" s="291" t="s">
        <v>136</v>
      </c>
      <c r="I322" s="291" t="s">
        <v>136</v>
      </c>
      <c r="J322" s="225" t="s">
        <v>3245</v>
      </c>
      <c r="K322" s="299">
        <v>44524</v>
      </c>
      <c r="L322" s="299">
        <v>44526</v>
      </c>
      <c r="M322" s="299">
        <v>44546</v>
      </c>
      <c r="N322" s="291" t="s">
        <v>7</v>
      </c>
      <c r="O322" s="291" t="s">
        <v>28</v>
      </c>
      <c r="P322" s="270" t="s">
        <v>921</v>
      </c>
      <c r="T322" s="291"/>
      <c r="V322" s="291"/>
      <c r="W322" s="291"/>
      <c r="X322" s="292" t="str">
        <f>VLOOKUP(功能_33[[#This Row],[User]],SKL放款!A:G,7,FALSE)</f>
        <v>放款審查課</v>
      </c>
      <c r="Y322" s="299">
        <v>44537</v>
      </c>
      <c r="Z322" s="299" t="s">
        <v>2939</v>
      </c>
      <c r="AA322" s="299">
        <v>44526</v>
      </c>
      <c r="AB322" s="299">
        <v>44526</v>
      </c>
      <c r="AC322" s="299">
        <v>44546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施美娟</v>
      </c>
      <c r="AH322" s="299"/>
      <c r="AI322" s="299"/>
      <c r="AJ322" s="292"/>
      <c r="AK322" s="299"/>
      <c r="AL322" s="291" t="s">
        <v>190</v>
      </c>
      <c r="AN322" s="292" t="e">
        <f>VLOOKUP(功能_33[[#This Row],[功能代號]],需二審tmp!A:A,1,FALSE)</f>
        <v>#N/A</v>
      </c>
      <c r="AQ322" s="575" t="str">
        <f t="shared" si="38"/>
        <v>8-1</v>
      </c>
      <c r="AR322" s="577" t="str">
        <f t="shared" si="39"/>
        <v/>
      </c>
      <c r="AS322" s="579" t="str">
        <f t="shared" si="40"/>
        <v/>
      </c>
      <c r="AT322" s="581" t="str">
        <f t="shared" si="41"/>
        <v/>
      </c>
      <c r="AU322" s="583" t="str">
        <f t="shared" si="42"/>
        <v/>
      </c>
      <c r="AV322" s="585" t="str">
        <f t="shared" si="43"/>
        <v/>
      </c>
      <c r="AW322" s="609" t="str">
        <f t="shared" si="44"/>
        <v/>
      </c>
      <c r="AX322" s="585" t="e">
        <f>VLOOKUP(功能_33[[#This Row],[功能代號]],[3]工作表2!$C:$C,1,FALSE)</f>
        <v>#N/A</v>
      </c>
    </row>
    <row r="323" spans="1:50" ht="13.8">
      <c r="C323" s="292" t="s">
        <v>97</v>
      </c>
      <c r="D323" s="292" t="s">
        <v>3174</v>
      </c>
      <c r="E323" s="291" t="s">
        <v>933</v>
      </c>
      <c r="F323" s="292" t="s">
        <v>934</v>
      </c>
      <c r="G323" s="292"/>
      <c r="H323" s="291" t="s">
        <v>193</v>
      </c>
      <c r="I323" s="291" t="s">
        <v>314</v>
      </c>
      <c r="J323" s="298" t="s">
        <v>3168</v>
      </c>
      <c r="K323" s="299">
        <v>44503</v>
      </c>
      <c r="L323" s="299">
        <v>44503</v>
      </c>
      <c r="M323" s="299">
        <v>44533</v>
      </c>
      <c r="N323" s="291" t="s">
        <v>7</v>
      </c>
      <c r="O323" s="291" t="s">
        <v>22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2746</v>
      </c>
      <c r="AA323" s="282">
        <v>44543</v>
      </c>
      <c r="AB323" s="299">
        <v>44543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許慧玉</v>
      </c>
      <c r="AH323" s="299"/>
      <c r="AI323" s="299"/>
      <c r="AJ323" s="292"/>
      <c r="AK323" s="299"/>
      <c r="AL323" s="634" t="s">
        <v>3158</v>
      </c>
      <c r="AM323" s="292" t="s">
        <v>935</v>
      </c>
      <c r="AN323" s="292" t="str">
        <f>VLOOKUP(功能_33[[#This Row],[功能代號]],需二審tmp!A:A,1,FALSE)</f>
        <v>L8701</v>
      </c>
      <c r="AO323" s="356">
        <v>44533</v>
      </c>
      <c r="AQ323" s="575" t="str">
        <f t="shared" si="38"/>
        <v>8-7</v>
      </c>
      <c r="AR323" s="577" t="str">
        <f t="shared" si="39"/>
        <v/>
      </c>
      <c r="AS323" s="579" t="str">
        <f t="shared" si="40"/>
        <v/>
      </c>
      <c r="AT323" s="581" t="str">
        <f t="shared" si="41"/>
        <v/>
      </c>
      <c r="AU323" s="583" t="str">
        <f t="shared" si="42"/>
        <v/>
      </c>
      <c r="AV323" s="585" t="str">
        <f t="shared" si="43"/>
        <v/>
      </c>
      <c r="AW323" s="609" t="str">
        <f t="shared" si="44"/>
        <v/>
      </c>
      <c r="AX323" s="585" t="e">
        <f>VLOOKUP(功能_33[[#This Row],[功能代號]],[3]工作表2!$C:$C,1,FALSE)</f>
        <v>#N/A</v>
      </c>
    </row>
    <row r="324" spans="1:50" ht="13.8">
      <c r="C324" s="292" t="s">
        <v>97</v>
      </c>
      <c r="D324" s="292" t="s">
        <v>3175</v>
      </c>
      <c r="E324" s="291" t="s">
        <v>937</v>
      </c>
      <c r="F324" s="292" t="s">
        <v>938</v>
      </c>
      <c r="G324" s="292"/>
      <c r="H324" s="291" t="s">
        <v>193</v>
      </c>
      <c r="I324" s="291" t="s">
        <v>314</v>
      </c>
      <c r="J324" s="298" t="s">
        <v>3168</v>
      </c>
      <c r="K324" s="299">
        <v>44498</v>
      </c>
      <c r="L324" s="299">
        <v>44498</v>
      </c>
      <c r="M324" s="299">
        <v>44498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2746</v>
      </c>
      <c r="AA324" s="222" t="s">
        <v>3086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190</v>
      </c>
      <c r="AN324" s="292" t="e">
        <f>VLOOKUP(功能_33[[#This Row],[功能代號]],需二審tmp!A:A,1,FALSE)</f>
        <v>#N/A</v>
      </c>
      <c r="AO324" s="356">
        <v>44533</v>
      </c>
      <c r="AQ324" s="575" t="str">
        <f t="shared" si="38"/>
        <v>8-2</v>
      </c>
      <c r="AR324" s="577" t="str">
        <f t="shared" si="39"/>
        <v/>
      </c>
      <c r="AS324" s="579" t="str">
        <f t="shared" si="40"/>
        <v/>
      </c>
      <c r="AT324" s="581" t="str">
        <f t="shared" si="41"/>
        <v/>
      </c>
      <c r="AU324" s="583" t="str">
        <f t="shared" si="42"/>
        <v/>
      </c>
      <c r="AV324" s="585" t="str">
        <f t="shared" si="43"/>
        <v/>
      </c>
      <c r="AW324" s="609" t="str">
        <f t="shared" si="44"/>
        <v/>
      </c>
      <c r="AX324" s="585" t="e">
        <f>VLOOKUP(功能_33[[#This Row],[功能代號]],[3]工作表2!$C:$C,1,FALSE)</f>
        <v>#N/A</v>
      </c>
    </row>
    <row r="325" spans="1:50" ht="13.8">
      <c r="C325" s="292" t="s">
        <v>97</v>
      </c>
      <c r="D325" s="292" t="s">
        <v>936</v>
      </c>
      <c r="E325" s="291" t="s">
        <v>939</v>
      </c>
      <c r="F325" s="292" t="s">
        <v>940</v>
      </c>
      <c r="G325" s="292"/>
      <c r="H325" s="291" t="s">
        <v>193</v>
      </c>
      <c r="I325" s="291" t="s">
        <v>314</v>
      </c>
      <c r="J325" s="298" t="s">
        <v>3168</v>
      </c>
      <c r="K325" s="299">
        <v>44498</v>
      </c>
      <c r="L325" s="299">
        <v>44498</v>
      </c>
      <c r="M325" s="299">
        <v>44533</v>
      </c>
      <c r="N325" s="291" t="s">
        <v>12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2746</v>
      </c>
      <c r="AA325" s="222" t="s">
        <v>3063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303" t="s">
        <v>941</v>
      </c>
      <c r="AM325" s="304" t="s">
        <v>942</v>
      </c>
      <c r="AN325" s="292" t="str">
        <f>VLOOKUP(功能_33[[#This Row],[功能代號]],需二審tmp!A:A,1,FALSE)</f>
        <v>L8201</v>
      </c>
      <c r="AO325" s="356">
        <v>44533</v>
      </c>
      <c r="AQ325" s="575" t="str">
        <f t="shared" si="38"/>
        <v>8-2</v>
      </c>
      <c r="AR325" s="577" t="str">
        <f t="shared" si="39"/>
        <v/>
      </c>
      <c r="AS325" s="579" t="str">
        <f t="shared" si="40"/>
        <v/>
      </c>
      <c r="AT325" s="581" t="str">
        <f t="shared" si="41"/>
        <v/>
      </c>
      <c r="AU325" s="583" t="str">
        <f t="shared" si="42"/>
        <v/>
      </c>
      <c r="AV325" s="585" t="str">
        <f t="shared" si="43"/>
        <v/>
      </c>
      <c r="AW325" s="609" t="str">
        <f t="shared" si="44"/>
        <v/>
      </c>
      <c r="AX325" s="585" t="e">
        <f>VLOOKUP(功能_33[[#This Row],[功能代號]],[3]工作表2!$C:$C,1,FALSE)</f>
        <v>#N/A</v>
      </c>
    </row>
    <row r="326" spans="1:50" ht="13.8">
      <c r="C326" s="292" t="s">
        <v>97</v>
      </c>
      <c r="D326" s="292" t="s">
        <v>936</v>
      </c>
      <c r="E326" s="291" t="s">
        <v>943</v>
      </c>
      <c r="F326" s="292" t="s">
        <v>944</v>
      </c>
      <c r="G326" s="292"/>
      <c r="H326" s="291" t="s">
        <v>193</v>
      </c>
      <c r="I326" s="291" t="s">
        <v>314</v>
      </c>
      <c r="J326" s="298" t="s">
        <v>3168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2746</v>
      </c>
      <c r="AA326" s="222" t="s">
        <v>3063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str">
        <f>VLOOKUP(功能_33[[#This Row],[功能代號]],需二審tmp!A:A,1,FALSE)</f>
        <v>L8924</v>
      </c>
      <c r="AO326" s="356">
        <v>44533</v>
      </c>
      <c r="AQ326" s="575" t="str">
        <f t="shared" si="38"/>
        <v>8-2</v>
      </c>
      <c r="AR326" s="577" t="str">
        <f t="shared" si="39"/>
        <v/>
      </c>
      <c r="AS326" s="579" t="str">
        <f t="shared" si="40"/>
        <v/>
      </c>
      <c r="AT326" s="581" t="str">
        <f t="shared" si="41"/>
        <v/>
      </c>
      <c r="AU326" s="583" t="str">
        <f t="shared" si="42"/>
        <v/>
      </c>
      <c r="AV326" s="585" t="str">
        <f t="shared" si="43"/>
        <v/>
      </c>
      <c r="AW326" s="609" t="str">
        <f t="shared" si="44"/>
        <v/>
      </c>
      <c r="AX326" s="585" t="e">
        <f>VLOOKUP(功能_33[[#This Row],[功能代號]],[3]工作表2!$C:$C,1,FALSE)</f>
        <v>#N/A</v>
      </c>
    </row>
    <row r="327" spans="1:50" ht="13.8">
      <c r="C327" s="292" t="s">
        <v>97</v>
      </c>
      <c r="D327" s="292" t="s">
        <v>936</v>
      </c>
      <c r="E327" s="291" t="s">
        <v>3154</v>
      </c>
      <c r="F327" s="292" t="s">
        <v>3155</v>
      </c>
      <c r="G327" s="292" t="s">
        <v>3156</v>
      </c>
      <c r="H327" s="291" t="s">
        <v>193</v>
      </c>
      <c r="I327" s="291" t="s">
        <v>314</v>
      </c>
      <c r="J327" s="298" t="s">
        <v>3168</v>
      </c>
      <c r="K327" s="299">
        <v>44498</v>
      </c>
      <c r="L327" s="299">
        <v>44498</v>
      </c>
      <c r="M327" s="299">
        <v>44533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2746</v>
      </c>
      <c r="AA327" s="299">
        <v>44544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190</v>
      </c>
      <c r="AN327" s="292" t="e">
        <f>VLOOKUP(功能_33[[#This Row],[功能代號]],需二審tmp!A:A,1,FALSE)</f>
        <v>#N/A</v>
      </c>
      <c r="AO327" s="356">
        <v>44533</v>
      </c>
      <c r="AQ327" s="575" t="str">
        <f t="shared" si="38"/>
        <v>8-2</v>
      </c>
      <c r="AR327" s="577" t="str">
        <f t="shared" si="39"/>
        <v/>
      </c>
      <c r="AS327" s="579" t="str">
        <f t="shared" si="40"/>
        <v/>
      </c>
      <c r="AT327" s="581" t="str">
        <f t="shared" si="41"/>
        <v/>
      </c>
      <c r="AU327" s="583" t="str">
        <f t="shared" si="42"/>
        <v/>
      </c>
      <c r="AV327" s="585" t="str">
        <f t="shared" si="43"/>
        <v/>
      </c>
      <c r="AW327" s="609" t="str">
        <f t="shared" si="44"/>
        <v/>
      </c>
      <c r="AX327" s="585" t="e">
        <f>VLOOKUP(功能_33[[#This Row],[功能代號]],[3]工作表2!$C:$C,1,FALSE)</f>
        <v>#N/A</v>
      </c>
    </row>
    <row r="328" spans="1:50" ht="13.8">
      <c r="C328" s="292" t="s">
        <v>97</v>
      </c>
      <c r="D328" s="292" t="s">
        <v>936</v>
      </c>
      <c r="E328" s="291" t="s">
        <v>945</v>
      </c>
      <c r="F328" s="292" t="s">
        <v>946</v>
      </c>
      <c r="G328" s="292"/>
      <c r="H328" s="291" t="s">
        <v>193</v>
      </c>
      <c r="I328" s="291" t="s">
        <v>314</v>
      </c>
      <c r="J328" s="298" t="s">
        <v>3168</v>
      </c>
      <c r="K328" s="299">
        <v>44498</v>
      </c>
      <c r="L328" s="299">
        <v>44498</v>
      </c>
      <c r="M328" s="299">
        <v>44537</v>
      </c>
      <c r="N328" s="291" t="s">
        <v>7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44537</v>
      </c>
      <c r="Z328" s="299" t="s">
        <v>2746</v>
      </c>
      <c r="AA328" s="222" t="s">
        <v>3063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291" t="s">
        <v>3159</v>
      </c>
      <c r="AM328" s="288" t="s">
        <v>947</v>
      </c>
      <c r="AN328" s="292" t="str">
        <f>VLOOKUP(功能_33[[#This Row],[功能代號]],需二審tmp!A:A,1,FALSE)</f>
        <v>L8202</v>
      </c>
      <c r="AO328" s="356">
        <v>44533</v>
      </c>
      <c r="AQ328" s="575" t="str">
        <f t="shared" si="38"/>
        <v>8-2</v>
      </c>
      <c r="AR328" s="577" t="str">
        <f t="shared" si="39"/>
        <v/>
      </c>
      <c r="AS328" s="579" t="str">
        <f t="shared" si="40"/>
        <v/>
      </c>
      <c r="AT328" s="581" t="str">
        <f t="shared" si="41"/>
        <v/>
      </c>
      <c r="AU328" s="583" t="str">
        <f t="shared" si="42"/>
        <v/>
      </c>
      <c r="AV328" s="585" t="str">
        <f t="shared" si="43"/>
        <v/>
      </c>
      <c r="AW328" s="609" t="str">
        <f t="shared" si="44"/>
        <v/>
      </c>
      <c r="AX328" s="585" t="e">
        <f>VLOOKUP(功能_33[[#This Row],[功能代號]],[3]工作表2!$C:$C,1,FALSE)</f>
        <v>#N/A</v>
      </c>
    </row>
    <row r="329" spans="1:50" ht="13.8">
      <c r="C329" s="292" t="s">
        <v>97</v>
      </c>
      <c r="D329" s="292" t="s">
        <v>936</v>
      </c>
      <c r="E329" s="291" t="s">
        <v>948</v>
      </c>
      <c r="F329" s="292" t="s">
        <v>949</v>
      </c>
      <c r="G329" s="292"/>
      <c r="H329" s="291" t="s">
        <v>193</v>
      </c>
      <c r="I329" s="291" t="s">
        <v>314</v>
      </c>
      <c r="J329" s="298" t="s">
        <v>3168</v>
      </c>
      <c r="K329" s="299">
        <v>44498</v>
      </c>
      <c r="L329" s="299">
        <v>44498</v>
      </c>
      <c r="M329" s="299">
        <v>44498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195</v>
      </c>
      <c r="AA329" s="299">
        <v>44498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e">
        <f>VLOOKUP(功能_33[[#This Row],[功能代號]],需二審tmp!A:A,1,FALSE)</f>
        <v>#N/A</v>
      </c>
      <c r="AO329" s="356">
        <v>44533</v>
      </c>
      <c r="AQ329" s="575" t="str">
        <f t="shared" si="38"/>
        <v>8-2</v>
      </c>
      <c r="AR329" s="577" t="str">
        <f t="shared" si="39"/>
        <v/>
      </c>
      <c r="AS329" s="579" t="str">
        <f t="shared" si="40"/>
        <v/>
      </c>
      <c r="AT329" s="581" t="str">
        <f t="shared" si="41"/>
        <v/>
      </c>
      <c r="AU329" s="583" t="str">
        <f t="shared" si="42"/>
        <v/>
      </c>
      <c r="AV329" s="585" t="str">
        <f t="shared" si="43"/>
        <v/>
      </c>
      <c r="AW329" s="609" t="str">
        <f t="shared" si="44"/>
        <v/>
      </c>
      <c r="AX329" s="585" t="e">
        <f>VLOOKUP(功能_33[[#This Row],[功能代號]],[3]工作表2!$C:$C,1,FALSE)</f>
        <v>#N/A</v>
      </c>
    </row>
    <row r="330" spans="1:50" ht="13.8">
      <c r="C330" s="292" t="s">
        <v>97</v>
      </c>
      <c r="D330" s="292" t="s">
        <v>936</v>
      </c>
      <c r="E330" s="291" t="s">
        <v>952</v>
      </c>
      <c r="F330" s="292" t="s">
        <v>951</v>
      </c>
      <c r="G330" s="292"/>
      <c r="H330" s="291" t="s">
        <v>193</v>
      </c>
      <c r="I330" s="291" t="s">
        <v>314</v>
      </c>
      <c r="J330" s="298" t="s">
        <v>3168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2746</v>
      </c>
      <c r="AA330" s="222" t="s">
        <v>3063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303" t="s">
        <v>950</v>
      </c>
      <c r="AM330" s="304" t="s">
        <v>951</v>
      </c>
      <c r="AN330" s="292" t="str">
        <f>VLOOKUP(功能_33[[#This Row],[功能代號]],需二審tmp!A:A,1,FALSE)</f>
        <v>L8203</v>
      </c>
      <c r="AO330" s="356">
        <v>44533</v>
      </c>
      <c r="AQ330" s="575" t="str">
        <f t="shared" si="38"/>
        <v>8-2</v>
      </c>
      <c r="AR330" s="577" t="str">
        <f t="shared" si="39"/>
        <v/>
      </c>
      <c r="AS330" s="579" t="str">
        <f t="shared" si="40"/>
        <v/>
      </c>
      <c r="AT330" s="581" t="str">
        <f t="shared" si="41"/>
        <v/>
      </c>
      <c r="AU330" s="583" t="str">
        <f t="shared" si="42"/>
        <v/>
      </c>
      <c r="AV330" s="585" t="str">
        <f t="shared" si="43"/>
        <v/>
      </c>
      <c r="AW330" s="609" t="str">
        <f t="shared" si="44"/>
        <v/>
      </c>
      <c r="AX330" s="585" t="e">
        <f>VLOOKUP(功能_33[[#This Row],[功能代號]],[3]工作表2!$C:$C,1,FALSE)</f>
        <v>#N/A</v>
      </c>
    </row>
    <row r="331" spans="1:50" ht="13.8">
      <c r="C331" s="292" t="s">
        <v>97</v>
      </c>
      <c r="D331" s="292" t="s">
        <v>936</v>
      </c>
      <c r="E331" s="291" t="s">
        <v>953</v>
      </c>
      <c r="F331" s="292" t="s">
        <v>954</v>
      </c>
      <c r="G331" s="292"/>
      <c r="H331" s="291" t="s">
        <v>193</v>
      </c>
      <c r="I331" s="291" t="s">
        <v>314</v>
      </c>
      <c r="J331" s="298" t="s">
        <v>3168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11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2746</v>
      </c>
      <c r="AA331" s="299" t="s">
        <v>2971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蔡珮瑜</v>
      </c>
      <c r="AH331" s="299"/>
      <c r="AI331" s="299"/>
      <c r="AJ331" s="292"/>
      <c r="AK331" s="299"/>
      <c r="AL331" s="303" t="s">
        <v>955</v>
      </c>
      <c r="AM331" s="304" t="s">
        <v>956</v>
      </c>
      <c r="AN331" s="292" t="str">
        <f>VLOOKUP(功能_33[[#This Row],[功能代號]],需二審tmp!A:A,1,FALSE)</f>
        <v>L8923</v>
      </c>
      <c r="AO331" s="356">
        <v>44533</v>
      </c>
      <c r="AQ331" s="575" t="str">
        <f t="shared" si="38"/>
        <v>8-2</v>
      </c>
      <c r="AR331" s="577" t="str">
        <f t="shared" si="39"/>
        <v/>
      </c>
      <c r="AS331" s="579" t="str">
        <f t="shared" si="40"/>
        <v/>
      </c>
      <c r="AT331" s="581" t="str">
        <f t="shared" si="41"/>
        <v/>
      </c>
      <c r="AU331" s="583" t="str">
        <f t="shared" si="42"/>
        <v/>
      </c>
      <c r="AV331" s="585" t="str">
        <f t="shared" si="43"/>
        <v/>
      </c>
      <c r="AW331" s="609" t="str">
        <f t="shared" si="44"/>
        <v/>
      </c>
      <c r="AX331" s="585" t="e">
        <f>VLOOKUP(功能_33[[#This Row],[功能代號]],[3]工作表2!$C:$C,1,FALSE)</f>
        <v>#N/A</v>
      </c>
    </row>
    <row r="332" spans="1:50" ht="13.8">
      <c r="C332" s="292" t="s">
        <v>97</v>
      </c>
      <c r="D332" s="292" t="s">
        <v>936</v>
      </c>
      <c r="E332" s="291" t="s">
        <v>957</v>
      </c>
      <c r="F332" s="292" t="s">
        <v>958</v>
      </c>
      <c r="G332" s="292"/>
      <c r="H332" s="291" t="s">
        <v>193</v>
      </c>
      <c r="I332" s="291" t="s">
        <v>314</v>
      </c>
      <c r="J332" s="298" t="s">
        <v>3168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133</v>
      </c>
      <c r="AA332" s="299" t="s">
        <v>2971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str">
        <f>VLOOKUP(功能_33[[#This Row],[功能代號]],需二審tmp!A:A,1,FALSE)</f>
        <v>L8204</v>
      </c>
      <c r="AO332" s="356">
        <v>44533</v>
      </c>
      <c r="AQ332" s="575" t="str">
        <f t="shared" si="38"/>
        <v>8-2</v>
      </c>
      <c r="AR332" s="577" t="str">
        <f t="shared" si="39"/>
        <v/>
      </c>
      <c r="AS332" s="579" t="str">
        <f t="shared" si="40"/>
        <v/>
      </c>
      <c r="AT332" s="581" t="str">
        <f t="shared" si="41"/>
        <v/>
      </c>
      <c r="AU332" s="583" t="str">
        <f t="shared" si="42"/>
        <v/>
      </c>
      <c r="AV332" s="585" t="str">
        <f t="shared" si="43"/>
        <v/>
      </c>
      <c r="AW332" s="609" t="str">
        <f t="shared" si="44"/>
        <v/>
      </c>
      <c r="AX332" s="585" t="e">
        <f>VLOOKUP(功能_33[[#This Row],[功能代號]],[3]工作表2!$C:$C,1,FALSE)</f>
        <v>#N/A</v>
      </c>
    </row>
    <row r="333" spans="1:50" ht="13.8">
      <c r="C333" s="292" t="s">
        <v>97</v>
      </c>
      <c r="D333" s="292" t="s">
        <v>936</v>
      </c>
      <c r="E333" s="291" t="s">
        <v>2836</v>
      </c>
      <c r="F333" s="292" t="s">
        <v>2837</v>
      </c>
      <c r="G333" s="292" t="s">
        <v>2838</v>
      </c>
      <c r="H333" s="291" t="s">
        <v>193</v>
      </c>
      <c r="I333" s="291" t="s">
        <v>314</v>
      </c>
      <c r="J333" s="298" t="s">
        <v>3168</v>
      </c>
      <c r="K333" s="299">
        <v>44498</v>
      </c>
      <c r="L333" s="299">
        <v>44498</v>
      </c>
      <c r="M333" s="299">
        <v>44533</v>
      </c>
      <c r="N333" s="291" t="s">
        <v>12</v>
      </c>
      <c r="O333" s="291" t="s">
        <v>172</v>
      </c>
      <c r="P333" s="270" t="s">
        <v>14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2804</v>
      </c>
      <c r="AA333" s="299" t="s">
        <v>2971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陳政皓</v>
      </c>
      <c r="AH333" s="299"/>
      <c r="AI333" s="299"/>
      <c r="AJ333" s="292"/>
      <c r="AK333" s="299">
        <v>44482</v>
      </c>
      <c r="AL333" s="303" t="s">
        <v>955</v>
      </c>
      <c r="AM333" s="304" t="s">
        <v>956</v>
      </c>
      <c r="AN333" s="292" t="e">
        <f>VLOOKUP(功能_33[[#This Row],[功能代號]],需二審tmp!A:A,1,FALSE)</f>
        <v>#N/A</v>
      </c>
      <c r="AO333" s="356">
        <v>44533</v>
      </c>
      <c r="AQ333" s="575" t="str">
        <f t="shared" si="38"/>
        <v>8-2</v>
      </c>
      <c r="AR333" s="577" t="str">
        <f t="shared" si="39"/>
        <v/>
      </c>
      <c r="AS333" s="579" t="str">
        <f t="shared" si="40"/>
        <v/>
      </c>
      <c r="AT333" s="581" t="str">
        <f t="shared" si="41"/>
        <v/>
      </c>
      <c r="AU333" s="583" t="str">
        <f t="shared" si="42"/>
        <v/>
      </c>
      <c r="AV333" s="585" t="str">
        <f t="shared" si="43"/>
        <v/>
      </c>
      <c r="AW333" s="609" t="str">
        <f t="shared" si="44"/>
        <v/>
      </c>
      <c r="AX333" s="585" t="e">
        <f>VLOOKUP(功能_33[[#This Row],[功能代號]],[3]工作表2!$C:$C,1,FALSE)</f>
        <v>#N/A</v>
      </c>
    </row>
    <row r="334" spans="1:50" ht="13.8">
      <c r="C334" s="292" t="s">
        <v>94</v>
      </c>
      <c r="D334" s="292" t="s">
        <v>2831</v>
      </c>
      <c r="E334" s="291" t="s">
        <v>959</v>
      </c>
      <c r="F334" s="292" t="s">
        <v>960</v>
      </c>
      <c r="G334" s="292"/>
      <c r="H334" s="291" t="s">
        <v>193</v>
      </c>
      <c r="I334" s="291" t="s">
        <v>203</v>
      </c>
      <c r="J334" s="298" t="s">
        <v>3151</v>
      </c>
      <c r="K334" s="299">
        <v>44524</v>
      </c>
      <c r="L334" s="299">
        <v>44524</v>
      </c>
      <c r="M334" s="299">
        <v>44540</v>
      </c>
      <c r="N334" s="291" t="s">
        <v>12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>
        <v>44531</v>
      </c>
      <c r="AA334" s="299">
        <v>44531</v>
      </c>
      <c r="AB334" s="299">
        <v>44531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2989</v>
      </c>
      <c r="AN334" s="292" t="e">
        <f>VLOOKUP(功能_33[[#This Row],[功能代號]],需二審tmp!A:A,1,FALSE)</f>
        <v>#N/A</v>
      </c>
      <c r="AO334" s="356">
        <v>44533</v>
      </c>
      <c r="AQ334" s="575" t="str">
        <f t="shared" si="38"/>
        <v>5-1</v>
      </c>
      <c r="AR334" s="577" t="str">
        <f t="shared" si="39"/>
        <v/>
      </c>
      <c r="AS334" s="579" t="str">
        <f t="shared" si="40"/>
        <v/>
      </c>
      <c r="AT334" s="581" t="str">
        <f t="shared" si="41"/>
        <v/>
      </c>
      <c r="AU334" s="583" t="str">
        <f t="shared" si="42"/>
        <v/>
      </c>
      <c r="AV334" s="585" t="str">
        <f t="shared" si="43"/>
        <v/>
      </c>
      <c r="AW334" s="609" t="str">
        <f t="shared" si="44"/>
        <v/>
      </c>
      <c r="AX334" s="585" t="e">
        <f>VLOOKUP(功能_33[[#This Row],[功能代號]],[3]工作表2!$C:$C,1,FALSE)</f>
        <v>#N/A</v>
      </c>
    </row>
    <row r="335" spans="1:50" ht="13.8">
      <c r="C335" s="292" t="s">
        <v>94</v>
      </c>
      <c r="D335" s="292" t="s">
        <v>2830</v>
      </c>
      <c r="E335" s="291" t="s">
        <v>961</v>
      </c>
      <c r="F335" s="270" t="s">
        <v>962</v>
      </c>
      <c r="G335" s="270"/>
      <c r="H335" s="291" t="s">
        <v>193</v>
      </c>
      <c r="I335" s="291" t="s">
        <v>314</v>
      </c>
      <c r="J335" s="298" t="s">
        <v>3151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2746</v>
      </c>
      <c r="AA335" s="222" t="s">
        <v>3064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L5982</v>
      </c>
      <c r="AO335" s="356">
        <v>44533</v>
      </c>
      <c r="AQ335" s="575" t="str">
        <f t="shared" si="38"/>
        <v>5-7</v>
      </c>
      <c r="AR335" s="577" t="str">
        <f t="shared" si="39"/>
        <v/>
      </c>
      <c r="AS335" s="579" t="str">
        <f t="shared" si="40"/>
        <v/>
      </c>
      <c r="AT335" s="581" t="str">
        <f t="shared" si="41"/>
        <v/>
      </c>
      <c r="AU335" s="583" t="str">
        <f t="shared" si="42"/>
        <v/>
      </c>
      <c r="AV335" s="585" t="str">
        <f t="shared" si="43"/>
        <v/>
      </c>
      <c r="AW335" s="609" t="str">
        <f t="shared" si="44"/>
        <v/>
      </c>
      <c r="AX335" s="585" t="e">
        <f>VLOOKUP(功能_33[[#This Row],[功能代號]],[3]工作表2!$C:$C,1,FALSE)</f>
        <v>#N/A</v>
      </c>
    </row>
    <row r="336" spans="1:50" ht="13.8">
      <c r="C336" s="292" t="s">
        <v>94</v>
      </c>
      <c r="D336" s="292" t="s">
        <v>2830</v>
      </c>
      <c r="E336" s="291" t="s">
        <v>963</v>
      </c>
      <c r="F336" s="292" t="s">
        <v>964</v>
      </c>
      <c r="G336" s="292"/>
      <c r="H336" s="291" t="s">
        <v>193</v>
      </c>
      <c r="I336" s="291" t="s">
        <v>314</v>
      </c>
      <c r="J336" s="298" t="s">
        <v>3151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2746</v>
      </c>
      <c r="AA336" s="222" t="s">
        <v>3087</v>
      </c>
      <c r="AB336" s="299">
        <v>44544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L5812</v>
      </c>
      <c r="AO336" s="356">
        <v>44533</v>
      </c>
      <c r="AQ336" s="575" t="str">
        <f t="shared" si="38"/>
        <v>5-7</v>
      </c>
      <c r="AR336" s="577" t="str">
        <f t="shared" si="39"/>
        <v/>
      </c>
      <c r="AS336" s="579" t="str">
        <f t="shared" si="40"/>
        <v/>
      </c>
      <c r="AT336" s="581" t="str">
        <f t="shared" si="41"/>
        <v/>
      </c>
      <c r="AU336" s="583" t="str">
        <f t="shared" si="42"/>
        <v/>
      </c>
      <c r="AV336" s="585" t="str">
        <f t="shared" si="43"/>
        <v/>
      </c>
      <c r="AW336" s="609" t="str">
        <f t="shared" si="44"/>
        <v/>
      </c>
      <c r="AX336" s="585" t="e">
        <f>VLOOKUP(功能_33[[#This Row],[功能代號]],[3]工作表2!$C:$C,1,FALSE)</f>
        <v>#N/A</v>
      </c>
    </row>
    <row r="337" spans="3:50" ht="13.8">
      <c r="C337" s="292" t="s">
        <v>94</v>
      </c>
      <c r="D337" s="292" t="s">
        <v>2830</v>
      </c>
      <c r="E337" s="291" t="s">
        <v>965</v>
      </c>
      <c r="F337" s="292" t="s">
        <v>966</v>
      </c>
      <c r="G337" s="292"/>
      <c r="H337" s="291" t="s">
        <v>193</v>
      </c>
      <c r="I337" s="291" t="s">
        <v>314</v>
      </c>
      <c r="J337" s="298" t="s">
        <v>3151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2746</v>
      </c>
      <c r="AA337" s="222" t="s">
        <v>3064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L5811</v>
      </c>
      <c r="AO337" s="356">
        <v>44533</v>
      </c>
      <c r="AQ337" s="575" t="str">
        <f t="shared" si="38"/>
        <v>5-7</v>
      </c>
      <c r="AR337" s="577" t="str">
        <f t="shared" si="39"/>
        <v/>
      </c>
      <c r="AS337" s="579" t="str">
        <f t="shared" si="40"/>
        <v/>
      </c>
      <c r="AT337" s="581" t="str">
        <f t="shared" si="41"/>
        <v/>
      </c>
      <c r="AU337" s="583" t="str">
        <f t="shared" si="42"/>
        <v/>
      </c>
      <c r="AV337" s="585" t="str">
        <f t="shared" si="43"/>
        <v/>
      </c>
      <c r="AW337" s="609" t="str">
        <f t="shared" si="44"/>
        <v/>
      </c>
      <c r="AX337" s="585" t="e">
        <f>VLOOKUP(功能_33[[#This Row],[功能代號]],[3]工作表2!$C:$C,1,FALSE)</f>
        <v>#N/A</v>
      </c>
    </row>
    <row r="338" spans="3:50" ht="13.8">
      <c r="C338" s="292" t="s">
        <v>94</v>
      </c>
      <c r="D338" s="292" t="s">
        <v>2830</v>
      </c>
      <c r="E338" s="291" t="s">
        <v>967</v>
      </c>
      <c r="F338" s="292" t="s">
        <v>968</v>
      </c>
      <c r="G338" s="292"/>
      <c r="H338" s="291" t="s">
        <v>193</v>
      </c>
      <c r="I338" s="291" t="s">
        <v>314</v>
      </c>
      <c r="J338" s="298" t="s">
        <v>3151</v>
      </c>
      <c r="K338" s="299">
        <v>44503</v>
      </c>
      <c r="L338" s="299">
        <v>44503</v>
      </c>
      <c r="M338" s="299">
        <v>44533</v>
      </c>
      <c r="N338" s="291" t="s">
        <v>8</v>
      </c>
      <c r="O338" s="291" t="s">
        <v>24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2746</v>
      </c>
      <c r="AA338" s="222" t="s">
        <v>3064</v>
      </c>
      <c r="AB338" s="299">
        <v>44539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邵淑微</v>
      </c>
      <c r="AH338" s="299"/>
      <c r="AI338" s="299"/>
      <c r="AJ338" s="292"/>
      <c r="AK338" s="299"/>
      <c r="AL338" s="291" t="s">
        <v>190</v>
      </c>
      <c r="AN338" s="292" t="str">
        <f>VLOOKUP(功能_33[[#This Row],[功能代號]],需二審tmp!A:A,1,FALSE)</f>
        <v>L5813</v>
      </c>
      <c r="AO338" s="356">
        <v>44533</v>
      </c>
      <c r="AQ338" s="575" t="str">
        <f t="shared" si="38"/>
        <v>5-7</v>
      </c>
      <c r="AR338" s="577" t="str">
        <f t="shared" si="39"/>
        <v/>
      </c>
      <c r="AS338" s="579" t="str">
        <f t="shared" si="40"/>
        <v/>
      </c>
      <c r="AT338" s="581" t="str">
        <f t="shared" si="41"/>
        <v/>
      </c>
      <c r="AU338" s="583" t="str">
        <f t="shared" si="42"/>
        <v/>
      </c>
      <c r="AV338" s="585" t="str">
        <f t="shared" si="43"/>
        <v/>
      </c>
      <c r="AW338" s="609" t="str">
        <f t="shared" si="44"/>
        <v/>
      </c>
      <c r="AX338" s="585" t="e">
        <f>VLOOKUP(功能_33[[#This Row],[功能代號]],[3]工作表2!$C:$C,1,FALSE)</f>
        <v>#N/A</v>
      </c>
    </row>
    <row r="339" spans="3:50" ht="13.8">
      <c r="C339" s="292" t="s">
        <v>94</v>
      </c>
      <c r="D339" s="292" t="s">
        <v>2831</v>
      </c>
      <c r="E339" s="291" t="s">
        <v>969</v>
      </c>
      <c r="F339" s="292" t="s">
        <v>970</v>
      </c>
      <c r="G339" s="292"/>
      <c r="H339" s="291" t="s">
        <v>193</v>
      </c>
      <c r="I339" s="291" t="s">
        <v>314</v>
      </c>
      <c r="J339" s="298" t="s">
        <v>3151</v>
      </c>
      <c r="K339" s="299">
        <v>44504</v>
      </c>
      <c r="L339" s="299">
        <v>44505</v>
      </c>
      <c r="M339" s="299">
        <v>44505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44533</v>
      </c>
      <c r="Z339" s="299" t="s">
        <v>195</v>
      </c>
      <c r="AA339" s="299">
        <v>44505</v>
      </c>
      <c r="AB339" s="299">
        <v>44505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972</v>
      </c>
      <c r="AN339" s="292" t="e">
        <f>VLOOKUP(功能_33[[#This Row],[功能代號]],需二審tmp!A:A,1,FALSE)</f>
        <v>#N/A</v>
      </c>
      <c r="AO339" s="356">
        <v>44526</v>
      </c>
      <c r="AQ339" s="575" t="str">
        <f t="shared" si="38"/>
        <v>5-1</v>
      </c>
      <c r="AR339" s="577" t="str">
        <f t="shared" si="39"/>
        <v/>
      </c>
      <c r="AS339" s="579" t="str">
        <f t="shared" si="40"/>
        <v/>
      </c>
      <c r="AT339" s="581" t="str">
        <f t="shared" si="41"/>
        <v/>
      </c>
      <c r="AU339" s="583" t="str">
        <f t="shared" si="42"/>
        <v/>
      </c>
      <c r="AV339" s="585" t="str">
        <f t="shared" si="43"/>
        <v/>
      </c>
      <c r="AW339" s="609" t="str">
        <f t="shared" si="44"/>
        <v/>
      </c>
      <c r="AX339" s="666" t="str">
        <f>VLOOKUP(功能_33[[#This Row],[功能代號]],[3]工作表2!$C:$C,1,FALSE)</f>
        <v>L5901</v>
      </c>
    </row>
    <row r="340" spans="3:50" ht="13.8">
      <c r="C340" s="292" t="s">
        <v>94</v>
      </c>
      <c r="D340" s="292" t="s">
        <v>2831</v>
      </c>
      <c r="E340" s="291" t="s">
        <v>973</v>
      </c>
      <c r="F340" s="292" t="s">
        <v>974</v>
      </c>
      <c r="G340" s="292"/>
      <c r="H340" s="291" t="s">
        <v>193</v>
      </c>
      <c r="I340" s="291" t="s">
        <v>314</v>
      </c>
      <c r="J340" s="298" t="s">
        <v>3151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2746</v>
      </c>
      <c r="AA340" s="299">
        <v>44543</v>
      </c>
      <c r="AB340" s="299">
        <v>44543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971</v>
      </c>
      <c r="AM340" s="304" t="s">
        <v>975</v>
      </c>
      <c r="AN340" s="292" t="str">
        <f>VLOOKUP(功能_33[[#This Row],[功能代號]],需二審tmp!A:A,1,FALSE)</f>
        <v>L5101</v>
      </c>
      <c r="AO340" s="356">
        <v>44526</v>
      </c>
      <c r="AQ340" s="575" t="str">
        <f t="shared" si="38"/>
        <v>5-1</v>
      </c>
      <c r="AR340" s="577" t="str">
        <f t="shared" si="39"/>
        <v/>
      </c>
      <c r="AS340" s="579" t="str">
        <f t="shared" si="40"/>
        <v/>
      </c>
      <c r="AT340" s="581" t="str">
        <f t="shared" si="41"/>
        <v/>
      </c>
      <c r="AU340" s="583" t="str">
        <f t="shared" si="42"/>
        <v/>
      </c>
      <c r="AV340" s="585" t="str">
        <f t="shared" si="43"/>
        <v/>
      </c>
      <c r="AW340" s="609" t="str">
        <f t="shared" si="44"/>
        <v/>
      </c>
      <c r="AX340" s="666" t="str">
        <f>VLOOKUP(功能_33[[#This Row],[功能代號]],[3]工作表2!$C:$C,1,FALSE)</f>
        <v>L5101</v>
      </c>
    </row>
    <row r="341" spans="3:50" ht="13.8">
      <c r="C341" s="292" t="s">
        <v>94</v>
      </c>
      <c r="D341" s="292" t="s">
        <v>2831</v>
      </c>
      <c r="E341" s="291" t="s">
        <v>976</v>
      </c>
      <c r="F341" s="292" t="s">
        <v>977</v>
      </c>
      <c r="G341" s="292"/>
      <c r="H341" s="291" t="s">
        <v>193</v>
      </c>
      <c r="I341" s="291" t="s">
        <v>137</v>
      </c>
      <c r="J341" s="298" t="s">
        <v>3151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L5902</v>
      </c>
      <c r="AO341" s="356">
        <v>44526</v>
      </c>
      <c r="AQ341" s="575" t="str">
        <f t="shared" si="38"/>
        <v>5-1</v>
      </c>
      <c r="AR341" s="577" t="str">
        <f t="shared" si="39"/>
        <v/>
      </c>
      <c r="AS341" s="579" t="str">
        <f t="shared" si="40"/>
        <v/>
      </c>
      <c r="AT341" s="581" t="str">
        <f t="shared" si="41"/>
        <v/>
      </c>
      <c r="AU341" s="583" t="str">
        <f t="shared" si="42"/>
        <v/>
      </c>
      <c r="AV341" s="585" t="str">
        <f t="shared" si="43"/>
        <v/>
      </c>
      <c r="AW341" s="609" t="str">
        <f t="shared" si="44"/>
        <v/>
      </c>
      <c r="AX341" s="666" t="str">
        <f>VLOOKUP(功能_33[[#This Row],[功能代號]],[3]工作表2!$C:$C,1,FALSE)</f>
        <v>L5902</v>
      </c>
    </row>
    <row r="342" spans="3:50" ht="13.8">
      <c r="C342" s="292" t="s">
        <v>94</v>
      </c>
      <c r="D342" s="292" t="s">
        <v>2831</v>
      </c>
      <c r="E342" s="291" t="s">
        <v>980</v>
      </c>
      <c r="F342" s="292" t="s">
        <v>981</v>
      </c>
      <c r="G342" s="292"/>
      <c r="H342" s="291" t="s">
        <v>193</v>
      </c>
      <c r="I342" s="291" t="s">
        <v>137</v>
      </c>
      <c r="J342" s="298" t="s">
        <v>3151</v>
      </c>
      <c r="K342" s="299">
        <v>44504</v>
      </c>
      <c r="L342" s="299">
        <v>44503</v>
      </c>
      <c r="M342" s="299">
        <v>44533</v>
      </c>
      <c r="N342" s="291" t="s">
        <v>8</v>
      </c>
      <c r="O342" s="291" t="s">
        <v>28</v>
      </c>
      <c r="T342" s="291"/>
      <c r="V342" s="291"/>
      <c r="W342" s="291"/>
      <c r="X342" s="292" t="str">
        <f>VLOOKUP(功能_33[[#This Row],[User]],SKL放款!A:G,7,FALSE)</f>
        <v>放款審查課</v>
      </c>
      <c r="Y342" s="299">
        <v>44533</v>
      </c>
      <c r="Z342" s="299">
        <v>44526</v>
      </c>
      <c r="AA342" s="299">
        <v>44526</v>
      </c>
      <c r="AB342" s="299">
        <v>44526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施美娟</v>
      </c>
      <c r="AH342" s="299"/>
      <c r="AI342" s="299"/>
      <c r="AJ342" s="292"/>
      <c r="AK342" s="299"/>
      <c r="AL342" s="303" t="s">
        <v>978</v>
      </c>
      <c r="AM342" s="304" t="s">
        <v>979</v>
      </c>
      <c r="AN342" s="292" t="str">
        <f>VLOOKUP(功能_33[[#This Row],[功能代號]],需二審tmp!A:A,1,FALSE)</f>
        <v>L5102</v>
      </c>
      <c r="AO342" s="356">
        <v>44526</v>
      </c>
      <c r="AQ342" s="575" t="str">
        <f t="shared" si="38"/>
        <v>5-1</v>
      </c>
      <c r="AR342" s="577" t="str">
        <f t="shared" si="39"/>
        <v/>
      </c>
      <c r="AS342" s="579" t="str">
        <f t="shared" si="40"/>
        <v/>
      </c>
      <c r="AT342" s="581" t="str">
        <f t="shared" si="41"/>
        <v/>
      </c>
      <c r="AU342" s="583" t="str">
        <f t="shared" si="42"/>
        <v/>
      </c>
      <c r="AV342" s="585" t="str">
        <f t="shared" si="43"/>
        <v/>
      </c>
      <c r="AW342" s="609" t="str">
        <f t="shared" si="44"/>
        <v/>
      </c>
      <c r="AX342" s="666" t="str">
        <f>VLOOKUP(功能_33[[#This Row],[功能代號]],[3]工作表2!$C:$C,1,FALSE)</f>
        <v>L5102</v>
      </c>
    </row>
    <row r="343" spans="3:50" ht="13.8">
      <c r="C343" s="292" t="s">
        <v>94</v>
      </c>
      <c r="D343" s="292" t="s">
        <v>2831</v>
      </c>
      <c r="E343" s="291" t="s">
        <v>982</v>
      </c>
      <c r="F343" s="292" t="s">
        <v>983</v>
      </c>
      <c r="G343" s="292"/>
      <c r="H343" s="291" t="s">
        <v>193</v>
      </c>
      <c r="I343" s="291" t="s">
        <v>314</v>
      </c>
      <c r="J343" s="298" t="s">
        <v>3151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2746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L5903</v>
      </c>
      <c r="AO343" s="356">
        <v>44526</v>
      </c>
      <c r="AQ343" s="575" t="str">
        <f t="shared" si="38"/>
        <v>5-1</v>
      </c>
      <c r="AR343" s="577" t="str">
        <f t="shared" si="39"/>
        <v/>
      </c>
      <c r="AS343" s="579" t="str">
        <f t="shared" si="40"/>
        <v/>
      </c>
      <c r="AT343" s="581" t="str">
        <f t="shared" si="41"/>
        <v/>
      </c>
      <c r="AU343" s="583" t="str">
        <f t="shared" si="42"/>
        <v/>
      </c>
      <c r="AV343" s="585" t="str">
        <f t="shared" si="43"/>
        <v/>
      </c>
      <c r="AW343" s="609" t="str">
        <f t="shared" si="44"/>
        <v/>
      </c>
      <c r="AX343" s="585" t="e">
        <f>VLOOKUP(功能_33[[#This Row],[功能代號]],[3]工作表2!$C:$C,1,FALSE)</f>
        <v>#N/A</v>
      </c>
    </row>
    <row r="344" spans="3:50" ht="13.8">
      <c r="C344" s="292" t="s">
        <v>94</v>
      </c>
      <c r="D344" s="292" t="s">
        <v>2831</v>
      </c>
      <c r="E344" s="291" t="s">
        <v>986</v>
      </c>
      <c r="F344" s="292" t="s">
        <v>987</v>
      </c>
      <c r="G344" s="292"/>
      <c r="H344" s="291" t="s">
        <v>193</v>
      </c>
      <c r="I344" s="291" t="s">
        <v>314</v>
      </c>
      <c r="J344" s="298" t="s">
        <v>3151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2746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984</v>
      </c>
      <c r="AM344" s="304" t="s">
        <v>985</v>
      </c>
      <c r="AN344" s="292" t="str">
        <f>VLOOKUP(功能_33[[#This Row],[功能代號]],需二審tmp!A:A,1,FALSE)</f>
        <v>L5103</v>
      </c>
      <c r="AQ344" s="575" t="str">
        <f t="shared" si="38"/>
        <v>5-1</v>
      </c>
      <c r="AR344" s="577" t="str">
        <f t="shared" si="39"/>
        <v/>
      </c>
      <c r="AS344" s="579" t="str">
        <f t="shared" si="40"/>
        <v/>
      </c>
      <c r="AT344" s="581" t="str">
        <f t="shared" si="41"/>
        <v/>
      </c>
      <c r="AU344" s="583" t="str">
        <f t="shared" si="42"/>
        <v/>
      </c>
      <c r="AV344" s="585" t="str">
        <f t="shared" si="43"/>
        <v/>
      </c>
      <c r="AW344" s="609" t="str">
        <f t="shared" si="44"/>
        <v/>
      </c>
      <c r="AX344" s="585" t="e">
        <f>VLOOKUP(功能_33[[#This Row],[功能代號]],[3]工作表2!$C:$C,1,FALSE)</f>
        <v>#N/A</v>
      </c>
    </row>
    <row r="345" spans="3:50" ht="13.8">
      <c r="C345" s="292" t="s">
        <v>94</v>
      </c>
      <c r="D345" s="292" t="s">
        <v>2831</v>
      </c>
      <c r="E345" s="291" t="s">
        <v>988</v>
      </c>
      <c r="F345" s="292" t="s">
        <v>989</v>
      </c>
      <c r="G345" s="292"/>
      <c r="H345" s="291" t="s">
        <v>193</v>
      </c>
      <c r="I345" s="291" t="s">
        <v>314</v>
      </c>
      <c r="J345" s="298" t="s">
        <v>3151</v>
      </c>
      <c r="K345" s="299">
        <v>44504</v>
      </c>
      <c r="L345" s="299">
        <v>44505</v>
      </c>
      <c r="M345" s="299">
        <v>44513</v>
      </c>
      <c r="N345" s="291" t="s">
        <v>8</v>
      </c>
      <c r="O345" s="291" t="s">
        <v>11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44513</v>
      </c>
      <c r="Z345" s="299" t="s">
        <v>2746</v>
      </c>
      <c r="AA345" s="299">
        <v>44543</v>
      </c>
      <c r="AB345" s="299">
        <v>44543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蔡珮瑜</v>
      </c>
      <c r="AH345" s="299"/>
      <c r="AI345" s="299"/>
      <c r="AJ345" s="292"/>
      <c r="AK345" s="299"/>
      <c r="AL345" s="303" t="s">
        <v>990</v>
      </c>
      <c r="AM345" s="304" t="s">
        <v>991</v>
      </c>
      <c r="AN345" s="292" t="str">
        <f>VLOOKUP(功能_33[[#This Row],[功能代號]],需二審tmp!A:A,1,FALSE)</f>
        <v>L5104</v>
      </c>
      <c r="AO345" s="356">
        <v>44526</v>
      </c>
      <c r="AQ345" s="575" t="str">
        <f t="shared" si="38"/>
        <v>5-1</v>
      </c>
      <c r="AR345" s="577" t="str">
        <f t="shared" si="39"/>
        <v/>
      </c>
      <c r="AS345" s="579" t="str">
        <f t="shared" si="40"/>
        <v/>
      </c>
      <c r="AT345" s="581" t="str">
        <f t="shared" si="41"/>
        <v/>
      </c>
      <c r="AU345" s="583" t="str">
        <f t="shared" si="42"/>
        <v/>
      </c>
      <c r="AV345" s="585" t="str">
        <f t="shared" si="43"/>
        <v/>
      </c>
      <c r="AW345" s="609" t="str">
        <f t="shared" si="44"/>
        <v/>
      </c>
      <c r="AX345" s="585" t="e">
        <f>VLOOKUP(功能_33[[#This Row],[功能代號]],[3]工作表2!$C:$C,1,FALSE)</f>
        <v>#N/A</v>
      </c>
    </row>
    <row r="346" spans="3:50" ht="13.8">
      <c r="C346" s="292" t="s">
        <v>94</v>
      </c>
      <c r="D346" s="292" t="s">
        <v>2831</v>
      </c>
      <c r="E346" s="291" t="s">
        <v>992</v>
      </c>
      <c r="F346" s="292" t="s">
        <v>3157</v>
      </c>
      <c r="G346" s="292"/>
      <c r="H346" s="291" t="s">
        <v>193</v>
      </c>
      <c r="I346" s="291" t="s">
        <v>137</v>
      </c>
      <c r="J346" s="298" t="s">
        <v>3151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3164</v>
      </c>
      <c r="AM346" s="292" t="s">
        <v>3165</v>
      </c>
      <c r="AN346" s="292" t="str">
        <f>VLOOKUP(功能_33[[#This Row],[功能代號]],需二審tmp!A:A,1,FALSE)</f>
        <v>L5905</v>
      </c>
      <c r="AO346" s="356">
        <v>44526</v>
      </c>
      <c r="AQ346" s="575" t="str">
        <f t="shared" si="38"/>
        <v>5-1</v>
      </c>
      <c r="AR346" s="577" t="str">
        <f t="shared" si="39"/>
        <v/>
      </c>
      <c r="AS346" s="579" t="str">
        <f t="shared" si="40"/>
        <v/>
      </c>
      <c r="AT346" s="581" t="str">
        <f t="shared" si="41"/>
        <v/>
      </c>
      <c r="AU346" s="583" t="str">
        <f t="shared" si="42"/>
        <v/>
      </c>
      <c r="AV346" s="585" t="str">
        <f t="shared" si="43"/>
        <v/>
      </c>
      <c r="AW346" s="609" t="str">
        <f t="shared" si="44"/>
        <v/>
      </c>
      <c r="AX346" s="585" t="e">
        <f>VLOOKUP(功能_33[[#This Row],[功能代號]],[3]工作表2!$C:$C,1,FALSE)</f>
        <v>#N/A</v>
      </c>
    </row>
    <row r="347" spans="3:50" ht="13.8">
      <c r="C347" s="292" t="s">
        <v>94</v>
      </c>
      <c r="D347" s="292" t="s">
        <v>2831</v>
      </c>
      <c r="E347" s="291" t="s">
        <v>994</v>
      </c>
      <c r="F347" s="292" t="s">
        <v>995</v>
      </c>
      <c r="G347" s="292"/>
      <c r="H347" s="291" t="s">
        <v>193</v>
      </c>
      <c r="I347" s="291" t="s">
        <v>137</v>
      </c>
      <c r="J347" s="298" t="s">
        <v>3151</v>
      </c>
      <c r="K347" s="299">
        <v>44505</v>
      </c>
      <c r="L347" s="299">
        <v>44504</v>
      </c>
      <c r="M347" s="299">
        <v>44533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133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3164</v>
      </c>
      <c r="AM347" s="292" t="s">
        <v>3165</v>
      </c>
      <c r="AN347" s="292" t="str">
        <f>VLOOKUP(功能_33[[#This Row],[功能代號]],需二審tmp!A:A,1,FALSE)</f>
        <v>L5105</v>
      </c>
      <c r="AO347" s="356">
        <v>44526</v>
      </c>
      <c r="AQ347" s="575" t="str">
        <f t="shared" si="38"/>
        <v>5-1</v>
      </c>
      <c r="AR347" s="577" t="str">
        <f t="shared" si="39"/>
        <v/>
      </c>
      <c r="AS347" s="579" t="str">
        <f t="shared" si="40"/>
        <v/>
      </c>
      <c r="AT347" s="581" t="str">
        <f t="shared" si="41"/>
        <v/>
      </c>
      <c r="AU347" s="583" t="str">
        <f t="shared" si="42"/>
        <v/>
      </c>
      <c r="AV347" s="585" t="str">
        <f t="shared" si="43"/>
        <v/>
      </c>
      <c r="AW347" s="609" t="str">
        <f t="shared" si="44"/>
        <v/>
      </c>
      <c r="AX347" s="585" t="e">
        <f>VLOOKUP(功能_33[[#This Row],[功能代號]],[3]工作表2!$C:$C,1,FALSE)</f>
        <v>#N/A</v>
      </c>
    </row>
    <row r="348" spans="3:50" ht="13.8">
      <c r="C348" s="292" t="s">
        <v>94</v>
      </c>
      <c r="D348" s="292" t="s">
        <v>2831</v>
      </c>
      <c r="E348" s="291" t="s">
        <v>996</v>
      </c>
      <c r="F348" s="292" t="s">
        <v>997</v>
      </c>
      <c r="G348" s="292"/>
      <c r="H348" s="291" t="s">
        <v>193</v>
      </c>
      <c r="I348" s="291" t="s">
        <v>137</v>
      </c>
      <c r="J348" s="298" t="s">
        <v>3151</v>
      </c>
      <c r="K348" s="299">
        <v>44505</v>
      </c>
      <c r="L348" s="299">
        <v>44504</v>
      </c>
      <c r="M348" s="299">
        <v>44536</v>
      </c>
      <c r="N348" s="291" t="s">
        <v>7</v>
      </c>
      <c r="O348" s="291" t="s">
        <v>25</v>
      </c>
      <c r="P348" s="270" t="s">
        <v>21</v>
      </c>
      <c r="T348" s="291"/>
      <c r="V348" s="291"/>
      <c r="W348" s="291"/>
      <c r="X348" s="292" t="str">
        <f>VLOOKUP(功能_33[[#This Row],[User]],SKL放款!A:G,7,FALSE)</f>
        <v>放款管理課</v>
      </c>
      <c r="Y348" s="299">
        <v>44533</v>
      </c>
      <c r="Z348" s="299" t="s">
        <v>195</v>
      </c>
      <c r="AA348" s="299">
        <v>44525</v>
      </c>
      <c r="AB348" s="299">
        <v>44525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邱怡婷</v>
      </c>
      <c r="AH348" s="299"/>
      <c r="AI348" s="299"/>
      <c r="AJ348" s="292"/>
      <c r="AK348" s="299"/>
      <c r="AL348" s="303" t="s">
        <v>3164</v>
      </c>
      <c r="AM348" s="292" t="s">
        <v>3165</v>
      </c>
      <c r="AN348" s="292" t="e">
        <f>VLOOKUP(功能_33[[#This Row],[功能代號]],需二審tmp!A:A,1,FALSE)</f>
        <v>#N/A</v>
      </c>
      <c r="AO348" s="356">
        <v>44526</v>
      </c>
      <c r="AQ348" s="575" t="str">
        <f t="shared" si="38"/>
        <v>5-1</v>
      </c>
      <c r="AR348" s="577" t="str">
        <f t="shared" si="39"/>
        <v/>
      </c>
      <c r="AS348" s="579" t="str">
        <f t="shared" si="40"/>
        <v/>
      </c>
      <c r="AT348" s="581" t="str">
        <f t="shared" si="41"/>
        <v/>
      </c>
      <c r="AU348" s="583" t="str">
        <f t="shared" si="42"/>
        <v/>
      </c>
      <c r="AV348" s="585" t="str">
        <f t="shared" si="43"/>
        <v/>
      </c>
      <c r="AW348" s="609" t="str">
        <f t="shared" si="44"/>
        <v/>
      </c>
      <c r="AX348" s="585" t="e">
        <f>VLOOKUP(功能_33[[#This Row],[功能代號]],[3]工作表2!$C:$C,1,FALSE)</f>
        <v>#N/A</v>
      </c>
    </row>
    <row r="349" spans="3:50" ht="13.8">
      <c r="C349" s="292" t="s">
        <v>94</v>
      </c>
      <c r="D349" s="292" t="s">
        <v>2831</v>
      </c>
      <c r="E349" s="291" t="s">
        <v>998</v>
      </c>
      <c r="F349" s="292" t="s">
        <v>999</v>
      </c>
      <c r="G349" s="292"/>
      <c r="H349" s="291" t="s">
        <v>193</v>
      </c>
      <c r="I349" s="291" t="s">
        <v>137</v>
      </c>
      <c r="J349" s="298" t="s">
        <v>3151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3166</v>
      </c>
      <c r="AM349" s="292" t="s">
        <v>3167</v>
      </c>
      <c r="AN349" s="292" t="e">
        <f>VLOOKUP(功能_33[[#This Row],[功能代號]],需二審tmp!A:A,1,FALSE)</f>
        <v>#N/A</v>
      </c>
      <c r="AO349" s="356">
        <v>44526</v>
      </c>
      <c r="AQ349" s="575" t="str">
        <f t="shared" si="38"/>
        <v>5-1</v>
      </c>
      <c r="AR349" s="577" t="str">
        <f t="shared" si="39"/>
        <v/>
      </c>
      <c r="AS349" s="579" t="str">
        <f t="shared" si="40"/>
        <v/>
      </c>
      <c r="AT349" s="581" t="str">
        <f t="shared" si="41"/>
        <v/>
      </c>
      <c r="AU349" s="583" t="str">
        <f t="shared" si="42"/>
        <v/>
      </c>
      <c r="AV349" s="585" t="str">
        <f t="shared" si="43"/>
        <v/>
      </c>
      <c r="AW349" s="609" t="str">
        <f t="shared" si="44"/>
        <v/>
      </c>
      <c r="AX349" s="666" t="str">
        <f>VLOOKUP(功能_33[[#This Row],[功能代號]],[3]工作表2!$C:$C,1,FALSE)</f>
        <v>L5906</v>
      </c>
    </row>
    <row r="350" spans="3:50" ht="13.8">
      <c r="C350" s="292" t="s">
        <v>94</v>
      </c>
      <c r="D350" s="292" t="s">
        <v>2831</v>
      </c>
      <c r="E350" s="291" t="s">
        <v>1000</v>
      </c>
      <c r="F350" s="292" t="s">
        <v>1001</v>
      </c>
      <c r="G350" s="292"/>
      <c r="H350" s="291" t="s">
        <v>193</v>
      </c>
      <c r="I350" s="291" t="s">
        <v>137</v>
      </c>
      <c r="J350" s="298" t="s">
        <v>3151</v>
      </c>
      <c r="K350" s="299">
        <v>44524</v>
      </c>
      <c r="L350" s="299">
        <v>44524</v>
      </c>
      <c r="M350" s="299">
        <v>44536</v>
      </c>
      <c r="N350" s="291" t="s">
        <v>7</v>
      </c>
      <c r="O350" s="291" t="s">
        <v>24</v>
      </c>
      <c r="T350" s="291"/>
      <c r="V350" s="291"/>
      <c r="W350" s="291"/>
      <c r="X350" s="292" t="str">
        <f>VLOOKUP(功能_33[[#This Row],[User]],SKL放款!A:G,7,FALSE)</f>
        <v>放款服務課</v>
      </c>
      <c r="Y350" s="299">
        <v>44533</v>
      </c>
      <c r="Z350" s="299" t="s">
        <v>195</v>
      </c>
      <c r="AA350" s="299">
        <v>44531</v>
      </c>
      <c r="AB350" s="299">
        <v>44531</v>
      </c>
      <c r="AC350" s="299">
        <v>44544</v>
      </c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邵淑微</v>
      </c>
      <c r="AH350" s="299"/>
      <c r="AI350" s="299"/>
      <c r="AJ350" s="292"/>
      <c r="AK350" s="299"/>
      <c r="AL350" s="303" t="s">
        <v>3166</v>
      </c>
      <c r="AM350" s="292" t="s">
        <v>3167</v>
      </c>
      <c r="AN350" s="292" t="e">
        <f>VLOOKUP(功能_33[[#This Row],[功能代號]],需二審tmp!A:A,1,FALSE)</f>
        <v>#N/A</v>
      </c>
      <c r="AO350" s="356">
        <v>44526</v>
      </c>
      <c r="AQ350" s="575" t="str">
        <f t="shared" ref="AQ350:AQ410" si="45">IF(COUNTA(AC350)=1,LEFT(D350,3),"")</f>
        <v>5-1</v>
      </c>
      <c r="AR350" s="577" t="str">
        <f t="shared" ref="AR350:AR410" si="46">IF(AND(COUNTA(L350)=1,COUNTA(M350)=1,COUNTA(Y350)=1,COUNTA(AB350)=1,COUNTA(AC350)=0),LEFT(D350,3),"")</f>
        <v/>
      </c>
      <c r="AS350" s="579" t="str">
        <f t="shared" ref="AS350:AS410" si="47">IF(AND(COUNTA(L350)=1,COUNTA(M350)=1,COUNTA(Y350)=1,COUNTA(AB350)=0,COUNTA(AC350)=0),LEFT(D350,3),"")</f>
        <v/>
      </c>
      <c r="AT350" s="581" t="str">
        <f t="shared" ref="AT350:AT410" si="48">IF(AND(COUNTA(M350)=0,COUNTA(Y350)=1),LEFT(D350,3),"")</f>
        <v/>
      </c>
      <c r="AU350" s="583" t="str">
        <f t="shared" ref="AU350:AU410" si="49">IF(AND(COUNTA(M350)=1,COUNTA(Y350)=0),LEFT(D350,3),"")</f>
        <v/>
      </c>
      <c r="AV350" s="585" t="str">
        <f t="shared" ref="AV350:AV410" si="50">IF(AND(COUNTA(M350)=0,COUNTA(Y350)=0),LEFT(D350,3),"")</f>
        <v/>
      </c>
      <c r="AW350" s="609" t="str">
        <f t="shared" ref="AW350:AW410" si="51">IF(OR(COUNTA(M350)=0,COUNTA(Y350)=0),I350,"")</f>
        <v/>
      </c>
      <c r="AX350" s="666" t="str">
        <f>VLOOKUP(功能_33[[#This Row],[功能代號]],[3]工作表2!$C:$C,1,FALSE)</f>
        <v>L5116</v>
      </c>
    </row>
    <row r="351" spans="3:50" ht="13.8">
      <c r="C351" s="292" t="s">
        <v>94</v>
      </c>
      <c r="D351" s="292" t="s">
        <v>2831</v>
      </c>
      <c r="E351" s="291" t="s">
        <v>1003</v>
      </c>
      <c r="F351" s="281" t="s">
        <v>1004</v>
      </c>
      <c r="G351" s="292" t="s">
        <v>1005</v>
      </c>
      <c r="H351" s="291" t="s">
        <v>193</v>
      </c>
      <c r="I351" s="291" t="s">
        <v>137</v>
      </c>
      <c r="J351" s="298" t="s">
        <v>3151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2989</v>
      </c>
      <c r="AM351" s="291" t="s">
        <v>2989</v>
      </c>
      <c r="AN351" s="292" t="e">
        <f>VLOOKUP(功能_33[[#This Row],[功能代號]],需二審tmp!A:A,1,FALSE)</f>
        <v>#N/A</v>
      </c>
      <c r="AO351" s="356">
        <v>44526</v>
      </c>
      <c r="AQ351" s="575" t="str">
        <f t="shared" si="45"/>
        <v>5-1</v>
      </c>
      <c r="AR351" s="577" t="str">
        <f t="shared" si="46"/>
        <v/>
      </c>
      <c r="AS351" s="579" t="str">
        <f t="shared" si="47"/>
        <v/>
      </c>
      <c r="AT351" s="581" t="str">
        <f t="shared" si="48"/>
        <v/>
      </c>
      <c r="AU351" s="583" t="str">
        <f t="shared" si="49"/>
        <v/>
      </c>
      <c r="AV351" s="585" t="str">
        <f t="shared" si="50"/>
        <v/>
      </c>
      <c r="AW351" s="609" t="str">
        <f t="shared" si="51"/>
        <v/>
      </c>
      <c r="AX351" s="585" t="e">
        <f>VLOOKUP(功能_33[[#This Row],[功能代號]],[3]工作表2!$C:$C,1,FALSE)</f>
        <v>#N/A</v>
      </c>
    </row>
    <row r="352" spans="3:50" ht="13.8">
      <c r="C352" s="292" t="s">
        <v>94</v>
      </c>
      <c r="D352" s="292" t="s">
        <v>2831</v>
      </c>
      <c r="E352" s="291" t="s">
        <v>1007</v>
      </c>
      <c r="F352" s="281" t="s">
        <v>1008</v>
      </c>
      <c r="G352" s="292" t="s">
        <v>1009</v>
      </c>
      <c r="H352" s="291" t="s">
        <v>193</v>
      </c>
      <c r="I352" s="291" t="s">
        <v>137</v>
      </c>
      <c r="J352" s="298" t="s">
        <v>3151</v>
      </c>
      <c r="K352" s="299">
        <v>44505</v>
      </c>
      <c r="L352" s="299">
        <v>44504</v>
      </c>
      <c r="M352" s="299">
        <v>44536</v>
      </c>
      <c r="N352" s="291" t="s">
        <v>10</v>
      </c>
      <c r="O352" s="291" t="s">
        <v>25</v>
      </c>
      <c r="P352" s="270" t="s">
        <v>21</v>
      </c>
      <c r="T352" s="291"/>
      <c r="V352" s="291"/>
      <c r="W352" s="291"/>
      <c r="X352" s="292" t="s">
        <v>1006</v>
      </c>
      <c r="Y352" s="299">
        <v>44533</v>
      </c>
      <c r="Z352" s="299" t="s">
        <v>195</v>
      </c>
      <c r="AA352" s="299">
        <v>44525</v>
      </c>
      <c r="AB352" s="299">
        <v>44525</v>
      </c>
      <c r="AC352" s="299">
        <v>44544</v>
      </c>
      <c r="AD352" s="283"/>
      <c r="AE352" s="283"/>
      <c r="AF352" s="283"/>
      <c r="AG352" s="283" t="s">
        <v>25</v>
      </c>
      <c r="AH352" s="283"/>
      <c r="AI352" s="283"/>
      <c r="AJ352" s="292"/>
      <c r="AL352" s="291" t="s">
        <v>2989</v>
      </c>
      <c r="AM352" s="291" t="s">
        <v>2989</v>
      </c>
      <c r="AN352" s="292" t="e">
        <f>VLOOKUP(功能_33[[#This Row],[功能代號]],需二審tmp!A:A,1,FALSE)</f>
        <v>#N/A</v>
      </c>
      <c r="AO352" s="356">
        <v>44526</v>
      </c>
      <c r="AQ352" s="575" t="str">
        <f t="shared" si="45"/>
        <v>5-1</v>
      </c>
      <c r="AR352" s="577" t="str">
        <f t="shared" si="46"/>
        <v/>
      </c>
      <c r="AS352" s="579" t="str">
        <f t="shared" si="47"/>
        <v/>
      </c>
      <c r="AT352" s="581" t="str">
        <f t="shared" si="48"/>
        <v/>
      </c>
      <c r="AU352" s="583" t="str">
        <f t="shared" si="49"/>
        <v/>
      </c>
      <c r="AV352" s="585" t="str">
        <f t="shared" si="50"/>
        <v/>
      </c>
      <c r="AW352" s="609" t="str">
        <f t="shared" si="51"/>
        <v/>
      </c>
      <c r="AX352" s="585" t="e">
        <f>VLOOKUP(功能_33[[#This Row],[功能代號]],[3]工作表2!$C:$C,1,FALSE)</f>
        <v>#N/A</v>
      </c>
    </row>
    <row r="353" spans="3:50" ht="13.8">
      <c r="C353" s="292" t="s">
        <v>95</v>
      </c>
      <c r="D353" s="292" t="s">
        <v>2829</v>
      </c>
      <c r="E353" s="291" t="s">
        <v>612</v>
      </c>
      <c r="F353" s="292" t="s">
        <v>613</v>
      </c>
      <c r="G353" s="292"/>
      <c r="H353" s="291" t="s">
        <v>193</v>
      </c>
      <c r="I353" s="291" t="s">
        <v>314</v>
      </c>
      <c r="J353" s="225" t="s">
        <v>3257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172</v>
      </c>
      <c r="T353" s="291"/>
      <c r="V353" s="291"/>
      <c r="W353" s="291"/>
      <c r="X353" s="292" t="str">
        <f>VLOOKUP(功能_33[[#This Row],[User]],SKL放款!A:G,7,FALSE)</f>
        <v>放款服務課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陳政皓</v>
      </c>
      <c r="AH353" s="299"/>
      <c r="AI353" s="299"/>
      <c r="AJ353" s="292"/>
      <c r="AK353" s="299"/>
      <c r="AL353" s="303" t="s">
        <v>610</v>
      </c>
      <c r="AM353" s="304" t="s">
        <v>611</v>
      </c>
      <c r="AN353" s="292" t="str">
        <f>VLOOKUP(功能_33[[#This Row],[功能代號]],需二審tmp!A:A,1,FALSE)</f>
        <v>L6703</v>
      </c>
      <c r="AO353" s="356">
        <v>44526</v>
      </c>
      <c r="AQ353" s="575" t="str">
        <f t="shared" si="45"/>
        <v>6-7</v>
      </c>
      <c r="AR353" s="577" t="str">
        <f t="shared" si="46"/>
        <v/>
      </c>
      <c r="AS353" s="579" t="str">
        <f t="shared" si="47"/>
        <v/>
      </c>
      <c r="AT353" s="581" t="str">
        <f t="shared" si="48"/>
        <v/>
      </c>
      <c r="AU353" s="583" t="str">
        <f t="shared" si="49"/>
        <v/>
      </c>
      <c r="AV353" s="585" t="str">
        <f t="shared" si="50"/>
        <v/>
      </c>
      <c r="AW353" s="609" t="str">
        <f t="shared" si="51"/>
        <v/>
      </c>
      <c r="AX353" s="666" t="str">
        <f>VLOOKUP(功能_33[[#This Row],[功能代號]],[3]工作表2!$C:$C,1,FALSE)</f>
        <v>L6703</v>
      </c>
    </row>
    <row r="354" spans="3:50" ht="13.8">
      <c r="C354" s="292" t="s">
        <v>95</v>
      </c>
      <c r="D354" s="292" t="s">
        <v>2829</v>
      </c>
      <c r="E354" s="291" t="s">
        <v>590</v>
      </c>
      <c r="F354" s="292" t="s">
        <v>591</v>
      </c>
      <c r="G354" s="292"/>
      <c r="H354" s="291" t="s">
        <v>193</v>
      </c>
      <c r="I354" s="291" t="s">
        <v>314</v>
      </c>
      <c r="J354" s="225" t="s">
        <v>3257</v>
      </c>
      <c r="K354" s="299">
        <v>44516</v>
      </c>
      <c r="L354" s="299">
        <v>44467</v>
      </c>
      <c r="M354" s="299">
        <v>44472</v>
      </c>
      <c r="N354" s="291" t="s">
        <v>12</v>
      </c>
      <c r="O354" s="291" t="s">
        <v>567</v>
      </c>
      <c r="T354" s="291"/>
      <c r="V354" s="291"/>
      <c r="W354" s="291"/>
      <c r="X354" s="292" t="str">
        <f>VLOOKUP(功能_33[[#This Row],[User]],SKL放款!A:G,7,FALSE)</f>
        <v>放款審查課</v>
      </c>
      <c r="Y354" s="299">
        <v>44472</v>
      </c>
      <c r="Z354" s="299" t="s">
        <v>133</v>
      </c>
      <c r="AA354" s="282">
        <v>44544</v>
      </c>
      <c r="AB354" s="282">
        <v>44544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鄧雪美</v>
      </c>
      <c r="AH354" s="299"/>
      <c r="AI354" s="299"/>
      <c r="AJ354" s="292"/>
      <c r="AK354" s="299"/>
      <c r="AL354" s="303" t="s">
        <v>580</v>
      </c>
      <c r="AM354" s="304" t="s">
        <v>581</v>
      </c>
      <c r="AN354" s="292" t="str">
        <f>VLOOKUP(功能_33[[#This Row],[功能代號]],需二審tmp!A:A,1,FALSE)</f>
        <v>L6704</v>
      </c>
      <c r="AO354" s="356">
        <v>44526</v>
      </c>
      <c r="AQ354" s="575" t="str">
        <f t="shared" si="45"/>
        <v>6-7</v>
      </c>
      <c r="AR354" s="577" t="str">
        <f t="shared" si="46"/>
        <v/>
      </c>
      <c r="AS354" s="579" t="str">
        <f t="shared" si="47"/>
        <v/>
      </c>
      <c r="AT354" s="581" t="str">
        <f t="shared" si="48"/>
        <v/>
      </c>
      <c r="AU354" s="583" t="str">
        <f t="shared" si="49"/>
        <v/>
      </c>
      <c r="AV354" s="585" t="str">
        <f t="shared" si="50"/>
        <v/>
      </c>
      <c r="AW354" s="609" t="str">
        <f t="shared" si="51"/>
        <v/>
      </c>
      <c r="AX354" s="666" t="str">
        <f>VLOOKUP(功能_33[[#This Row],[功能代號]],[3]工作表2!$C:$C,1,FALSE)</f>
        <v>L6704</v>
      </c>
    </row>
    <row r="355" spans="3:50" ht="16.2">
      <c r="C355" s="292" t="s">
        <v>94</v>
      </c>
      <c r="D355" s="499" t="s">
        <v>2839</v>
      </c>
      <c r="E355" s="291" t="s">
        <v>1018</v>
      </c>
      <c r="F355" s="292" t="s">
        <v>1019</v>
      </c>
      <c r="G355" s="292"/>
      <c r="H355" s="291" t="s">
        <v>136</v>
      </c>
      <c r="I355" s="291" t="s">
        <v>137</v>
      </c>
      <c r="J355" s="298" t="s">
        <v>3264</v>
      </c>
      <c r="K355" s="299">
        <v>44396</v>
      </c>
      <c r="L355" s="299">
        <v>44396</v>
      </c>
      <c r="M355" s="299">
        <v>44540</v>
      </c>
      <c r="N355" s="291" t="s">
        <v>12</v>
      </c>
      <c r="O355" s="270" t="s">
        <v>3189</v>
      </c>
      <c r="Q355" s="291">
        <v>1</v>
      </c>
      <c r="R355" s="291" t="s">
        <v>1017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44540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65" t="s">
        <v>3192</v>
      </c>
      <c r="AM355" s="644" t="s">
        <v>3193</v>
      </c>
      <c r="AN355" s="292" t="str">
        <f>VLOOKUP(功能_33[[#This Row],[功能代號]],需二審tmp!A:A,1,FALSE)</f>
        <v>L5402</v>
      </c>
      <c r="AQ355" s="575" t="str">
        <f t="shared" si="45"/>
        <v>5-2</v>
      </c>
      <c r="AR355" s="577" t="str">
        <f t="shared" si="46"/>
        <v/>
      </c>
      <c r="AS355" s="579" t="str">
        <f t="shared" si="47"/>
        <v/>
      </c>
      <c r="AT355" s="581" t="str">
        <f t="shared" si="48"/>
        <v/>
      </c>
      <c r="AU355" s="583" t="str">
        <f t="shared" si="49"/>
        <v/>
      </c>
      <c r="AV355" s="585" t="str">
        <f t="shared" si="50"/>
        <v/>
      </c>
      <c r="AW355" s="609" t="str">
        <f t="shared" si="51"/>
        <v/>
      </c>
      <c r="AX355" s="666" t="str">
        <f>VLOOKUP(功能_33[[#This Row],[功能代號]],[3]工作表2!$C:$C,1,FALSE)</f>
        <v>L5402</v>
      </c>
    </row>
    <row r="356" spans="3:50" ht="16.2">
      <c r="C356" s="292" t="s">
        <v>94</v>
      </c>
      <c r="D356" s="499" t="s">
        <v>2839</v>
      </c>
      <c r="E356" s="291" t="s">
        <v>1020</v>
      </c>
      <c r="F356" s="292" t="s">
        <v>1021</v>
      </c>
      <c r="G356" s="292"/>
      <c r="H356" s="291" t="s">
        <v>136</v>
      </c>
      <c r="I356" s="291" t="s">
        <v>137</v>
      </c>
      <c r="J356" s="298" t="s">
        <v>3264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3189</v>
      </c>
      <c r="Q356" s="291">
        <v>1</v>
      </c>
      <c r="R356" s="291" t="s">
        <v>1012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65" t="s">
        <v>3192</v>
      </c>
      <c r="AM356" s="645" t="s">
        <v>3193</v>
      </c>
      <c r="AN356" s="292" t="str">
        <f>VLOOKUP(功能_33[[#This Row],[功能代號]],需二審tmp!A:A,1,FALSE)</f>
        <v>L5021</v>
      </c>
      <c r="AO356" s="356">
        <v>44526</v>
      </c>
      <c r="AQ356" s="575" t="str">
        <f t="shared" si="45"/>
        <v>5-2</v>
      </c>
      <c r="AR356" s="577" t="str">
        <f t="shared" si="46"/>
        <v/>
      </c>
      <c r="AS356" s="579" t="str">
        <f t="shared" si="47"/>
        <v/>
      </c>
      <c r="AT356" s="581" t="str">
        <f t="shared" si="48"/>
        <v/>
      </c>
      <c r="AU356" s="583" t="str">
        <f t="shared" si="49"/>
        <v/>
      </c>
      <c r="AV356" s="585" t="str">
        <f t="shared" si="50"/>
        <v/>
      </c>
      <c r="AW356" s="609" t="str">
        <f t="shared" si="51"/>
        <v/>
      </c>
      <c r="AX356" s="666" t="str">
        <f>VLOOKUP(功能_33[[#This Row],[功能代號]],[3]工作表2!$C:$C,1,FALSE)</f>
        <v>L5021</v>
      </c>
    </row>
    <row r="357" spans="3:50" ht="16.2">
      <c r="C357" s="292" t="s">
        <v>94</v>
      </c>
      <c r="D357" s="499" t="s">
        <v>2839</v>
      </c>
      <c r="E357" s="291" t="s">
        <v>1022</v>
      </c>
      <c r="F357" s="292" t="s">
        <v>1023</v>
      </c>
      <c r="G357" s="292"/>
      <c r="H357" s="291" t="s">
        <v>136</v>
      </c>
      <c r="I357" s="291" t="s">
        <v>137</v>
      </c>
      <c r="J357" s="298" t="s">
        <v>3264</v>
      </c>
      <c r="K357" s="299">
        <v>44396</v>
      </c>
      <c r="L357" s="299">
        <v>44396</v>
      </c>
      <c r="M357" s="299">
        <v>44533</v>
      </c>
      <c r="N357" s="291" t="s">
        <v>12</v>
      </c>
      <c r="O357" s="270" t="s">
        <v>3189</v>
      </c>
      <c r="Q357" s="291">
        <v>1</v>
      </c>
      <c r="R357" s="291" t="s">
        <v>1017</v>
      </c>
      <c r="T357" s="291"/>
      <c r="V357" s="291"/>
      <c r="W357" s="291"/>
      <c r="X357" s="292" t="e">
        <f>VLOOKUP(功能_33[[#This Row],[User]],SKL放款!A:G,7,FALSE)</f>
        <v>#N/A</v>
      </c>
      <c r="Y357" s="299">
        <v>44533</v>
      </c>
      <c r="Z357" s="299" t="s">
        <v>133</v>
      </c>
      <c r="AA357" s="282">
        <v>44550</v>
      </c>
      <c r="AB357" s="299">
        <v>44550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李珮君(張淑遠)</v>
      </c>
      <c r="AH357" s="299"/>
      <c r="AI357" s="299"/>
      <c r="AJ357" s="292"/>
      <c r="AK357" s="299">
        <v>44396</v>
      </c>
      <c r="AL357" s="665" t="s">
        <v>3192</v>
      </c>
      <c r="AM357" s="646" t="s">
        <v>3193</v>
      </c>
      <c r="AN357" s="292" t="str">
        <f>VLOOKUP(功能_33[[#This Row],[功能代號]],需二審tmp!A:A,1,FALSE)</f>
        <v>L5401</v>
      </c>
      <c r="AO357" s="356">
        <v>44526</v>
      </c>
      <c r="AQ357" s="575" t="str">
        <f t="shared" si="45"/>
        <v>5-2</v>
      </c>
      <c r="AR357" s="577" t="str">
        <f t="shared" si="46"/>
        <v/>
      </c>
      <c r="AS357" s="579" t="str">
        <f t="shared" si="47"/>
        <v/>
      </c>
      <c r="AT357" s="581" t="str">
        <f t="shared" si="48"/>
        <v/>
      </c>
      <c r="AU357" s="583" t="str">
        <f t="shared" si="49"/>
        <v/>
      </c>
      <c r="AV357" s="585" t="str">
        <f t="shared" si="50"/>
        <v/>
      </c>
      <c r="AW357" s="609" t="str">
        <f t="shared" si="51"/>
        <v/>
      </c>
      <c r="AX357" s="666" t="str">
        <f>VLOOKUP(功能_33[[#This Row],[功能代號]],[3]工作表2!$C:$C,1,FALSE)</f>
        <v>L5401</v>
      </c>
    </row>
    <row r="358" spans="3:50" ht="16.2">
      <c r="C358" s="292" t="s">
        <v>94</v>
      </c>
      <c r="D358" s="499" t="s">
        <v>2839</v>
      </c>
      <c r="E358" s="291" t="s">
        <v>1024</v>
      </c>
      <c r="F358" s="292" t="s">
        <v>1025</v>
      </c>
      <c r="G358" s="292"/>
      <c r="H358" s="291" t="s">
        <v>136</v>
      </c>
      <c r="I358" s="291" t="s">
        <v>137</v>
      </c>
      <c r="J358" s="298" t="s">
        <v>3264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1012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65" t="s">
        <v>3192</v>
      </c>
      <c r="AM358" s="647" t="s">
        <v>3193</v>
      </c>
      <c r="AN358" s="292" t="str">
        <f>VLOOKUP(功能_33[[#This Row],[功能代號]],需二審tmp!A:A,1,FALSE)</f>
        <v>L5023</v>
      </c>
      <c r="AO358" s="356">
        <v>44526</v>
      </c>
      <c r="AQ358" s="575" t="str">
        <f t="shared" si="45"/>
        <v>5-2</v>
      </c>
      <c r="AR358" s="577" t="str">
        <f t="shared" si="46"/>
        <v/>
      </c>
      <c r="AS358" s="579" t="str">
        <f t="shared" si="47"/>
        <v/>
      </c>
      <c r="AT358" s="581" t="str">
        <f t="shared" si="48"/>
        <v/>
      </c>
      <c r="AU358" s="583" t="str">
        <f t="shared" si="49"/>
        <v/>
      </c>
      <c r="AV358" s="585" t="str">
        <f t="shared" si="50"/>
        <v/>
      </c>
      <c r="AW358" s="609" t="str">
        <f t="shared" si="51"/>
        <v/>
      </c>
      <c r="AX358" s="666" t="str">
        <f>VLOOKUP(功能_33[[#This Row],[功能代號]],[3]工作表2!$C:$C,1,FALSE)</f>
        <v>L5023</v>
      </c>
    </row>
    <row r="359" spans="3:50" ht="16.2">
      <c r="C359" s="292" t="s">
        <v>94</v>
      </c>
      <c r="D359" s="499" t="s">
        <v>2839</v>
      </c>
      <c r="E359" s="291" t="s">
        <v>1026</v>
      </c>
      <c r="F359" s="292" t="s">
        <v>1027</v>
      </c>
      <c r="G359" s="292"/>
      <c r="H359" s="291" t="s">
        <v>136</v>
      </c>
      <c r="I359" s="291" t="s">
        <v>137</v>
      </c>
      <c r="J359" s="298" t="s">
        <v>3264</v>
      </c>
      <c r="K359" s="299">
        <v>44397</v>
      </c>
      <c r="L359" s="299">
        <v>44397</v>
      </c>
      <c r="M359" s="299">
        <v>44533</v>
      </c>
      <c r="N359" s="291" t="s">
        <v>12</v>
      </c>
      <c r="O359" s="291" t="s">
        <v>13</v>
      </c>
      <c r="Q359" s="291">
        <v>1</v>
      </c>
      <c r="R359" s="291" t="s">
        <v>1017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>
        <v>44533</v>
      </c>
      <c r="AA359" s="299">
        <v>44533</v>
      </c>
      <c r="AB359" s="299">
        <v>44533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</v>
      </c>
      <c r="AH359" s="299"/>
      <c r="AI359" s="299"/>
      <c r="AJ359" s="292"/>
      <c r="AK359" s="299">
        <v>44397</v>
      </c>
      <c r="AL359" s="665" t="s">
        <v>3192</v>
      </c>
      <c r="AM359" s="648" t="s">
        <v>3193</v>
      </c>
      <c r="AN359" s="292" t="str">
        <f>VLOOKUP(功能_33[[#This Row],[功能代號]],需二審tmp!A:A,1,FALSE)</f>
        <v>L5406</v>
      </c>
      <c r="AO359" s="356">
        <v>44526</v>
      </c>
      <c r="AQ359" s="575" t="str">
        <f t="shared" si="45"/>
        <v>5-2</v>
      </c>
      <c r="AR359" s="577" t="str">
        <f t="shared" si="46"/>
        <v/>
      </c>
      <c r="AS359" s="579" t="str">
        <f t="shared" si="47"/>
        <v/>
      </c>
      <c r="AT359" s="581" t="str">
        <f t="shared" si="48"/>
        <v/>
      </c>
      <c r="AU359" s="583" t="str">
        <f t="shared" si="49"/>
        <v/>
      </c>
      <c r="AV359" s="585" t="str">
        <f t="shared" si="50"/>
        <v/>
      </c>
      <c r="AW359" s="609" t="str">
        <f t="shared" si="51"/>
        <v/>
      </c>
      <c r="AX359" s="666" t="str">
        <f>VLOOKUP(功能_33[[#This Row],[功能代號]],[3]工作表2!$C:$C,1,FALSE)</f>
        <v>L5406</v>
      </c>
    </row>
    <row r="360" spans="3:50" ht="16.2">
      <c r="C360" s="292" t="s">
        <v>94</v>
      </c>
      <c r="D360" s="499" t="s">
        <v>2839</v>
      </c>
      <c r="E360" s="291" t="s">
        <v>1028</v>
      </c>
      <c r="F360" s="292" t="s">
        <v>1029</v>
      </c>
      <c r="G360" s="292"/>
      <c r="H360" s="291" t="s">
        <v>136</v>
      </c>
      <c r="I360" s="291" t="s">
        <v>137</v>
      </c>
      <c r="J360" s="298" t="s">
        <v>3264</v>
      </c>
      <c r="K360" s="299">
        <v>44396</v>
      </c>
      <c r="L360" s="299">
        <v>44396</v>
      </c>
      <c r="M360" s="299">
        <v>44396</v>
      </c>
      <c r="N360" s="291" t="s">
        <v>12</v>
      </c>
      <c r="O360" s="291" t="s">
        <v>3189</v>
      </c>
      <c r="Q360" s="291">
        <v>1</v>
      </c>
      <c r="R360" s="291" t="s">
        <v>1012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195</v>
      </c>
      <c r="AA360" s="299"/>
      <c r="AB360" s="299">
        <v>44396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65" t="s">
        <v>3192</v>
      </c>
      <c r="AM360" s="649" t="s">
        <v>3193</v>
      </c>
      <c r="AN360" s="292" t="e">
        <f>VLOOKUP(功能_33[[#This Row],[功能代號]],需二審tmp!A:A,1,FALSE)</f>
        <v>#N/A</v>
      </c>
      <c r="AO360" s="356">
        <v>44526</v>
      </c>
      <c r="AQ360" s="575" t="str">
        <f t="shared" si="45"/>
        <v>5-2</v>
      </c>
      <c r="AR360" s="577" t="str">
        <f t="shared" si="46"/>
        <v/>
      </c>
      <c r="AS360" s="579" t="str">
        <f t="shared" si="47"/>
        <v/>
      </c>
      <c r="AT360" s="581" t="str">
        <f t="shared" si="48"/>
        <v/>
      </c>
      <c r="AU360" s="583" t="str">
        <f t="shared" si="49"/>
        <v/>
      </c>
      <c r="AV360" s="585" t="str">
        <f t="shared" si="50"/>
        <v/>
      </c>
      <c r="AW360" s="609" t="str">
        <f t="shared" si="51"/>
        <v/>
      </c>
      <c r="AX360" s="666" t="str">
        <f>VLOOKUP(功能_33[[#This Row],[功能代號]],[3]工作表2!$C:$C,1,FALSE)</f>
        <v>L5024</v>
      </c>
    </row>
    <row r="361" spans="3:50" ht="16.2">
      <c r="C361" s="292" t="s">
        <v>94</v>
      </c>
      <c r="D361" s="499" t="s">
        <v>2839</v>
      </c>
      <c r="E361" s="291" t="s">
        <v>1030</v>
      </c>
      <c r="F361" s="292" t="s">
        <v>1031</v>
      </c>
      <c r="G361" s="292"/>
      <c r="H361" s="291" t="s">
        <v>136</v>
      </c>
      <c r="I361" s="291" t="s">
        <v>137</v>
      </c>
      <c r="J361" s="298" t="s">
        <v>3264</v>
      </c>
      <c r="K361" s="299">
        <v>44396</v>
      </c>
      <c r="L361" s="299">
        <v>44396</v>
      </c>
      <c r="M361" s="299">
        <v>44533</v>
      </c>
      <c r="N361" s="291" t="s">
        <v>12</v>
      </c>
      <c r="O361" s="270" t="s">
        <v>3189</v>
      </c>
      <c r="Q361" s="291">
        <v>1</v>
      </c>
      <c r="R361" s="291" t="s">
        <v>1017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44396</v>
      </c>
      <c r="AL361" s="665" t="s">
        <v>3192</v>
      </c>
      <c r="AM361" s="650" t="s">
        <v>3193</v>
      </c>
      <c r="AN361" s="292" t="str">
        <f>VLOOKUP(功能_33[[#This Row],[功能代號]],需二審tmp!A:A,1,FALSE)</f>
        <v>L5405</v>
      </c>
      <c r="AO361" s="356">
        <v>44526</v>
      </c>
      <c r="AQ361" s="575" t="str">
        <f t="shared" si="45"/>
        <v>5-2</v>
      </c>
      <c r="AR361" s="577" t="str">
        <f t="shared" si="46"/>
        <v/>
      </c>
      <c r="AS361" s="579" t="str">
        <f t="shared" si="47"/>
        <v/>
      </c>
      <c r="AT361" s="581" t="str">
        <f t="shared" si="48"/>
        <v/>
      </c>
      <c r="AU361" s="583" t="str">
        <f t="shared" si="49"/>
        <v/>
      </c>
      <c r="AV361" s="585" t="str">
        <f t="shared" si="50"/>
        <v/>
      </c>
      <c r="AW361" s="609" t="str">
        <f t="shared" si="51"/>
        <v/>
      </c>
      <c r="AX361" s="666" t="str">
        <f>VLOOKUP(功能_33[[#This Row],[功能代號]],[3]工作表2!$C:$C,1,FALSE)</f>
        <v>L5405</v>
      </c>
    </row>
    <row r="362" spans="3:50" ht="16.2">
      <c r="C362" s="292" t="s">
        <v>94</v>
      </c>
      <c r="D362" s="499" t="s">
        <v>2839</v>
      </c>
      <c r="E362" s="291" t="s">
        <v>1032</v>
      </c>
      <c r="F362" s="292" t="s">
        <v>1033</v>
      </c>
      <c r="G362" s="292"/>
      <c r="H362" s="291" t="s">
        <v>136</v>
      </c>
      <c r="I362" s="291" t="s">
        <v>137</v>
      </c>
      <c r="J362" s="298" t="s">
        <v>3264</v>
      </c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3189</v>
      </c>
      <c r="Q362" s="291">
        <v>1</v>
      </c>
      <c r="R362" s="291" t="s">
        <v>1012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133</v>
      </c>
      <c r="AA362" s="282">
        <v>44550</v>
      </c>
      <c r="AB362" s="299">
        <v>44550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65" t="s">
        <v>3192</v>
      </c>
      <c r="AM362" s="652" t="s">
        <v>3193</v>
      </c>
      <c r="AN362" s="292" t="str">
        <f>VLOOKUP(功能_33[[#This Row],[功能代號]],需二審tmp!A:A,1,FALSE)</f>
        <v>L5022</v>
      </c>
      <c r="AO362" s="356">
        <v>44526</v>
      </c>
      <c r="AQ362" s="575" t="str">
        <f t="shared" si="45"/>
        <v>5-2</v>
      </c>
      <c r="AR362" s="577" t="str">
        <f t="shared" si="46"/>
        <v/>
      </c>
      <c r="AS362" s="579" t="str">
        <f t="shared" si="47"/>
        <v/>
      </c>
      <c r="AT362" s="581" t="str">
        <f t="shared" si="48"/>
        <v/>
      </c>
      <c r="AU362" s="583" t="str">
        <f t="shared" si="49"/>
        <v/>
      </c>
      <c r="AV362" s="585" t="str">
        <f t="shared" si="50"/>
        <v/>
      </c>
      <c r="AW362" s="609" t="str">
        <f t="shared" si="51"/>
        <v/>
      </c>
      <c r="AX362" s="666" t="str">
        <f>VLOOKUP(功能_33[[#This Row],[功能代號]],[3]工作表2!$C:$C,1,FALSE)</f>
        <v>L5022</v>
      </c>
    </row>
    <row r="363" spans="3:50" ht="13.8">
      <c r="C363" s="292" t="s">
        <v>94</v>
      </c>
      <c r="D363" s="499" t="s">
        <v>2839</v>
      </c>
      <c r="E363" s="291" t="s">
        <v>1034</v>
      </c>
      <c r="F363" s="292" t="s">
        <v>1035</v>
      </c>
      <c r="G363" s="292" t="s">
        <v>407</v>
      </c>
      <c r="H363" s="291" t="s">
        <v>136</v>
      </c>
      <c r="I363" s="291" t="s">
        <v>137</v>
      </c>
      <c r="J363" s="298" t="s">
        <v>3264</v>
      </c>
      <c r="K363" s="299">
        <v>44397</v>
      </c>
      <c r="L363" s="299">
        <v>44397</v>
      </c>
      <c r="M363" s="299">
        <v>44397</v>
      </c>
      <c r="N363" s="291" t="s">
        <v>12</v>
      </c>
      <c r="O363" s="291" t="s">
        <v>3189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195</v>
      </c>
      <c r="AA363" s="299"/>
      <c r="AB363" s="299">
        <v>44397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/>
      <c r="AL363" s="291" t="s">
        <v>2989</v>
      </c>
      <c r="AN363" s="292" t="e">
        <f>VLOOKUP(功能_33[[#This Row],[功能代號]],需二審tmp!A:A,1,FALSE)</f>
        <v>#N/A</v>
      </c>
      <c r="AO363" s="356">
        <v>44526</v>
      </c>
      <c r="AQ363" s="575" t="str">
        <f t="shared" si="45"/>
        <v>5-2</v>
      </c>
      <c r="AR363" s="577" t="str">
        <f t="shared" si="46"/>
        <v/>
      </c>
      <c r="AS363" s="579" t="str">
        <f t="shared" si="47"/>
        <v/>
      </c>
      <c r="AT363" s="581" t="str">
        <f t="shared" si="48"/>
        <v/>
      </c>
      <c r="AU363" s="583" t="str">
        <f t="shared" si="49"/>
        <v/>
      </c>
      <c r="AV363" s="585" t="str">
        <f t="shared" si="50"/>
        <v/>
      </c>
      <c r="AW363" s="609" t="str">
        <f t="shared" si="51"/>
        <v/>
      </c>
      <c r="AX363" s="666" t="str">
        <f>VLOOKUP(功能_33[[#This Row],[功能代號]],[3]工作表2!$C:$C,1,FALSE)</f>
        <v>L5914</v>
      </c>
    </row>
    <row r="364" spans="3:50" ht="16.2">
      <c r="C364" s="292" t="s">
        <v>94</v>
      </c>
      <c r="D364" s="499" t="s">
        <v>2839</v>
      </c>
      <c r="E364" s="291" t="s">
        <v>1036</v>
      </c>
      <c r="F364" s="292" t="s">
        <v>1037</v>
      </c>
      <c r="G364" s="292"/>
      <c r="H364" s="291" t="s">
        <v>136</v>
      </c>
      <c r="I364" s="291" t="s">
        <v>137</v>
      </c>
      <c r="J364" s="298" t="s">
        <v>3264</v>
      </c>
      <c r="K364" s="299">
        <v>44397</v>
      </c>
      <c r="L364" s="299">
        <v>44397</v>
      </c>
      <c r="M364" s="299">
        <v>44533</v>
      </c>
      <c r="N364" s="291" t="s">
        <v>12</v>
      </c>
      <c r="O364" s="270" t="s">
        <v>3189</v>
      </c>
      <c r="Q364" s="291">
        <v>1</v>
      </c>
      <c r="R364" s="291" t="s">
        <v>1017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133</v>
      </c>
      <c r="AA364" s="282">
        <v>44550</v>
      </c>
      <c r="AB364" s="299">
        <v>44550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44397</v>
      </c>
      <c r="AL364" s="665" t="s">
        <v>3192</v>
      </c>
      <c r="AM364" s="652" t="s">
        <v>3193</v>
      </c>
      <c r="AN364" s="292" t="str">
        <f>VLOOKUP(功能_33[[#This Row],[功能代號]],需二審tmp!A:A,1,FALSE)</f>
        <v>L5407</v>
      </c>
      <c r="AO364" s="356">
        <v>44526</v>
      </c>
      <c r="AQ364" s="575" t="str">
        <f t="shared" si="45"/>
        <v>5-2</v>
      </c>
      <c r="AR364" s="577" t="str">
        <f t="shared" si="46"/>
        <v/>
      </c>
      <c r="AS364" s="579" t="str">
        <f t="shared" si="47"/>
        <v/>
      </c>
      <c r="AT364" s="581" t="str">
        <f t="shared" si="48"/>
        <v/>
      </c>
      <c r="AU364" s="583" t="str">
        <f t="shared" si="49"/>
        <v/>
      </c>
      <c r="AV364" s="585" t="str">
        <f t="shared" si="50"/>
        <v/>
      </c>
      <c r="AW364" s="609" t="str">
        <f t="shared" si="51"/>
        <v/>
      </c>
      <c r="AX364" s="666" t="str">
        <f>VLOOKUP(功能_33[[#This Row],[功能代號]],[3]工作表2!$C:$C,1,FALSE)</f>
        <v>L5407</v>
      </c>
    </row>
    <row r="365" spans="3:50" ht="13.8">
      <c r="C365" s="292" t="s">
        <v>95</v>
      </c>
      <c r="D365" s="292" t="s">
        <v>2829</v>
      </c>
      <c r="E365" s="291" t="s">
        <v>582</v>
      </c>
      <c r="F365" s="292" t="s">
        <v>581</v>
      </c>
      <c r="G365" s="292"/>
      <c r="H365" s="291" t="s">
        <v>193</v>
      </c>
      <c r="I365" s="291" t="s">
        <v>314</v>
      </c>
      <c r="J365" s="225" t="s">
        <v>3257</v>
      </c>
      <c r="K365" s="299">
        <v>44516</v>
      </c>
      <c r="L365" s="299">
        <v>44467</v>
      </c>
      <c r="M365" s="299">
        <v>44472</v>
      </c>
      <c r="N365" s="291" t="s">
        <v>12</v>
      </c>
      <c r="O365" s="291" t="s">
        <v>567</v>
      </c>
      <c r="T365" s="291"/>
      <c r="V365" s="291"/>
      <c r="W365" s="291"/>
      <c r="X365" s="292" t="str">
        <f>VLOOKUP(功能_33[[#This Row],[User]],SKL放款!A:G,7,FALSE)</f>
        <v>放款審查課</v>
      </c>
      <c r="Y365" s="299">
        <v>44472</v>
      </c>
      <c r="Z365" s="299" t="s">
        <v>133</v>
      </c>
      <c r="AA365" s="282">
        <v>44544</v>
      </c>
      <c r="AB365" s="282">
        <v>44544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鄧雪美</v>
      </c>
      <c r="AH365" s="299"/>
      <c r="AI365" s="299"/>
      <c r="AJ365" s="292"/>
      <c r="AK365" s="299"/>
      <c r="AL365" s="303" t="s">
        <v>580</v>
      </c>
      <c r="AM365" s="304" t="s">
        <v>581</v>
      </c>
      <c r="AN365" s="292" t="str">
        <f>VLOOKUP(功能_33[[#This Row],[功能代號]],需二審tmp!A:A,1,FALSE)</f>
        <v>L6705</v>
      </c>
      <c r="AO365" s="356">
        <v>44526</v>
      </c>
      <c r="AQ365" s="575" t="str">
        <f t="shared" si="45"/>
        <v>6-7</v>
      </c>
      <c r="AR365" s="577" t="str">
        <f t="shared" si="46"/>
        <v/>
      </c>
      <c r="AS365" s="579" t="str">
        <f t="shared" si="47"/>
        <v/>
      </c>
      <c r="AT365" s="581" t="str">
        <f t="shared" si="48"/>
        <v/>
      </c>
      <c r="AU365" s="583" t="str">
        <f t="shared" si="49"/>
        <v/>
      </c>
      <c r="AV365" s="585" t="str">
        <f t="shared" si="50"/>
        <v/>
      </c>
      <c r="AW365" s="609" t="str">
        <f t="shared" si="51"/>
        <v/>
      </c>
      <c r="AX365" s="666" t="str">
        <f>VLOOKUP(功能_33[[#This Row],[功能代號]],[3]工作表2!$C:$C,1,FALSE)</f>
        <v>L6705</v>
      </c>
    </row>
    <row r="366" spans="3:50" ht="13.8">
      <c r="C366" s="292" t="s">
        <v>95</v>
      </c>
      <c r="D366" s="499" t="s">
        <v>2829</v>
      </c>
      <c r="E366" s="291" t="s">
        <v>1040</v>
      </c>
      <c r="F366" s="292" t="s">
        <v>1041</v>
      </c>
      <c r="G366" s="292"/>
      <c r="H366" s="291" t="s">
        <v>136</v>
      </c>
      <c r="I366" s="291" t="s">
        <v>137</v>
      </c>
      <c r="J366" s="225" t="s">
        <v>3257</v>
      </c>
      <c r="K366" s="299">
        <v>44398</v>
      </c>
      <c r="L366" s="299">
        <v>44398</v>
      </c>
      <c r="M366" s="299">
        <v>44533</v>
      </c>
      <c r="N366" s="291" t="s">
        <v>12</v>
      </c>
      <c r="O366" s="270" t="s">
        <v>3189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44533</v>
      </c>
      <c r="Z366" s="299" t="s">
        <v>133</v>
      </c>
      <c r="AA366" s="282">
        <v>44550</v>
      </c>
      <c r="AB366" s="299">
        <v>44550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2989</v>
      </c>
      <c r="AN366" s="292" t="str">
        <f>VLOOKUP(功能_33[[#This Row],[功能代號]],需二審tmp!A:A,1,FALSE)</f>
        <v>L6994</v>
      </c>
      <c r="AO366" s="356">
        <v>44526</v>
      </c>
      <c r="AQ366" s="575" t="str">
        <f t="shared" si="45"/>
        <v>6-7</v>
      </c>
      <c r="AR366" s="577" t="str">
        <f t="shared" si="46"/>
        <v/>
      </c>
      <c r="AS366" s="579" t="str">
        <f t="shared" si="47"/>
        <v/>
      </c>
      <c r="AT366" s="581" t="str">
        <f t="shared" si="48"/>
        <v/>
      </c>
      <c r="AU366" s="583" t="str">
        <f t="shared" si="49"/>
        <v/>
      </c>
      <c r="AV366" s="585" t="str">
        <f t="shared" si="50"/>
        <v/>
      </c>
      <c r="AW366" s="609" t="str">
        <f t="shared" si="51"/>
        <v/>
      </c>
      <c r="AX366" s="666" t="str">
        <f>VLOOKUP(功能_33[[#This Row],[功能代號]],[3]工作表2!$C:$C,1,FALSE)</f>
        <v>L6994</v>
      </c>
    </row>
    <row r="367" spans="3:50" ht="13.8">
      <c r="C367" s="292" t="s">
        <v>95</v>
      </c>
      <c r="D367" s="292" t="s">
        <v>2829</v>
      </c>
      <c r="E367" s="291" t="s">
        <v>560</v>
      </c>
      <c r="F367" s="292" t="s">
        <v>559</v>
      </c>
      <c r="G367" s="292"/>
      <c r="H367" s="291" t="s">
        <v>193</v>
      </c>
      <c r="I367" s="291" t="s">
        <v>314</v>
      </c>
      <c r="J367" s="225" t="s">
        <v>3257</v>
      </c>
      <c r="K367" s="299">
        <v>44515</v>
      </c>
      <c r="L367" s="299">
        <v>44466</v>
      </c>
      <c r="M367" s="299">
        <v>44466</v>
      </c>
      <c r="N367" s="291" t="s">
        <v>12</v>
      </c>
      <c r="O367" s="291" t="s">
        <v>11</v>
      </c>
      <c r="T367" s="291"/>
      <c r="V367" s="291"/>
      <c r="W367" s="291"/>
      <c r="X367" s="292" t="str">
        <f>VLOOKUP(功能_33[[#This Row],[User]],SKL放款!A:G,7,FALSE)</f>
        <v>放款服務課</v>
      </c>
      <c r="Y367" s="299">
        <v>44533</v>
      </c>
      <c r="Z367" s="299" t="s">
        <v>195</v>
      </c>
      <c r="AA367" s="299">
        <v>44529</v>
      </c>
      <c r="AB367" s="299">
        <v>44529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蔡珮瑜</v>
      </c>
      <c r="AH367" s="299"/>
      <c r="AI367" s="299"/>
      <c r="AJ367" s="292"/>
      <c r="AK367" s="299"/>
      <c r="AL367" s="303" t="s">
        <v>558</v>
      </c>
      <c r="AM367" s="304" t="s">
        <v>559</v>
      </c>
      <c r="AN367" s="292" t="e">
        <f>VLOOKUP(功能_33[[#This Row],[功能代號]],需二審tmp!A:A,1,FALSE)</f>
        <v>#N/A</v>
      </c>
      <c r="AO367" s="356">
        <v>44526</v>
      </c>
      <c r="AQ367" s="575" t="str">
        <f t="shared" si="45"/>
        <v>6-7</v>
      </c>
      <c r="AR367" s="577" t="str">
        <f t="shared" si="46"/>
        <v/>
      </c>
      <c r="AS367" s="579" t="str">
        <f t="shared" si="47"/>
        <v/>
      </c>
      <c r="AT367" s="581" t="str">
        <f t="shared" si="48"/>
        <v/>
      </c>
      <c r="AU367" s="583" t="str">
        <f t="shared" si="49"/>
        <v/>
      </c>
      <c r="AV367" s="585" t="str">
        <f t="shared" si="50"/>
        <v/>
      </c>
      <c r="AW367" s="609" t="str">
        <f t="shared" si="51"/>
        <v/>
      </c>
      <c r="AX367" s="666" t="str">
        <f>VLOOKUP(功能_33[[#This Row],[功能代號]],[3]工作表2!$C:$C,1,FALSE)</f>
        <v>L6707</v>
      </c>
    </row>
    <row r="368" spans="3:50" ht="13.8">
      <c r="C368" s="292" t="s">
        <v>95</v>
      </c>
      <c r="D368" s="499" t="s">
        <v>2829</v>
      </c>
      <c r="E368" s="291" t="s">
        <v>1044</v>
      </c>
      <c r="F368" s="292" t="s">
        <v>1045</v>
      </c>
      <c r="G368" s="292"/>
      <c r="H368" s="291" t="s">
        <v>136</v>
      </c>
      <c r="I368" s="291" t="s">
        <v>137</v>
      </c>
      <c r="J368" s="225" t="s">
        <v>3257</v>
      </c>
      <c r="K368" s="299">
        <v>44398</v>
      </c>
      <c r="L368" s="299">
        <v>44398</v>
      </c>
      <c r="M368" s="299">
        <v>44536</v>
      </c>
      <c r="N368" s="291" t="s">
        <v>12</v>
      </c>
      <c r="O368" s="270" t="s">
        <v>3189</v>
      </c>
      <c r="T368" s="291"/>
      <c r="V368" s="291"/>
      <c r="W368" s="291"/>
      <c r="X368" s="292" t="e">
        <f>VLOOKUP(功能_33[[#This Row],[User]],SKL放款!A:G,7,FALSE)</f>
        <v>#N/A</v>
      </c>
      <c r="Y368" s="299">
        <v>44536</v>
      </c>
      <c r="Z368" s="299" t="s">
        <v>133</v>
      </c>
      <c r="AA368" s="282">
        <v>44550</v>
      </c>
      <c r="AB368" s="299">
        <v>44550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李珮君(張淑遠)</v>
      </c>
      <c r="AH368" s="299"/>
      <c r="AI368" s="299"/>
      <c r="AJ368" s="292"/>
      <c r="AK368" s="299">
        <v>44398</v>
      </c>
      <c r="AL368" s="291" t="s">
        <v>2989</v>
      </c>
      <c r="AN368" s="292" t="str">
        <f>VLOOKUP(功能_33[[#This Row],[功能代號]],需二審tmp!A:A,1,FALSE)</f>
        <v>L6757</v>
      </c>
      <c r="AO368" s="356">
        <v>44536</v>
      </c>
      <c r="AQ368" s="575" t="str">
        <f t="shared" si="45"/>
        <v>6-7</v>
      </c>
      <c r="AR368" s="577" t="str">
        <f t="shared" si="46"/>
        <v/>
      </c>
      <c r="AS368" s="579" t="str">
        <f t="shared" si="47"/>
        <v/>
      </c>
      <c r="AT368" s="581" t="str">
        <f t="shared" si="48"/>
        <v/>
      </c>
      <c r="AU368" s="583" t="str">
        <f t="shared" si="49"/>
        <v/>
      </c>
      <c r="AV368" s="585" t="str">
        <f t="shared" si="50"/>
        <v/>
      </c>
      <c r="AW368" s="609" t="str">
        <f t="shared" si="51"/>
        <v/>
      </c>
      <c r="AX368" s="666" t="str">
        <f>VLOOKUP(功能_33[[#This Row],[功能代號]],[3]工作表2!$C:$C,1,FALSE)</f>
        <v>L6757</v>
      </c>
    </row>
    <row r="369" spans="3:50" ht="13.8">
      <c r="C369" s="292" t="s">
        <v>95</v>
      </c>
      <c r="D369" s="292" t="s">
        <v>2829</v>
      </c>
      <c r="E369" s="291" t="s">
        <v>563</v>
      </c>
      <c r="F369" s="292" t="s">
        <v>564</v>
      </c>
      <c r="G369" s="292"/>
      <c r="H369" s="291" t="s">
        <v>193</v>
      </c>
      <c r="I369" s="291" t="s">
        <v>314</v>
      </c>
      <c r="J369" s="225" t="s">
        <v>3257</v>
      </c>
      <c r="K369" s="299">
        <v>44515</v>
      </c>
      <c r="L369" s="299">
        <v>44466</v>
      </c>
      <c r="M369" s="299">
        <v>44466</v>
      </c>
      <c r="N369" s="291" t="s">
        <v>7</v>
      </c>
      <c r="O369" s="291" t="s">
        <v>11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蔡珮瑜</v>
      </c>
      <c r="AH369" s="299"/>
      <c r="AI369" s="299"/>
      <c r="AJ369" s="292"/>
      <c r="AK369" s="299"/>
      <c r="AL369" s="291" t="s">
        <v>190</v>
      </c>
      <c r="AN369" s="292" t="e">
        <f>VLOOKUP(功能_33[[#This Row],[功能代號]],需二審tmp!A:A,1,FALSE)</f>
        <v>#N/A</v>
      </c>
      <c r="AO369" s="356">
        <v>44526</v>
      </c>
      <c r="AQ369" s="575" t="str">
        <f t="shared" si="45"/>
        <v>6-7</v>
      </c>
      <c r="AR369" s="577" t="str">
        <f t="shared" si="46"/>
        <v/>
      </c>
      <c r="AS369" s="579" t="str">
        <f t="shared" si="47"/>
        <v/>
      </c>
      <c r="AT369" s="581" t="str">
        <f t="shared" si="48"/>
        <v/>
      </c>
      <c r="AU369" s="583" t="str">
        <f t="shared" si="49"/>
        <v/>
      </c>
      <c r="AV369" s="585" t="str">
        <f t="shared" si="50"/>
        <v/>
      </c>
      <c r="AW369" s="609" t="str">
        <f t="shared" si="51"/>
        <v/>
      </c>
      <c r="AX369" s="666" t="str">
        <f>VLOOKUP(功能_33[[#This Row],[功能代號]],[3]工作表2!$C:$C,1,FALSE)</f>
        <v>L6708</v>
      </c>
    </row>
    <row r="370" spans="3:50" ht="13.8">
      <c r="C370" s="292" t="s">
        <v>95</v>
      </c>
      <c r="D370" s="292" t="s">
        <v>2829</v>
      </c>
      <c r="E370" s="291" t="s">
        <v>618</v>
      </c>
      <c r="F370" s="292" t="s">
        <v>619</v>
      </c>
      <c r="G370" s="292"/>
      <c r="H370" s="291" t="s">
        <v>193</v>
      </c>
      <c r="I370" s="291" t="s">
        <v>314</v>
      </c>
      <c r="J370" s="225" t="s">
        <v>3257</v>
      </c>
      <c r="K370" s="299">
        <v>44516</v>
      </c>
      <c r="L370" s="299">
        <v>44467</v>
      </c>
      <c r="M370" s="299">
        <v>44467</v>
      </c>
      <c r="N370" s="291" t="s">
        <v>12</v>
      </c>
      <c r="O370" s="291" t="s">
        <v>172</v>
      </c>
      <c r="T370" s="291"/>
      <c r="V370" s="291"/>
      <c r="W370" s="291"/>
      <c r="X370" s="292" t="str">
        <f>VLOOKUP(功能_33[[#This Row],[User]],SKL放款!A:G,7,FALSE)</f>
        <v>放款服務課</v>
      </c>
      <c r="Y370" s="299">
        <v>44533</v>
      </c>
      <c r="Z370" s="299" t="s">
        <v>195</v>
      </c>
      <c r="AA370" s="299">
        <v>44529</v>
      </c>
      <c r="AB370" s="299">
        <v>44529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陳政皓</v>
      </c>
      <c r="AH370" s="299"/>
      <c r="AI370" s="299"/>
      <c r="AJ370" s="292"/>
      <c r="AK370" s="299"/>
      <c r="AL370" s="303" t="s">
        <v>616</v>
      </c>
      <c r="AM370" s="304" t="s">
        <v>617</v>
      </c>
      <c r="AN370" s="292" t="e">
        <f>VLOOKUP(功能_33[[#This Row],[功能代號]],需二審tmp!A:A,1,FALSE)</f>
        <v>#N/A</v>
      </c>
      <c r="AO370" s="356">
        <v>44526</v>
      </c>
      <c r="AQ370" s="575" t="str">
        <f t="shared" si="45"/>
        <v>6-7</v>
      </c>
      <c r="AR370" s="577" t="str">
        <f t="shared" si="46"/>
        <v/>
      </c>
      <c r="AS370" s="579" t="str">
        <f t="shared" si="47"/>
        <v/>
      </c>
      <c r="AT370" s="581" t="str">
        <f t="shared" si="48"/>
        <v/>
      </c>
      <c r="AU370" s="583" t="str">
        <f t="shared" si="49"/>
        <v/>
      </c>
      <c r="AV370" s="585" t="str">
        <f t="shared" si="50"/>
        <v/>
      </c>
      <c r="AW370" s="609" t="str">
        <f t="shared" si="51"/>
        <v/>
      </c>
      <c r="AX370" s="666" t="str">
        <f>VLOOKUP(功能_33[[#This Row],[功能代號]],[3]工作表2!$C:$C,1,FALSE)</f>
        <v>L6709</v>
      </c>
    </row>
    <row r="371" spans="3:50" ht="13.8">
      <c r="C371" s="292" t="s">
        <v>95</v>
      </c>
      <c r="D371" s="499" t="s">
        <v>2829</v>
      </c>
      <c r="E371" s="291" t="s">
        <v>1050</v>
      </c>
      <c r="F371" s="292" t="s">
        <v>1051</v>
      </c>
      <c r="G371" s="292"/>
      <c r="H371" s="291" t="s">
        <v>136</v>
      </c>
      <c r="I371" s="291" t="s">
        <v>137</v>
      </c>
      <c r="J371" s="225" t="s">
        <v>3257</v>
      </c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3189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44533</v>
      </c>
      <c r="Z371" s="299" t="s">
        <v>195</v>
      </c>
      <c r="AA371" s="299"/>
      <c r="AB371" s="299">
        <v>44397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2989</v>
      </c>
      <c r="AN371" s="292" t="e">
        <f>VLOOKUP(功能_33[[#This Row],[功能代號]],需二審tmp!A:A,1,FALSE)</f>
        <v>#N/A</v>
      </c>
      <c r="AO371" s="356">
        <v>44526</v>
      </c>
      <c r="AQ371" s="575" t="str">
        <f t="shared" si="45"/>
        <v>6-7</v>
      </c>
      <c r="AR371" s="577" t="str">
        <f t="shared" si="46"/>
        <v/>
      </c>
      <c r="AS371" s="579" t="str">
        <f t="shared" si="47"/>
        <v/>
      </c>
      <c r="AT371" s="581" t="str">
        <f t="shared" si="48"/>
        <v/>
      </c>
      <c r="AU371" s="583" t="str">
        <f t="shared" si="49"/>
        <v/>
      </c>
      <c r="AV371" s="585" t="str">
        <f t="shared" si="50"/>
        <v/>
      </c>
      <c r="AW371" s="609" t="str">
        <f t="shared" si="51"/>
        <v/>
      </c>
      <c r="AX371" s="666" t="str">
        <f>VLOOKUP(功能_33[[#This Row],[功能代號]],[3]工作表2!$C:$C,1,FALSE)</f>
        <v>L6087</v>
      </c>
    </row>
    <row r="372" spans="3:50" ht="13.8">
      <c r="C372" s="292" t="s">
        <v>95</v>
      </c>
      <c r="D372" s="499" t="s">
        <v>2829</v>
      </c>
      <c r="E372" s="291" t="s">
        <v>1052</v>
      </c>
      <c r="F372" s="292" t="s">
        <v>1053</v>
      </c>
      <c r="G372" s="292"/>
      <c r="H372" s="291" t="s">
        <v>136</v>
      </c>
      <c r="I372" s="291" t="s">
        <v>137</v>
      </c>
      <c r="J372" s="225" t="s">
        <v>3257</v>
      </c>
      <c r="K372" s="299">
        <v>44397</v>
      </c>
      <c r="L372" s="299">
        <v>44397</v>
      </c>
      <c r="M372" s="299">
        <v>44536</v>
      </c>
      <c r="N372" s="291" t="s">
        <v>12</v>
      </c>
      <c r="O372" s="270" t="s">
        <v>3189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44536</v>
      </c>
      <c r="Z372" s="299" t="s">
        <v>133</v>
      </c>
      <c r="AA372" s="282">
        <v>44550</v>
      </c>
      <c r="AB372" s="299">
        <v>44550</v>
      </c>
      <c r="AC372" s="299">
        <v>44550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2989</v>
      </c>
      <c r="AN372" s="292" t="str">
        <f>VLOOKUP(功能_33[[#This Row],[功能代號]],需二審tmp!A:A,1,FALSE)</f>
        <v>L6787</v>
      </c>
      <c r="AO372" s="356">
        <v>44536</v>
      </c>
      <c r="AQ372" s="575" t="str">
        <f t="shared" si="45"/>
        <v>6-7</v>
      </c>
      <c r="AR372" s="577" t="str">
        <f t="shared" si="46"/>
        <v/>
      </c>
      <c r="AS372" s="579" t="str">
        <f t="shared" si="47"/>
        <v/>
      </c>
      <c r="AT372" s="581" t="str">
        <f t="shared" si="48"/>
        <v/>
      </c>
      <c r="AU372" s="583" t="str">
        <f t="shared" si="49"/>
        <v/>
      </c>
      <c r="AV372" s="585" t="str">
        <f t="shared" si="50"/>
        <v/>
      </c>
      <c r="AW372" s="609" t="str">
        <f t="shared" si="51"/>
        <v/>
      </c>
      <c r="AX372" s="666" t="str">
        <f>VLOOKUP(功能_33[[#This Row],[功能代號]],[3]工作表2!$C:$C,1,FALSE)</f>
        <v>L6787</v>
      </c>
    </row>
    <row r="373" spans="3:50" ht="13.8">
      <c r="C373" s="292" t="s">
        <v>95</v>
      </c>
      <c r="D373" s="499" t="s">
        <v>2827</v>
      </c>
      <c r="E373" s="291" t="s">
        <v>1054</v>
      </c>
      <c r="F373" s="292" t="s">
        <v>1055</v>
      </c>
      <c r="G373" s="292"/>
      <c r="H373" s="291" t="s">
        <v>193</v>
      </c>
      <c r="I373" s="291" t="s">
        <v>314</v>
      </c>
      <c r="J373" s="225" t="s">
        <v>417</v>
      </c>
      <c r="K373" s="299">
        <v>44397</v>
      </c>
      <c r="L373" s="299">
        <v>44397</v>
      </c>
      <c r="M373" s="299">
        <v>44537</v>
      </c>
      <c r="N373" s="291" t="s">
        <v>12</v>
      </c>
      <c r="O373" s="291" t="s">
        <v>172</v>
      </c>
      <c r="T373" s="291"/>
      <c r="V373" s="291"/>
      <c r="W373" s="291"/>
      <c r="X373" s="292" t="str">
        <f>VLOOKUP(功能_33[[#This Row],[User]],SKL放款!A:G,7,FALSE)</f>
        <v>放款服務課</v>
      </c>
      <c r="Y373" s="299">
        <v>44537</v>
      </c>
      <c r="Z373" s="299" t="s">
        <v>133</v>
      </c>
      <c r="AA373" s="282">
        <v>44544</v>
      </c>
      <c r="AB373" s="282">
        <v>44544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陳政皓</v>
      </c>
      <c r="AH373" s="299"/>
      <c r="AI373" s="299"/>
      <c r="AJ373" s="292"/>
      <c r="AK373" s="299">
        <v>44397</v>
      </c>
      <c r="AL373" s="291" t="s">
        <v>190</v>
      </c>
      <c r="AN373" s="292" t="str">
        <f>VLOOKUP(功能_33[[#This Row],[功能代號]],需二審tmp!A:A,1,FALSE)</f>
        <v>L6501</v>
      </c>
      <c r="AO373" s="356">
        <v>44526</v>
      </c>
      <c r="AQ373" s="575" t="str">
        <f t="shared" si="45"/>
        <v>6-5</v>
      </c>
      <c r="AR373" s="577" t="str">
        <f t="shared" si="46"/>
        <v/>
      </c>
      <c r="AS373" s="579" t="str">
        <f t="shared" si="47"/>
        <v/>
      </c>
      <c r="AT373" s="581" t="str">
        <f t="shared" si="48"/>
        <v/>
      </c>
      <c r="AU373" s="583" t="str">
        <f t="shared" si="49"/>
        <v/>
      </c>
      <c r="AV373" s="585" t="str">
        <f t="shared" si="50"/>
        <v/>
      </c>
      <c r="AW373" s="609" t="str">
        <f t="shared" si="51"/>
        <v/>
      </c>
      <c r="AX373" s="666" t="str">
        <f>VLOOKUP(功能_33[[#This Row],[功能代號]],[3]工作表2!$C:$C,1,FALSE)</f>
        <v>L6501</v>
      </c>
    </row>
    <row r="374" spans="3:50" ht="13.8">
      <c r="C374" s="292" t="s">
        <v>95</v>
      </c>
      <c r="D374" s="499" t="s">
        <v>2827</v>
      </c>
      <c r="E374" s="291" t="s">
        <v>1056</v>
      </c>
      <c r="F374" s="270" t="s">
        <v>1057</v>
      </c>
      <c r="G374" s="270" t="s">
        <v>1058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3189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2989</v>
      </c>
      <c r="AN374" s="292" t="e">
        <f>VLOOKUP(功能_33[[#This Row],[功能代號]],需二審tmp!A:A,1,FALSE)</f>
        <v>#N/A</v>
      </c>
      <c r="AO374" s="356">
        <v>44526</v>
      </c>
      <c r="AQ374" s="575" t="str">
        <f t="shared" si="45"/>
        <v>6-5</v>
      </c>
      <c r="AR374" s="577" t="str">
        <f t="shared" si="46"/>
        <v/>
      </c>
      <c r="AS374" s="579" t="str">
        <f t="shared" si="47"/>
        <v/>
      </c>
      <c r="AT374" s="581" t="str">
        <f t="shared" si="48"/>
        <v/>
      </c>
      <c r="AU374" s="583" t="str">
        <f t="shared" si="49"/>
        <v/>
      </c>
      <c r="AV374" s="585" t="str">
        <f t="shared" si="50"/>
        <v/>
      </c>
      <c r="AW374" s="609" t="str">
        <f t="shared" si="51"/>
        <v/>
      </c>
      <c r="AX374" s="666" t="str">
        <f>VLOOKUP(功能_33[[#This Row],[功能代號]],[3]工作表2!$C:$C,1,FALSE)</f>
        <v>L650A</v>
      </c>
    </row>
    <row r="375" spans="3:50" ht="13.8">
      <c r="C375" s="292" t="s">
        <v>95</v>
      </c>
      <c r="D375" s="499" t="s">
        <v>2827</v>
      </c>
      <c r="E375" s="291" t="s">
        <v>1059</v>
      </c>
      <c r="F375" s="270" t="s">
        <v>1060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3189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2989</v>
      </c>
      <c r="AN375" s="292" t="e">
        <f>VLOOKUP(功能_33[[#This Row],[功能代號]],需二審tmp!A:A,1,FALSE)</f>
        <v>#N/A</v>
      </c>
      <c r="AO375" s="356">
        <v>44526</v>
      </c>
      <c r="AQ375" s="575" t="str">
        <f t="shared" si="45"/>
        <v>6-5</v>
      </c>
      <c r="AR375" s="577" t="str">
        <f t="shared" si="46"/>
        <v/>
      </c>
      <c r="AS375" s="579" t="str">
        <f t="shared" si="47"/>
        <v/>
      </c>
      <c r="AT375" s="581" t="str">
        <f t="shared" si="48"/>
        <v/>
      </c>
      <c r="AU375" s="583" t="str">
        <f t="shared" si="49"/>
        <v/>
      </c>
      <c r="AV375" s="585" t="str">
        <f t="shared" si="50"/>
        <v/>
      </c>
      <c r="AW375" s="609" t="str">
        <f t="shared" si="51"/>
        <v/>
      </c>
      <c r="AX375" s="666" t="str">
        <f>VLOOKUP(功能_33[[#This Row],[功能代號]],[3]工作表2!$C:$C,1,FALSE)</f>
        <v>L650B</v>
      </c>
    </row>
    <row r="376" spans="3:50" ht="13.8">
      <c r="C376" s="292" t="s">
        <v>95</v>
      </c>
      <c r="D376" s="499" t="s">
        <v>2827</v>
      </c>
      <c r="E376" s="291" t="s">
        <v>1062</v>
      </c>
      <c r="F376" s="270" t="s">
        <v>1063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3189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2989</v>
      </c>
      <c r="AN376" s="292" t="e">
        <f>VLOOKUP(功能_33[[#This Row],[功能代號]],需二審tmp!A:A,1,FALSE)</f>
        <v>#N/A</v>
      </c>
      <c r="AO376" s="356">
        <v>44526</v>
      </c>
      <c r="AQ376" s="575" t="str">
        <f t="shared" si="45"/>
        <v>6-5</v>
      </c>
      <c r="AR376" s="577" t="str">
        <f t="shared" si="46"/>
        <v/>
      </c>
      <c r="AS376" s="579" t="str">
        <f t="shared" si="47"/>
        <v/>
      </c>
      <c r="AT376" s="581" t="str">
        <f t="shared" si="48"/>
        <v/>
      </c>
      <c r="AU376" s="583" t="str">
        <f t="shared" si="49"/>
        <v/>
      </c>
      <c r="AV376" s="585" t="str">
        <f t="shared" si="50"/>
        <v/>
      </c>
      <c r="AW376" s="609" t="str">
        <f t="shared" si="51"/>
        <v/>
      </c>
      <c r="AX376" s="666" t="str">
        <f>VLOOKUP(功能_33[[#This Row],[功能代號]],[3]工作表2!$C:$C,1,FALSE)</f>
        <v>L650C</v>
      </c>
    </row>
    <row r="377" spans="3:50" ht="13.8">
      <c r="C377" s="292" t="s">
        <v>95</v>
      </c>
      <c r="D377" s="499" t="s">
        <v>2827</v>
      </c>
      <c r="E377" s="291" t="s">
        <v>1064</v>
      </c>
      <c r="F377" s="270" t="s">
        <v>1065</v>
      </c>
      <c r="G377" s="270" t="s">
        <v>1061</v>
      </c>
      <c r="H377" s="291" t="s">
        <v>193</v>
      </c>
      <c r="I377" s="291" t="s">
        <v>137</v>
      </c>
      <c r="J377" s="225" t="s">
        <v>417</v>
      </c>
      <c r="K377" s="299">
        <v>44397</v>
      </c>
      <c r="L377" s="299">
        <v>44397</v>
      </c>
      <c r="M377" s="299">
        <v>44397</v>
      </c>
      <c r="N377" s="291" t="s">
        <v>12</v>
      </c>
      <c r="O377" s="291" t="s">
        <v>3189</v>
      </c>
      <c r="T377" s="291"/>
      <c r="V377" s="291"/>
      <c r="W377" s="291"/>
      <c r="X377" s="292" t="e">
        <f>VLOOKUP(功能_33[[#This Row],[User]],SKL放款!A:G,7,FALSE)</f>
        <v>#N/A</v>
      </c>
      <c r="Y377" s="299">
        <v>44533</v>
      </c>
      <c r="Z377" s="299" t="s">
        <v>195</v>
      </c>
      <c r="AA377" s="299"/>
      <c r="AB377" s="299">
        <v>44397</v>
      </c>
      <c r="AC377" s="299">
        <v>44544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李珮君(張淑遠)</v>
      </c>
      <c r="AH377" s="299"/>
      <c r="AI377" s="299"/>
      <c r="AJ377" s="292"/>
      <c r="AK377" s="299">
        <v>44397</v>
      </c>
      <c r="AL377" s="291" t="s">
        <v>2989</v>
      </c>
      <c r="AN377" s="292" t="e">
        <f>VLOOKUP(功能_33[[#This Row],[功能代號]],需二審tmp!A:A,1,FALSE)</f>
        <v>#N/A</v>
      </c>
      <c r="AO377" s="356">
        <v>44526</v>
      </c>
      <c r="AQ377" s="575" t="str">
        <f t="shared" si="45"/>
        <v>6-5</v>
      </c>
      <c r="AR377" s="577" t="str">
        <f t="shared" si="46"/>
        <v/>
      </c>
      <c r="AS377" s="579" t="str">
        <f t="shared" si="47"/>
        <v/>
      </c>
      <c r="AT377" s="581" t="str">
        <f t="shared" si="48"/>
        <v/>
      </c>
      <c r="AU377" s="583" t="str">
        <f t="shared" si="49"/>
        <v/>
      </c>
      <c r="AV377" s="585" t="str">
        <f t="shared" si="50"/>
        <v/>
      </c>
      <c r="AW377" s="609" t="str">
        <f t="shared" si="51"/>
        <v/>
      </c>
      <c r="AX377" s="666" t="str">
        <f>VLOOKUP(功能_33[[#This Row],[功能代號]],[3]工作表2!$C:$C,1,FALSE)</f>
        <v>L650D</v>
      </c>
    </row>
    <row r="378" spans="3:50" ht="13.8">
      <c r="C378" s="292" t="s">
        <v>94</v>
      </c>
      <c r="D378" s="499" t="s">
        <v>2815</v>
      </c>
      <c r="E378" s="291" t="s">
        <v>1066</v>
      </c>
      <c r="F378" s="270" t="s">
        <v>1067</v>
      </c>
      <c r="G378" s="292"/>
      <c r="H378" s="291" t="s">
        <v>136</v>
      </c>
      <c r="I378" s="291" t="s">
        <v>136</v>
      </c>
      <c r="J378" s="298" t="s">
        <v>3264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2989</v>
      </c>
      <c r="AN378" s="292" t="str">
        <f>VLOOKUP(功能_33[[#This Row],[功能代號]],需二審tmp!A:A,1,FALSE)</f>
        <v>L5051</v>
      </c>
      <c r="AQ378" s="575" t="str">
        <f t="shared" si="45"/>
        <v>5-3</v>
      </c>
      <c r="AR378" s="577" t="str">
        <f t="shared" si="46"/>
        <v/>
      </c>
      <c r="AS378" s="579" t="str">
        <f t="shared" si="47"/>
        <v/>
      </c>
      <c r="AT378" s="581" t="str">
        <f t="shared" si="48"/>
        <v/>
      </c>
      <c r="AU378" s="583" t="str">
        <f t="shared" si="49"/>
        <v/>
      </c>
      <c r="AV378" s="585" t="str">
        <f t="shared" si="50"/>
        <v/>
      </c>
      <c r="AW378" s="609" t="str">
        <f t="shared" si="51"/>
        <v/>
      </c>
      <c r="AX378" s="585" t="e">
        <f>VLOOKUP(功能_33[[#This Row],[功能代號]],[3]工作表2!$C:$C,1,FALSE)</f>
        <v>#N/A</v>
      </c>
    </row>
    <row r="379" spans="3:50" ht="13.8">
      <c r="C379" s="292" t="s">
        <v>94</v>
      </c>
      <c r="D379" s="499" t="s">
        <v>2815</v>
      </c>
      <c r="E379" s="291" t="s">
        <v>1068</v>
      </c>
      <c r="F379" s="270" t="s">
        <v>1069</v>
      </c>
      <c r="G379" s="292"/>
      <c r="H379" s="291" t="s">
        <v>136</v>
      </c>
      <c r="I379" s="291" t="s">
        <v>136</v>
      </c>
      <c r="J379" s="298" t="s">
        <v>3264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>
        <v>44533</v>
      </c>
      <c r="AA379" s="299">
        <v>44533</v>
      </c>
      <c r="AB379" s="299">
        <v>44533</v>
      </c>
      <c r="AC379" s="299">
        <v>44550</v>
      </c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3199</v>
      </c>
      <c r="AM379" s="292" t="s">
        <v>3123</v>
      </c>
      <c r="AN379" s="292" t="e">
        <f>VLOOKUP(功能_33[[#This Row],[功能代號]],需二審tmp!A:A,1,FALSE)</f>
        <v>#N/A</v>
      </c>
      <c r="AQ379" s="575" t="str">
        <f t="shared" si="45"/>
        <v>5-3</v>
      </c>
      <c r="AR379" s="577" t="str">
        <f t="shared" si="46"/>
        <v/>
      </c>
      <c r="AS379" s="579" t="str">
        <f t="shared" si="47"/>
        <v/>
      </c>
      <c r="AT379" s="581" t="str">
        <f t="shared" si="48"/>
        <v/>
      </c>
      <c r="AU379" s="583" t="str">
        <f t="shared" si="49"/>
        <v/>
      </c>
      <c r="AV379" s="585" t="str">
        <f t="shared" si="50"/>
        <v/>
      </c>
      <c r="AW379" s="609" t="str">
        <f t="shared" si="51"/>
        <v/>
      </c>
      <c r="AX379" s="585" t="e">
        <f>VLOOKUP(功能_33[[#This Row],[功能代號]],[3]工作表2!$C:$C,1,FALSE)</f>
        <v>#N/A</v>
      </c>
    </row>
    <row r="380" spans="3:50" ht="13.8">
      <c r="C380" s="292" t="s">
        <v>94</v>
      </c>
      <c r="D380" s="500" t="s">
        <v>2815</v>
      </c>
      <c r="E380" s="291" t="s">
        <v>1070</v>
      </c>
      <c r="F380" s="270" t="s">
        <v>1071</v>
      </c>
      <c r="G380" s="281" t="s">
        <v>1072</v>
      </c>
      <c r="H380" s="291" t="s">
        <v>136</v>
      </c>
      <c r="I380" s="291" t="s">
        <v>136</v>
      </c>
      <c r="J380" s="298" t="s">
        <v>3264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44533</v>
      </c>
      <c r="Z380" s="299" t="s">
        <v>195</v>
      </c>
      <c r="AA380" s="299"/>
      <c r="AB380" s="299">
        <v>44533</v>
      </c>
      <c r="AC380" s="299">
        <v>44550</v>
      </c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>李珮君</v>
      </c>
      <c r="AH380" s="283"/>
      <c r="AI380" s="283"/>
      <c r="AJ380" s="292"/>
      <c r="AL380" s="291" t="s">
        <v>3195</v>
      </c>
      <c r="AM380" s="292" t="s">
        <v>3196</v>
      </c>
      <c r="AN380" s="292" t="e">
        <f>VLOOKUP(功能_33[[#This Row],[功能代號]],需二審tmp!A:A,1,FALSE)</f>
        <v>#N/A</v>
      </c>
      <c r="AQ380" s="575" t="str">
        <f t="shared" si="45"/>
        <v>5-3</v>
      </c>
      <c r="AR380" s="577" t="str">
        <f t="shared" si="46"/>
        <v/>
      </c>
      <c r="AS380" s="579" t="str">
        <f t="shared" si="47"/>
        <v/>
      </c>
      <c r="AT380" s="581" t="str">
        <f t="shared" si="48"/>
        <v/>
      </c>
      <c r="AU380" s="583" t="str">
        <f t="shared" si="49"/>
        <v/>
      </c>
      <c r="AV380" s="585" t="str">
        <f t="shared" si="50"/>
        <v/>
      </c>
      <c r="AW380" s="609" t="str">
        <f t="shared" si="51"/>
        <v/>
      </c>
      <c r="AX380" s="585" t="e">
        <f>VLOOKUP(功能_33[[#This Row],[功能代號]],[3]工作表2!$C:$C,1,FALSE)</f>
        <v>#N/A</v>
      </c>
    </row>
    <row r="381" spans="3:50" ht="13.8">
      <c r="C381" s="292" t="s">
        <v>94</v>
      </c>
      <c r="D381" s="499" t="s">
        <v>2815</v>
      </c>
      <c r="E381" s="291" t="s">
        <v>1073</v>
      </c>
      <c r="F381" s="270" t="s">
        <v>1074</v>
      </c>
      <c r="G381" s="292"/>
      <c r="H381" s="291" t="s">
        <v>136</v>
      </c>
      <c r="I381" s="291" t="s">
        <v>136</v>
      </c>
      <c r="J381" s="298" t="s">
        <v>3264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44546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2989</v>
      </c>
      <c r="AN381" s="292" t="str">
        <f>VLOOKUP(功能_33[[#This Row],[功能代號]],需二審tmp!A:A,1,FALSE)</f>
        <v>L5052</v>
      </c>
      <c r="AQ381" s="575" t="str">
        <f t="shared" si="45"/>
        <v>5-3</v>
      </c>
      <c r="AR381" s="577" t="str">
        <f t="shared" si="46"/>
        <v/>
      </c>
      <c r="AS381" s="579" t="str">
        <f t="shared" si="47"/>
        <v/>
      </c>
      <c r="AT381" s="581" t="str">
        <f t="shared" si="48"/>
        <v/>
      </c>
      <c r="AU381" s="583" t="str">
        <f t="shared" si="49"/>
        <v/>
      </c>
      <c r="AV381" s="585" t="str">
        <f t="shared" si="50"/>
        <v/>
      </c>
      <c r="AW381" s="609" t="str">
        <f t="shared" si="51"/>
        <v/>
      </c>
      <c r="AX381" s="585" t="e">
        <f>VLOOKUP(功能_33[[#This Row],[功能代號]],[3]工作表2!$C:$C,1,FALSE)</f>
        <v>#N/A</v>
      </c>
    </row>
    <row r="382" spans="3:50" ht="13.8">
      <c r="C382" s="292" t="s">
        <v>94</v>
      </c>
      <c r="D382" s="499" t="s">
        <v>2815</v>
      </c>
      <c r="E382" s="291" t="s">
        <v>1075</v>
      </c>
      <c r="F382" s="270" t="s">
        <v>1076</v>
      </c>
      <c r="G382" s="292"/>
      <c r="H382" s="291" t="s">
        <v>136</v>
      </c>
      <c r="I382" s="291" t="s">
        <v>136</v>
      </c>
      <c r="J382" s="298" t="s">
        <v>3264</v>
      </c>
      <c r="K382" s="299">
        <v>44518</v>
      </c>
      <c r="L382" s="299">
        <v>44517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 t="s">
        <v>3247</v>
      </c>
      <c r="Z382" s="299">
        <v>44533</v>
      </c>
      <c r="AA382" s="299">
        <v>44533</v>
      </c>
      <c r="AB382" s="299">
        <v>44533</v>
      </c>
      <c r="AC382" s="299">
        <v>44550</v>
      </c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李珮君</v>
      </c>
      <c r="AH382" s="299"/>
      <c r="AI382" s="299"/>
      <c r="AJ382" s="292"/>
      <c r="AK382" s="299"/>
      <c r="AL382" s="291" t="s">
        <v>3197</v>
      </c>
      <c r="AM382" s="270" t="s">
        <v>1076</v>
      </c>
      <c r="AN382" s="292" t="e">
        <f>VLOOKUP(功能_33[[#This Row],[功能代號]],需二審tmp!A:A,1,FALSE)</f>
        <v>#N/A</v>
      </c>
      <c r="AQ382" s="575" t="str">
        <f t="shared" si="45"/>
        <v>5-3</v>
      </c>
      <c r="AR382" s="577" t="str">
        <f t="shared" si="46"/>
        <v/>
      </c>
      <c r="AS382" s="579" t="str">
        <f t="shared" si="47"/>
        <v/>
      </c>
      <c r="AT382" s="581" t="str">
        <f t="shared" si="48"/>
        <v/>
      </c>
      <c r="AU382" s="583" t="str">
        <f t="shared" si="49"/>
        <v/>
      </c>
      <c r="AV382" s="585" t="str">
        <f t="shared" si="50"/>
        <v/>
      </c>
      <c r="AW382" s="609" t="str">
        <f t="shared" si="51"/>
        <v/>
      </c>
      <c r="AX382" s="585" t="e">
        <f>VLOOKUP(功能_33[[#This Row],[功能代號]],[3]工作表2!$C:$C,1,FALSE)</f>
        <v>#N/A</v>
      </c>
    </row>
    <row r="383" spans="3:50" ht="13.8">
      <c r="C383" s="292" t="s">
        <v>94</v>
      </c>
      <c r="D383" s="500" t="s">
        <v>2815</v>
      </c>
      <c r="E383" s="291" t="s">
        <v>1077</v>
      </c>
      <c r="F383" s="270" t="s">
        <v>1078</v>
      </c>
      <c r="G383" s="281" t="s">
        <v>1072</v>
      </c>
      <c r="H383" s="291" t="s">
        <v>136</v>
      </c>
      <c r="I383" s="291" t="s">
        <v>136</v>
      </c>
      <c r="J383" s="298" t="s">
        <v>3264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2989</v>
      </c>
      <c r="AM383" s="270"/>
      <c r="AN383" s="292" t="e">
        <f>VLOOKUP(功能_33[[#This Row],[功能代號]],需二審tmp!A:A,1,FALSE)</f>
        <v>#N/A</v>
      </c>
      <c r="AQ383" s="575" t="str">
        <f t="shared" si="45"/>
        <v>5-3</v>
      </c>
      <c r="AR383" s="577" t="str">
        <f t="shared" si="46"/>
        <v/>
      </c>
      <c r="AS383" s="579" t="str">
        <f t="shared" si="47"/>
        <v/>
      </c>
      <c r="AT383" s="581" t="str">
        <f t="shared" si="48"/>
        <v/>
      </c>
      <c r="AU383" s="583" t="str">
        <f t="shared" si="49"/>
        <v/>
      </c>
      <c r="AV383" s="585" t="str">
        <f t="shared" si="50"/>
        <v/>
      </c>
      <c r="AW383" s="609" t="str">
        <f t="shared" si="51"/>
        <v/>
      </c>
      <c r="AX383" s="585" t="e">
        <f>VLOOKUP(功能_33[[#This Row],[功能代號]],[3]工作表2!$C:$C,1,FALSE)</f>
        <v>#N/A</v>
      </c>
    </row>
    <row r="384" spans="3:50" ht="13.8">
      <c r="C384" s="292" t="s">
        <v>94</v>
      </c>
      <c r="D384" s="500" t="s">
        <v>2815</v>
      </c>
      <c r="E384" s="291" t="s">
        <v>1079</v>
      </c>
      <c r="F384" s="270" t="s">
        <v>1080</v>
      </c>
      <c r="G384" s="281" t="s">
        <v>1072</v>
      </c>
      <c r="H384" s="291" t="s">
        <v>136</v>
      </c>
      <c r="I384" s="291" t="s">
        <v>136</v>
      </c>
      <c r="J384" s="298" t="s">
        <v>3264</v>
      </c>
      <c r="K384" s="299">
        <v>44518</v>
      </c>
      <c r="L384" s="299">
        <v>44518</v>
      </c>
      <c r="M384" s="299">
        <v>44547</v>
      </c>
      <c r="N384" s="291" t="s">
        <v>12</v>
      </c>
      <c r="O384" s="291" t="s">
        <v>13</v>
      </c>
      <c r="T384" s="291"/>
      <c r="V384" s="291"/>
      <c r="W384" s="291"/>
      <c r="X384" s="292" t="str">
        <f>VLOOKUP(功能_33[[#This Row],[User]],SKL放款!A:G,7,FALSE)</f>
        <v>放款推展課</v>
      </c>
      <c r="Y384" s="299">
        <v>44533</v>
      </c>
      <c r="Z384" s="299" t="s">
        <v>195</v>
      </c>
      <c r="AA384" s="299"/>
      <c r="AB384" s="299">
        <v>44533</v>
      </c>
      <c r="AC384" s="299">
        <v>44550</v>
      </c>
      <c r="AD384" s="283"/>
      <c r="AE384" s="283"/>
      <c r="AF384" s="283"/>
      <c r="AG384" s="283" t="str">
        <f>IFERROR(IF(VLOOKUP(功能_33[[#This Row],[功能代號]],E:Q,11,FALSE)=0,"",VLOOKUP(功能_33[[#This Row],[功能代號]],E:Q,11,FALSE)),"")</f>
        <v>李珮君</v>
      </c>
      <c r="AH384" s="283"/>
      <c r="AI384" s="283"/>
      <c r="AJ384" s="292"/>
      <c r="AL384" s="291" t="s">
        <v>3198</v>
      </c>
      <c r="AM384" s="270" t="s">
        <v>1080</v>
      </c>
      <c r="AN384" s="292" t="e">
        <f>VLOOKUP(功能_33[[#This Row],[功能代號]],需二審tmp!A:A,1,FALSE)</f>
        <v>#N/A</v>
      </c>
      <c r="AQ384" s="575" t="str">
        <f t="shared" si="45"/>
        <v>5-3</v>
      </c>
      <c r="AR384" s="577" t="str">
        <f t="shared" si="46"/>
        <v/>
      </c>
      <c r="AS384" s="579" t="str">
        <f t="shared" si="47"/>
        <v/>
      </c>
      <c r="AT384" s="581" t="str">
        <f t="shared" si="48"/>
        <v/>
      </c>
      <c r="AU384" s="583" t="str">
        <f t="shared" si="49"/>
        <v/>
      </c>
      <c r="AV384" s="585" t="str">
        <f t="shared" si="50"/>
        <v/>
      </c>
      <c r="AW384" s="609" t="str">
        <f t="shared" si="51"/>
        <v/>
      </c>
      <c r="AX384" s="585" t="e">
        <f>VLOOKUP(功能_33[[#This Row],[功能代號]],[3]工作表2!$C:$C,1,FALSE)</f>
        <v>#N/A</v>
      </c>
    </row>
    <row r="385" spans="3:50" ht="13.8">
      <c r="C385" s="292" t="s">
        <v>94</v>
      </c>
      <c r="D385" s="499" t="s">
        <v>3079</v>
      </c>
      <c r="E385" s="291" t="s">
        <v>1081</v>
      </c>
      <c r="F385" s="270" t="s">
        <v>1082</v>
      </c>
      <c r="G385" s="292"/>
      <c r="H385" s="291" t="s">
        <v>136</v>
      </c>
      <c r="I385" s="291" t="s">
        <v>136</v>
      </c>
      <c r="J385" s="298" t="s">
        <v>3264</v>
      </c>
      <c r="K385" s="299">
        <v>44517</v>
      </c>
      <c r="L385" s="299">
        <v>44518</v>
      </c>
      <c r="M385" s="299">
        <v>44547</v>
      </c>
      <c r="N385" s="291" t="s">
        <v>12</v>
      </c>
      <c r="O385" s="270" t="s">
        <v>3189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44546</v>
      </c>
      <c r="Z385" s="299" t="s">
        <v>133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>
        <v>44398</v>
      </c>
      <c r="AL385" s="291" t="s">
        <v>2989</v>
      </c>
      <c r="AN385" s="292" t="str">
        <f>VLOOKUP(功能_33[[#This Row],[功能代號]],需二審tmp!A:A,1,FALSE)</f>
        <v>L5500</v>
      </c>
      <c r="AQ385" s="575" t="str">
        <f t="shared" si="45"/>
        <v>5-3</v>
      </c>
      <c r="AR385" s="577" t="str">
        <f t="shared" si="46"/>
        <v/>
      </c>
      <c r="AS385" s="579" t="str">
        <f t="shared" si="47"/>
        <v/>
      </c>
      <c r="AT385" s="581" t="str">
        <f t="shared" si="48"/>
        <v/>
      </c>
      <c r="AU385" s="583" t="str">
        <f t="shared" si="49"/>
        <v/>
      </c>
      <c r="AV385" s="585" t="str">
        <f t="shared" si="50"/>
        <v/>
      </c>
      <c r="AW385" s="609" t="str">
        <f t="shared" si="51"/>
        <v/>
      </c>
      <c r="AX385" s="585" t="e">
        <f>VLOOKUP(功能_33[[#This Row],[功能代號]],[3]工作表2!$C:$C,1,FALSE)</f>
        <v>#N/A</v>
      </c>
    </row>
    <row r="386" spans="3:50" ht="13.8">
      <c r="C386" s="292" t="s">
        <v>94</v>
      </c>
      <c r="D386" s="499" t="s">
        <v>2815</v>
      </c>
      <c r="E386" s="291" t="s">
        <v>1083</v>
      </c>
      <c r="F386" s="270" t="s">
        <v>1084</v>
      </c>
      <c r="G386" s="292"/>
      <c r="H386" s="291" t="s">
        <v>136</v>
      </c>
      <c r="I386" s="291" t="s">
        <v>136</v>
      </c>
      <c r="J386" s="298" t="s">
        <v>3264</v>
      </c>
      <c r="K386" s="299">
        <v>44518</v>
      </c>
      <c r="L386" s="299">
        <v>44518</v>
      </c>
      <c r="M386" s="299">
        <v>44547</v>
      </c>
      <c r="N386" s="291" t="s">
        <v>12</v>
      </c>
      <c r="O386" s="291" t="s">
        <v>3189</v>
      </c>
      <c r="T386" s="291"/>
      <c r="V386" s="291"/>
      <c r="W386" s="291"/>
      <c r="X386" s="292" t="e">
        <f>VLOOKUP(功能_33[[#This Row],[User]],SKL放款!A:G,7,FALSE)</f>
        <v>#N/A</v>
      </c>
      <c r="Y386" s="299">
        <v>44533</v>
      </c>
      <c r="Z386" s="299" t="s">
        <v>195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李珮君(張淑遠)</v>
      </c>
      <c r="AH386" s="299"/>
      <c r="AI386" s="299"/>
      <c r="AJ386" s="292"/>
      <c r="AK386" s="299"/>
      <c r="AL386" s="291" t="s">
        <v>2989</v>
      </c>
      <c r="AN386" s="292" t="e">
        <f>VLOOKUP(功能_33[[#This Row],[功能代號]],需二審tmp!A:A,1,FALSE)</f>
        <v>#N/A</v>
      </c>
      <c r="AQ386" s="575" t="str">
        <f t="shared" si="45"/>
        <v>5-3</v>
      </c>
      <c r="AR386" s="577" t="str">
        <f t="shared" si="46"/>
        <v/>
      </c>
      <c r="AS386" s="579" t="str">
        <f t="shared" si="47"/>
        <v/>
      </c>
      <c r="AT386" s="581" t="str">
        <f t="shared" si="48"/>
        <v/>
      </c>
      <c r="AU386" s="583" t="str">
        <f t="shared" si="49"/>
        <v/>
      </c>
      <c r="AV386" s="585" t="str">
        <f t="shared" si="50"/>
        <v/>
      </c>
      <c r="AW386" s="609" t="str">
        <f t="shared" si="51"/>
        <v/>
      </c>
      <c r="AX386" s="585" t="e">
        <f>VLOOKUP(功能_33[[#This Row],[功能代號]],[3]工作表2!$C:$C,1,FALSE)</f>
        <v>#N/A</v>
      </c>
    </row>
    <row r="387" spans="3:50" ht="13.8">
      <c r="C387" s="292" t="s">
        <v>94</v>
      </c>
      <c r="D387" s="499" t="s">
        <v>2815</v>
      </c>
      <c r="E387" s="291" t="s">
        <v>1085</v>
      </c>
      <c r="F387" s="270" t="s">
        <v>3194</v>
      </c>
      <c r="G387" s="292"/>
      <c r="H387" s="291" t="s">
        <v>136</v>
      </c>
      <c r="I387" s="291" t="s">
        <v>136</v>
      </c>
      <c r="J387" s="298" t="s">
        <v>3264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28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2989</v>
      </c>
      <c r="AN387" s="292" t="e">
        <f>VLOOKUP(功能_33[[#This Row],[功能代號]],需二審tmp!A:A,1,FALSE)</f>
        <v>#N/A</v>
      </c>
      <c r="AQ387" s="575" t="str">
        <f t="shared" si="45"/>
        <v>5-3</v>
      </c>
      <c r="AR387" s="577" t="str">
        <f t="shared" si="46"/>
        <v/>
      </c>
      <c r="AS387" s="579" t="str">
        <f t="shared" si="47"/>
        <v/>
      </c>
      <c r="AT387" s="581" t="str">
        <f t="shared" si="48"/>
        <v/>
      </c>
      <c r="AU387" s="583" t="str">
        <f t="shared" si="49"/>
        <v/>
      </c>
      <c r="AV387" s="585" t="str">
        <f t="shared" si="50"/>
        <v/>
      </c>
      <c r="AW387" s="609" t="str">
        <f t="shared" si="51"/>
        <v/>
      </c>
      <c r="AX387" s="585" t="e">
        <f>VLOOKUP(功能_33[[#This Row],[功能代號]],[3]工作表2!$C:$C,1,FALSE)</f>
        <v>#N/A</v>
      </c>
    </row>
    <row r="388" spans="3:50" ht="13.8">
      <c r="C388" s="292" t="s">
        <v>94</v>
      </c>
      <c r="D388" s="499" t="s">
        <v>2815</v>
      </c>
      <c r="E388" s="291" t="s">
        <v>1086</v>
      </c>
      <c r="F388" s="270" t="s">
        <v>1087</v>
      </c>
      <c r="G388" s="292"/>
      <c r="H388" s="291" t="s">
        <v>136</v>
      </c>
      <c r="I388" s="291" t="s">
        <v>136</v>
      </c>
      <c r="J388" s="298" t="s">
        <v>3264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28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2989</v>
      </c>
      <c r="AN388" s="292" t="e">
        <f>VLOOKUP(功能_33[[#This Row],[功能代號]],需二審tmp!A:A,1,FALSE)</f>
        <v>#N/A</v>
      </c>
      <c r="AQ388" s="575" t="str">
        <f t="shared" si="45"/>
        <v>5-3</v>
      </c>
      <c r="AR388" s="577" t="str">
        <f t="shared" si="46"/>
        <v/>
      </c>
      <c r="AS388" s="579" t="str">
        <f t="shared" si="47"/>
        <v/>
      </c>
      <c r="AT388" s="581" t="str">
        <f t="shared" si="48"/>
        <v/>
      </c>
      <c r="AU388" s="583" t="str">
        <f t="shared" si="49"/>
        <v/>
      </c>
      <c r="AV388" s="585" t="str">
        <f t="shared" si="50"/>
        <v/>
      </c>
      <c r="AW388" s="609" t="str">
        <f t="shared" si="51"/>
        <v/>
      </c>
      <c r="AX388" s="585" t="e">
        <f>VLOOKUP(功能_33[[#This Row],[功能代號]],[3]工作表2!$C:$C,1,FALSE)</f>
        <v>#N/A</v>
      </c>
    </row>
    <row r="389" spans="3:50" ht="13.8">
      <c r="C389" s="292" t="s">
        <v>94</v>
      </c>
      <c r="D389" s="499" t="s">
        <v>2815</v>
      </c>
      <c r="E389" s="291" t="s">
        <v>1088</v>
      </c>
      <c r="F389" s="270" t="s">
        <v>1089</v>
      </c>
      <c r="G389" s="292"/>
      <c r="H389" s="291" t="s">
        <v>136</v>
      </c>
      <c r="I389" s="291" t="s">
        <v>136</v>
      </c>
      <c r="J389" s="298" t="s">
        <v>3264</v>
      </c>
      <c r="K389" s="299">
        <v>44523</v>
      </c>
      <c r="L389" s="299">
        <v>44524</v>
      </c>
      <c r="M389" s="299">
        <v>44547</v>
      </c>
      <c r="N389" s="291" t="s">
        <v>12</v>
      </c>
      <c r="O389" s="291" t="s">
        <v>18</v>
      </c>
      <c r="T389" s="291"/>
      <c r="V389" s="291"/>
      <c r="W389" s="291"/>
      <c r="X389" s="292" t="str">
        <f>VLOOKUP(功能_33[[#This Row],[User]],SKL放款!A:G,7,FALSE)</f>
        <v>放款服務課</v>
      </c>
      <c r="Y389" s="299">
        <v>44533</v>
      </c>
      <c r="Z389" s="299" t="s">
        <v>133</v>
      </c>
      <c r="AA389" s="282">
        <v>44550</v>
      </c>
      <c r="AB389" s="228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尹少玄</v>
      </c>
      <c r="AH389" s="299"/>
      <c r="AI389" s="299"/>
      <c r="AJ389" s="292"/>
      <c r="AK389" s="299"/>
      <c r="AL389" s="291" t="s">
        <v>2989</v>
      </c>
      <c r="AN389" s="292" t="e">
        <f>VLOOKUP(功能_33[[#This Row],[功能代號]],需二審tmp!A:A,1,FALSE)</f>
        <v>#N/A</v>
      </c>
      <c r="AQ389" s="575" t="str">
        <f t="shared" si="45"/>
        <v>5-3</v>
      </c>
      <c r="AR389" s="577" t="str">
        <f t="shared" si="46"/>
        <v/>
      </c>
      <c r="AS389" s="579" t="str">
        <f t="shared" si="47"/>
        <v/>
      </c>
      <c r="AT389" s="581" t="str">
        <f t="shared" si="48"/>
        <v/>
      </c>
      <c r="AU389" s="583" t="str">
        <f t="shared" si="49"/>
        <v/>
      </c>
      <c r="AV389" s="585" t="str">
        <f t="shared" si="50"/>
        <v/>
      </c>
      <c r="AW389" s="609" t="str">
        <f t="shared" si="51"/>
        <v/>
      </c>
      <c r="AX389" s="585" t="e">
        <f>VLOOKUP(功能_33[[#This Row],[功能代號]],[3]工作表2!$C:$C,1,FALSE)</f>
        <v>#N/A</v>
      </c>
    </row>
    <row r="390" spans="3:50" ht="13.8">
      <c r="C390" s="292" t="s">
        <v>94</v>
      </c>
      <c r="D390" s="499" t="s">
        <v>2815</v>
      </c>
      <c r="E390" s="291" t="s">
        <v>1090</v>
      </c>
      <c r="F390" s="270" t="s">
        <v>1091</v>
      </c>
      <c r="G390" s="292"/>
      <c r="H390" s="291" t="s">
        <v>136</v>
      </c>
      <c r="I390" s="291" t="s">
        <v>136</v>
      </c>
      <c r="J390" s="298" t="s">
        <v>3264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3189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2989</v>
      </c>
      <c r="AN390" s="292" t="e">
        <f>VLOOKUP(功能_33[[#This Row],[功能代號]],需二審tmp!A:A,1,FALSE)</f>
        <v>#N/A</v>
      </c>
      <c r="AQ390" s="575" t="str">
        <f t="shared" si="45"/>
        <v>5-3</v>
      </c>
      <c r="AR390" s="577" t="str">
        <f t="shared" si="46"/>
        <v/>
      </c>
      <c r="AS390" s="579" t="str">
        <f t="shared" si="47"/>
        <v/>
      </c>
      <c r="AT390" s="581" t="str">
        <f t="shared" si="48"/>
        <v/>
      </c>
      <c r="AU390" s="583" t="str">
        <f t="shared" si="49"/>
        <v/>
      </c>
      <c r="AV390" s="585" t="str">
        <f t="shared" si="50"/>
        <v/>
      </c>
      <c r="AW390" s="609" t="str">
        <f t="shared" si="51"/>
        <v/>
      </c>
      <c r="AX390" s="585" t="e">
        <f>VLOOKUP(功能_33[[#This Row],[功能代號]],[3]工作表2!$C:$C,1,FALSE)</f>
        <v>#N/A</v>
      </c>
    </row>
    <row r="391" spans="3:50" ht="13.8">
      <c r="C391" s="292" t="s">
        <v>94</v>
      </c>
      <c r="D391" s="499" t="s">
        <v>2815</v>
      </c>
      <c r="E391" s="291" t="s">
        <v>1092</v>
      </c>
      <c r="F391" s="270" t="s">
        <v>1093</v>
      </c>
      <c r="G391" s="292"/>
      <c r="H391" s="291" t="s">
        <v>136</v>
      </c>
      <c r="I391" s="291" t="s">
        <v>136</v>
      </c>
      <c r="J391" s="298" t="s">
        <v>3264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3189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2989</v>
      </c>
      <c r="AN391" s="292" t="e">
        <f>VLOOKUP(功能_33[[#This Row],[功能代號]],需二審tmp!A:A,1,FALSE)</f>
        <v>#N/A</v>
      </c>
      <c r="AQ391" s="575" t="str">
        <f t="shared" si="45"/>
        <v>5-3</v>
      </c>
      <c r="AR391" s="577" t="str">
        <f t="shared" si="46"/>
        <v/>
      </c>
      <c r="AS391" s="579" t="str">
        <f t="shared" si="47"/>
        <v/>
      </c>
      <c r="AT391" s="581" t="str">
        <f t="shared" si="48"/>
        <v/>
      </c>
      <c r="AU391" s="583" t="str">
        <f t="shared" si="49"/>
        <v/>
      </c>
      <c r="AV391" s="585" t="str">
        <f t="shared" si="50"/>
        <v/>
      </c>
      <c r="AW391" s="609" t="str">
        <f t="shared" si="51"/>
        <v/>
      </c>
      <c r="AX391" s="585" t="e">
        <f>VLOOKUP(功能_33[[#This Row],[功能代號]],[3]工作表2!$C:$C,1,FALSE)</f>
        <v>#N/A</v>
      </c>
    </row>
    <row r="392" spans="3:50" ht="13.8">
      <c r="C392" s="292" t="s">
        <v>94</v>
      </c>
      <c r="D392" s="499" t="s">
        <v>2815</v>
      </c>
      <c r="E392" s="291" t="s">
        <v>1094</v>
      </c>
      <c r="F392" s="270" t="s">
        <v>1095</v>
      </c>
      <c r="G392" s="292"/>
      <c r="H392" s="291" t="s">
        <v>136</v>
      </c>
      <c r="I392" s="291" t="s">
        <v>136</v>
      </c>
      <c r="J392" s="298" t="s">
        <v>3264</v>
      </c>
      <c r="K392" s="299">
        <v>44519</v>
      </c>
      <c r="L392" s="299">
        <v>44518</v>
      </c>
      <c r="M392" s="299">
        <v>44547</v>
      </c>
      <c r="N392" s="291" t="s">
        <v>12</v>
      </c>
      <c r="O392" s="291" t="s">
        <v>3189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195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291" t="s">
        <v>2989</v>
      </c>
      <c r="AN392" s="292" t="e">
        <f>VLOOKUP(功能_33[[#This Row],[功能代號]],需二審tmp!A:A,1,FALSE)</f>
        <v>#N/A</v>
      </c>
      <c r="AQ392" s="575" t="str">
        <f t="shared" si="45"/>
        <v>5-3</v>
      </c>
      <c r="AR392" s="577" t="str">
        <f t="shared" si="46"/>
        <v/>
      </c>
      <c r="AS392" s="579" t="str">
        <f t="shared" si="47"/>
        <v/>
      </c>
      <c r="AT392" s="581" t="str">
        <f t="shared" si="48"/>
        <v/>
      </c>
      <c r="AU392" s="583" t="str">
        <f t="shared" si="49"/>
        <v/>
      </c>
      <c r="AV392" s="585" t="str">
        <f t="shared" si="50"/>
        <v/>
      </c>
      <c r="AW392" s="609" t="str">
        <f t="shared" si="51"/>
        <v/>
      </c>
      <c r="AX392" s="585" t="e">
        <f>VLOOKUP(功能_33[[#This Row],[功能代號]],[3]工作表2!$C:$C,1,FALSE)</f>
        <v>#N/A</v>
      </c>
    </row>
    <row r="393" spans="3:50" ht="16.2">
      <c r="C393" s="292" t="s">
        <v>94</v>
      </c>
      <c r="D393" s="499" t="s">
        <v>2839</v>
      </c>
      <c r="E393" s="291" t="s">
        <v>1099</v>
      </c>
      <c r="F393" s="270" t="s">
        <v>1100</v>
      </c>
      <c r="G393" s="292"/>
      <c r="H393" s="291" t="s">
        <v>136</v>
      </c>
      <c r="I393" s="291" t="s">
        <v>137</v>
      </c>
      <c r="J393" s="298" t="s">
        <v>3264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3189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2746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65" t="s">
        <v>3192</v>
      </c>
      <c r="AM393" s="652" t="s">
        <v>3193</v>
      </c>
      <c r="AN393" s="292" t="e">
        <f>VLOOKUP(功能_33[[#This Row],[功能代號]],需二審tmp!A:A,1,FALSE)</f>
        <v>#N/A</v>
      </c>
      <c r="AO393" s="356">
        <v>44533</v>
      </c>
      <c r="AQ393" s="575" t="str">
        <f t="shared" si="45"/>
        <v>5-2</v>
      </c>
      <c r="AR393" s="577" t="str">
        <f t="shared" si="46"/>
        <v/>
      </c>
      <c r="AS393" s="579" t="str">
        <f t="shared" si="47"/>
        <v/>
      </c>
      <c r="AT393" s="581" t="str">
        <f t="shared" si="48"/>
        <v/>
      </c>
      <c r="AU393" s="583" t="str">
        <f t="shared" si="49"/>
        <v/>
      </c>
      <c r="AV393" s="585" t="str">
        <f t="shared" si="50"/>
        <v/>
      </c>
      <c r="AW393" s="609" t="str">
        <f t="shared" si="51"/>
        <v/>
      </c>
      <c r="AX393" s="666" t="str">
        <f>VLOOKUP(功能_33[[#This Row],[功能代號]],[3]工作表2!$C:$C,1,FALSE)</f>
        <v>L5910</v>
      </c>
    </row>
    <row r="394" spans="3:50" ht="16.2">
      <c r="C394" s="292" t="s">
        <v>94</v>
      </c>
      <c r="D394" s="499" t="s">
        <v>2839</v>
      </c>
      <c r="E394" s="291" t="s">
        <v>1101</v>
      </c>
      <c r="F394" s="270" t="s">
        <v>1102</v>
      </c>
      <c r="G394" s="292"/>
      <c r="H394" s="291" t="s">
        <v>136</v>
      </c>
      <c r="I394" s="291" t="s">
        <v>137</v>
      </c>
      <c r="J394" s="298" t="s">
        <v>3264</v>
      </c>
      <c r="K394" s="299">
        <v>44519</v>
      </c>
      <c r="L394" s="299">
        <v>44518</v>
      </c>
      <c r="M394" s="299">
        <v>44533</v>
      </c>
      <c r="N394" s="291" t="s">
        <v>12</v>
      </c>
      <c r="O394" s="270" t="s">
        <v>3189</v>
      </c>
      <c r="T394" s="291"/>
      <c r="V394" s="291"/>
      <c r="W394" s="291"/>
      <c r="X394" s="292" t="e">
        <f>VLOOKUP(功能_33[[#This Row],[User]],SKL放款!A:G,7,FALSE)</f>
        <v>#N/A</v>
      </c>
      <c r="Y394" s="299">
        <v>44533</v>
      </c>
      <c r="Z394" s="299" t="s">
        <v>2746</v>
      </c>
      <c r="AA394" s="282">
        <v>44550</v>
      </c>
      <c r="AB394" s="299">
        <v>44550</v>
      </c>
      <c r="AC394" s="299">
        <v>44550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李珮君(張淑遠)</v>
      </c>
      <c r="AH394" s="299"/>
      <c r="AI394" s="299"/>
      <c r="AJ394" s="292"/>
      <c r="AK394" s="299"/>
      <c r="AL394" s="665" t="s">
        <v>3192</v>
      </c>
      <c r="AM394" s="651" t="s">
        <v>3193</v>
      </c>
      <c r="AN394" s="292" t="e">
        <f>VLOOKUP(功能_33[[#This Row],[功能代號]],需二審tmp!A:A,1,FALSE)</f>
        <v>#N/A</v>
      </c>
      <c r="AO394" s="356">
        <v>44533</v>
      </c>
      <c r="AQ394" s="575" t="str">
        <f t="shared" si="45"/>
        <v>5-2</v>
      </c>
      <c r="AR394" s="577" t="str">
        <f t="shared" si="46"/>
        <v/>
      </c>
      <c r="AS394" s="579" t="str">
        <f t="shared" si="47"/>
        <v/>
      </c>
      <c r="AT394" s="581" t="str">
        <f t="shared" si="48"/>
        <v/>
      </c>
      <c r="AU394" s="583" t="str">
        <f t="shared" si="49"/>
        <v/>
      </c>
      <c r="AV394" s="585" t="str">
        <f t="shared" si="50"/>
        <v/>
      </c>
      <c r="AW394" s="609" t="str">
        <f t="shared" si="51"/>
        <v/>
      </c>
      <c r="AX394" s="666" t="str">
        <f>VLOOKUP(功能_33[[#This Row],[功能代號]],[3]工作表2!$C:$C,1,FALSE)</f>
        <v>L5912</v>
      </c>
    </row>
    <row r="395" spans="3:50" ht="13.8">
      <c r="C395" s="292" t="s">
        <v>95</v>
      </c>
      <c r="D395" s="499" t="s">
        <v>2826</v>
      </c>
      <c r="E395" s="291" t="s">
        <v>1103</v>
      </c>
      <c r="F395" s="270" t="s">
        <v>1104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2971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>
        <v>44491</v>
      </c>
      <c r="AL395" s="291" t="s">
        <v>190</v>
      </c>
      <c r="AN395" s="292" t="str">
        <f>VLOOKUP(功能_33[[#This Row],[功能代號]],需二審tmp!A:A,1,FALSE)</f>
        <v>L6042</v>
      </c>
      <c r="AQ395" s="575" t="str">
        <f t="shared" si="45"/>
        <v>6-4</v>
      </c>
      <c r="AR395" s="577" t="str">
        <f t="shared" si="46"/>
        <v/>
      </c>
      <c r="AS395" s="579" t="str">
        <f t="shared" si="47"/>
        <v/>
      </c>
      <c r="AT395" s="581" t="str">
        <f t="shared" si="48"/>
        <v/>
      </c>
      <c r="AU395" s="583" t="str">
        <f t="shared" si="49"/>
        <v/>
      </c>
      <c r="AV395" s="585" t="str">
        <f t="shared" si="50"/>
        <v/>
      </c>
      <c r="AW395" s="609" t="str">
        <f t="shared" si="51"/>
        <v/>
      </c>
      <c r="AX395" s="666" t="str">
        <f>VLOOKUP(功能_33[[#This Row],[功能代號]],[3]工作表2!$C:$C,1,FALSE)</f>
        <v>L6042</v>
      </c>
    </row>
    <row r="396" spans="3:50" ht="13.8">
      <c r="C396" s="292" t="s">
        <v>95</v>
      </c>
      <c r="D396" s="499" t="s">
        <v>2826</v>
      </c>
      <c r="E396" s="291" t="s">
        <v>1105</v>
      </c>
      <c r="F396" s="270" t="s">
        <v>1106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133</v>
      </c>
      <c r="AA396" s="299" t="s">
        <v>2971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str">
        <f>VLOOKUP(功能_33[[#This Row],[功能代號]],需二審tmp!A:A,1,FALSE)</f>
        <v>L6402</v>
      </c>
      <c r="AQ396" s="575" t="str">
        <f t="shared" si="45"/>
        <v>6-4</v>
      </c>
      <c r="AR396" s="577" t="str">
        <f t="shared" si="46"/>
        <v/>
      </c>
      <c r="AS396" s="579" t="str">
        <f t="shared" si="47"/>
        <v/>
      </c>
      <c r="AT396" s="581" t="str">
        <f t="shared" si="48"/>
        <v/>
      </c>
      <c r="AU396" s="583" t="str">
        <f t="shared" si="49"/>
        <v/>
      </c>
      <c r="AV396" s="585" t="str">
        <f t="shared" si="50"/>
        <v/>
      </c>
      <c r="AW396" s="609" t="str">
        <f t="shared" si="51"/>
        <v/>
      </c>
      <c r="AX396" s="666" t="str">
        <f>VLOOKUP(功能_33[[#This Row],[功能代號]],[3]工作表2!$C:$C,1,FALSE)</f>
        <v>L6402</v>
      </c>
    </row>
    <row r="397" spans="3:50" ht="13.8">
      <c r="C397" s="292" t="s">
        <v>95</v>
      </c>
      <c r="D397" s="499" t="s">
        <v>2826</v>
      </c>
      <c r="E397" s="291" t="s">
        <v>1111</v>
      </c>
      <c r="F397" s="270" t="s">
        <v>1112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2939</v>
      </c>
      <c r="AA397" s="299" t="s">
        <v>2971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5" t="str">
        <f t="shared" si="45"/>
        <v>6-4</v>
      </c>
      <c r="AR397" s="577" t="str">
        <f t="shared" si="46"/>
        <v/>
      </c>
      <c r="AS397" s="579" t="str">
        <f t="shared" si="47"/>
        <v/>
      </c>
      <c r="AT397" s="581" t="str">
        <f t="shared" si="48"/>
        <v/>
      </c>
      <c r="AU397" s="583" t="str">
        <f t="shared" si="49"/>
        <v/>
      </c>
      <c r="AV397" s="585" t="str">
        <f t="shared" si="50"/>
        <v/>
      </c>
      <c r="AW397" s="609" t="str">
        <f t="shared" si="51"/>
        <v/>
      </c>
      <c r="AX397" s="666" t="str">
        <f>VLOOKUP(功能_33[[#This Row],[功能代號]],[3]工作表2!$C:$C,1,FALSE)</f>
        <v>L6043</v>
      </c>
    </row>
    <row r="398" spans="3:50" ht="13.8">
      <c r="C398" s="292" t="s">
        <v>95</v>
      </c>
      <c r="D398" s="499" t="s">
        <v>2826</v>
      </c>
      <c r="E398" s="291" t="s">
        <v>1113</v>
      </c>
      <c r="F398" s="292" t="s">
        <v>1114</v>
      </c>
      <c r="G398" s="292"/>
      <c r="H398" s="291" t="s">
        <v>136</v>
      </c>
      <c r="I398" s="291" t="s">
        <v>314</v>
      </c>
      <c r="J398" s="225" t="s">
        <v>417</v>
      </c>
      <c r="K398" s="299">
        <v>44529</v>
      </c>
      <c r="L398" s="299">
        <v>44529</v>
      </c>
      <c r="M398" s="299">
        <v>44533</v>
      </c>
      <c r="N398" s="291" t="s">
        <v>12</v>
      </c>
      <c r="O398" s="291" t="s">
        <v>11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2939</v>
      </c>
      <c r="AA398" s="299" t="s">
        <v>2971</v>
      </c>
      <c r="AB398" s="299">
        <v>44544</v>
      </c>
      <c r="AC398" s="299">
        <v>44544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蔡珮瑜</v>
      </c>
      <c r="AH398" s="299"/>
      <c r="AI398" s="299"/>
      <c r="AJ398" s="292"/>
      <c r="AK398" s="299"/>
      <c r="AL398" s="291" t="s">
        <v>190</v>
      </c>
      <c r="AN398" s="292" t="e">
        <f>VLOOKUP(功能_33[[#This Row],[功能代號]],需二審tmp!A:A,1,FALSE)</f>
        <v>#N/A</v>
      </c>
      <c r="AQ398" s="575" t="str">
        <f t="shared" si="45"/>
        <v>6-4</v>
      </c>
      <c r="AR398" s="577" t="str">
        <f t="shared" si="46"/>
        <v/>
      </c>
      <c r="AS398" s="579" t="str">
        <f t="shared" si="47"/>
        <v/>
      </c>
      <c r="AT398" s="581" t="str">
        <f t="shared" si="48"/>
        <v/>
      </c>
      <c r="AU398" s="583" t="str">
        <f t="shared" si="49"/>
        <v/>
      </c>
      <c r="AV398" s="585" t="str">
        <f t="shared" si="50"/>
        <v/>
      </c>
      <c r="AW398" s="609" t="str">
        <f t="shared" si="51"/>
        <v/>
      </c>
      <c r="AX398" s="666" t="str">
        <f>VLOOKUP(功能_33[[#This Row],[功能代號]],[3]工作表2!$C:$C,1,FALSE)</f>
        <v>L6403</v>
      </c>
    </row>
    <row r="399" spans="3:50" ht="13.8">
      <c r="C399" s="292" t="s">
        <v>95</v>
      </c>
      <c r="D399" s="499" t="s">
        <v>2829</v>
      </c>
      <c r="E399" s="291" t="s">
        <v>1048</v>
      </c>
      <c r="F399" s="292" t="s">
        <v>1049</v>
      </c>
      <c r="G399" s="292"/>
      <c r="H399" s="291" t="s">
        <v>193</v>
      </c>
      <c r="I399" s="291" t="s">
        <v>314</v>
      </c>
      <c r="J399" s="225" t="s">
        <v>3257</v>
      </c>
      <c r="K399" s="299">
        <v>44397</v>
      </c>
      <c r="L399" s="299">
        <v>44397</v>
      </c>
      <c r="M399" s="299">
        <v>44402</v>
      </c>
      <c r="N399" s="291" t="s">
        <v>8</v>
      </c>
      <c r="O399" s="270" t="s">
        <v>3189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44397</v>
      </c>
      <c r="AL399" s="291" t="s">
        <v>190</v>
      </c>
      <c r="AN399" s="292" t="str">
        <f>VLOOKUP(功能_33[[#This Row],[功能代號]],需二審tmp!A:A,1,FALSE)</f>
        <v>L6751</v>
      </c>
      <c r="AO399" s="356">
        <v>44526</v>
      </c>
      <c r="AQ399" s="575" t="str">
        <f t="shared" si="45"/>
        <v>6-7</v>
      </c>
      <c r="AR399" s="577" t="str">
        <f t="shared" si="46"/>
        <v/>
      </c>
      <c r="AS399" s="579" t="str">
        <f t="shared" si="47"/>
        <v/>
      </c>
      <c r="AT399" s="581" t="str">
        <f t="shared" si="48"/>
        <v/>
      </c>
      <c r="AU399" s="583" t="str">
        <f t="shared" si="49"/>
        <v/>
      </c>
      <c r="AV399" s="585" t="str">
        <f t="shared" si="50"/>
        <v/>
      </c>
      <c r="AW399" s="609" t="str">
        <f t="shared" si="51"/>
        <v/>
      </c>
      <c r="AX399" s="666" t="str">
        <f>VLOOKUP(功能_33[[#This Row],[功能代號]],[3]工作表2!$C:$C,1,FALSE)</f>
        <v>L6751</v>
      </c>
    </row>
    <row r="400" spans="3:50" ht="13.8">
      <c r="C400" s="292" t="s">
        <v>95</v>
      </c>
      <c r="D400" s="499" t="s">
        <v>2829</v>
      </c>
      <c r="E400" s="291" t="s">
        <v>1015</v>
      </c>
      <c r="F400" s="292" t="s">
        <v>1016</v>
      </c>
      <c r="G400" s="292"/>
      <c r="H400" s="291" t="s">
        <v>193</v>
      </c>
      <c r="I400" s="291" t="s">
        <v>314</v>
      </c>
      <c r="J400" s="225" t="s">
        <v>3257</v>
      </c>
      <c r="K400" s="299">
        <v>44396</v>
      </c>
      <c r="L400" s="299">
        <v>44396</v>
      </c>
      <c r="M400" s="299">
        <v>44402</v>
      </c>
      <c r="N400" s="291" t="s">
        <v>12</v>
      </c>
      <c r="O400" s="270" t="s">
        <v>3189</v>
      </c>
      <c r="Q400" s="291">
        <v>1</v>
      </c>
      <c r="R400" s="291" t="s">
        <v>1017</v>
      </c>
      <c r="T400" s="291"/>
      <c r="V400" s="291"/>
      <c r="W400" s="291"/>
      <c r="X400" s="292" t="e">
        <f>VLOOKUP(功能_33[[#This Row],[User]],SKL放款!A:G,7,FALSE)</f>
        <v>#N/A</v>
      </c>
      <c r="Y400" s="299">
        <v>44402</v>
      </c>
      <c r="Z400" s="299" t="s">
        <v>133</v>
      </c>
      <c r="AA400" s="282">
        <v>44550</v>
      </c>
      <c r="AB400" s="299">
        <v>44550</v>
      </c>
      <c r="AC400" s="299">
        <v>44550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李珮君(張淑遠)</v>
      </c>
      <c r="AH400" s="299"/>
      <c r="AI400" s="299"/>
      <c r="AJ400" s="292"/>
      <c r="AK400" s="299">
        <v>44396</v>
      </c>
      <c r="AL400" s="303" t="s">
        <v>1013</v>
      </c>
      <c r="AM400" s="304" t="s">
        <v>1014</v>
      </c>
      <c r="AN400" s="292" t="str">
        <f>VLOOKUP(功能_33[[#This Row],[功能代號]],需二審tmp!A:A,1,FALSE)</f>
        <v>L6752</v>
      </c>
      <c r="AO400" s="356">
        <v>44526</v>
      </c>
      <c r="AQ400" s="575" t="str">
        <f t="shared" si="45"/>
        <v>6-7</v>
      </c>
      <c r="AR400" s="577" t="str">
        <f t="shared" si="46"/>
        <v/>
      </c>
      <c r="AS400" s="579" t="str">
        <f t="shared" si="47"/>
        <v/>
      </c>
      <c r="AT400" s="581" t="str">
        <f t="shared" si="48"/>
        <v/>
      </c>
      <c r="AU400" s="583" t="str">
        <f t="shared" si="49"/>
        <v/>
      </c>
      <c r="AV400" s="585" t="str">
        <f t="shared" si="50"/>
        <v/>
      </c>
      <c r="AW400" s="609" t="str">
        <f t="shared" si="51"/>
        <v/>
      </c>
      <c r="AX400" s="666" t="str">
        <f>VLOOKUP(功能_33[[#This Row],[功能代號]],[3]工作表2!$C:$C,1,FALSE)</f>
        <v>L6752</v>
      </c>
    </row>
    <row r="401" spans="1:50" ht="13.8">
      <c r="C401" s="292" t="s">
        <v>95</v>
      </c>
      <c r="D401" s="499" t="s">
        <v>2826</v>
      </c>
      <c r="E401" s="291" t="s">
        <v>1122</v>
      </c>
      <c r="F401" s="292" t="s">
        <v>1123</v>
      </c>
      <c r="G401" s="292"/>
      <c r="H401" s="291" t="s">
        <v>136</v>
      </c>
      <c r="I401" s="291" t="s">
        <v>314</v>
      </c>
      <c r="J401" s="225" t="s">
        <v>3262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11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2971</v>
      </c>
      <c r="AB401" s="299">
        <v>44544</v>
      </c>
      <c r="AC401" s="299">
        <v>44544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蔡珮瑜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L6041</v>
      </c>
      <c r="AQ401" s="575" t="str">
        <f t="shared" si="45"/>
        <v>6-4</v>
      </c>
      <c r="AR401" s="577" t="str">
        <f t="shared" si="46"/>
        <v/>
      </c>
      <c r="AS401" s="579" t="str">
        <f t="shared" si="47"/>
        <v/>
      </c>
      <c r="AT401" s="581" t="str">
        <f t="shared" si="48"/>
        <v/>
      </c>
      <c r="AU401" s="583" t="str">
        <f t="shared" si="49"/>
        <v/>
      </c>
      <c r="AV401" s="585" t="str">
        <f t="shared" si="50"/>
        <v/>
      </c>
      <c r="AW401" s="609" t="str">
        <f t="shared" si="51"/>
        <v/>
      </c>
      <c r="AX401" s="666" t="str">
        <f>VLOOKUP(功能_33[[#This Row],[功能代號]],[3]工作表2!$C:$C,1,FALSE)</f>
        <v>L6041</v>
      </c>
    </row>
    <row r="402" spans="1:50" ht="13.8">
      <c r="C402" s="292" t="s">
        <v>95</v>
      </c>
      <c r="D402" s="499" t="s">
        <v>2826</v>
      </c>
      <c r="E402" s="291" t="s">
        <v>1124</v>
      </c>
      <c r="F402" s="292" t="s">
        <v>1125</v>
      </c>
      <c r="G402" s="292"/>
      <c r="H402" s="291" t="s">
        <v>136</v>
      </c>
      <c r="I402" s="291" t="s">
        <v>314</v>
      </c>
      <c r="J402" s="225" t="s">
        <v>3262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133</v>
      </c>
      <c r="AA402" s="299" t="s">
        <v>2971</v>
      </c>
      <c r="AB402" s="299">
        <v>44544</v>
      </c>
      <c r="AC402" s="299" t="s">
        <v>3267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陳政皓</v>
      </c>
      <c r="AH402" s="299"/>
      <c r="AI402" s="299"/>
      <c r="AJ402" s="292"/>
      <c r="AK402" s="299"/>
      <c r="AL402" s="291" t="s">
        <v>190</v>
      </c>
      <c r="AN402" s="292" t="str">
        <f>VLOOKUP(功能_33[[#This Row],[功能代號]],需二審tmp!A:A,1,FALSE)</f>
        <v>L6401</v>
      </c>
      <c r="AQ402" s="575" t="str">
        <f t="shared" si="45"/>
        <v>6-4</v>
      </c>
      <c r="AR402" s="577" t="str">
        <f t="shared" si="46"/>
        <v/>
      </c>
      <c r="AS402" s="579" t="str">
        <f t="shared" si="47"/>
        <v/>
      </c>
      <c r="AT402" s="581" t="str">
        <f t="shared" si="48"/>
        <v/>
      </c>
      <c r="AU402" s="583" t="str">
        <f t="shared" si="49"/>
        <v/>
      </c>
      <c r="AV402" s="585" t="str">
        <f t="shared" si="50"/>
        <v/>
      </c>
      <c r="AW402" s="609" t="str">
        <f t="shared" si="51"/>
        <v/>
      </c>
      <c r="AX402" s="666" t="str">
        <f>VLOOKUP(功能_33[[#This Row],[功能代號]],[3]工作表2!$C:$C,1,FALSE)</f>
        <v>L6401</v>
      </c>
    </row>
    <row r="403" spans="1:50" ht="13.8">
      <c r="A403" s="637"/>
      <c r="B403" s="424"/>
      <c r="C403" s="292" t="s">
        <v>95</v>
      </c>
      <c r="D403" s="499" t="s">
        <v>2826</v>
      </c>
      <c r="E403" s="291" t="s">
        <v>3254</v>
      </c>
      <c r="F403" s="292" t="s">
        <v>3255</v>
      </c>
      <c r="G403" s="281" t="s">
        <v>3256</v>
      </c>
      <c r="H403" s="291" t="s">
        <v>136</v>
      </c>
      <c r="I403" s="291" t="s">
        <v>314</v>
      </c>
      <c r="J403" s="225" t="s">
        <v>3257</v>
      </c>
      <c r="K403" s="299">
        <v>44529</v>
      </c>
      <c r="L403" s="299">
        <v>44520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424" t="str">
        <f>VLOOKUP(功能_33[[#This Row],[User]],SKL放款!A:G,7,FALSE)</f>
        <v>放款服務課</v>
      </c>
      <c r="Y403" s="299">
        <v>44533</v>
      </c>
      <c r="Z403" s="299" t="s">
        <v>2804</v>
      </c>
      <c r="AA403" s="299" t="s">
        <v>2971</v>
      </c>
      <c r="AB403" s="299">
        <v>44544</v>
      </c>
      <c r="AC403" s="299">
        <v>44550</v>
      </c>
      <c r="AD403" s="283"/>
      <c r="AE403" s="283"/>
      <c r="AF403" s="283"/>
      <c r="AG403" s="283" t="str">
        <f>IFERROR(IF(VLOOKUP(功能_33[[#This Row],[功能代號]],E:Q,11,FALSE)=0,"",VLOOKUP(功能_33[[#This Row],[功能代號]],E:Q,11,FALSE)),"")</f>
        <v>陳政皓</v>
      </c>
      <c r="AH403" s="283"/>
      <c r="AI403" s="283"/>
      <c r="AJ403" s="424"/>
      <c r="AL403" s="291" t="s">
        <v>190</v>
      </c>
      <c r="AM403" s="424" t="e">
        <f>VLOOKUP(功能_33[[#This Row],[功能代號]],'[5]20211001'!$A:$J,9,FALSE)</f>
        <v>#N/A</v>
      </c>
      <c r="AN403" s="424" t="e">
        <f>VLOOKUP(功能_33[[#This Row],[功能代號]],需二審tmp!A:A,1,FALSE)</f>
        <v>#N/A</v>
      </c>
      <c r="AQ403" s="638" t="str">
        <f>IF(COUNTA(AC403)=1,LEFT(D403,3),"")</f>
        <v>6-4</v>
      </c>
      <c r="AR403" s="577" t="str">
        <f>IF(AND(COUNTA(L403)=1,COUNTA(M403)=1,COUNTA(Y403)=1,COUNTA(AB403)=1,COUNTA(AC403)=0),LEFT(D403,3),"")</f>
        <v/>
      </c>
      <c r="AS403" s="579" t="str">
        <f>IF(AND(COUNTA(L403)=1,COUNTA(M403)=1,COUNTA(Y403)=1,COUNTA(AB403)=0,COUNTA(AC403)=0),LEFT(D403,3),"")</f>
        <v/>
      </c>
      <c r="AT403" s="581" t="str">
        <f>IF(AND(COUNTA(M403)=0,COUNTA(Y403)=1),LEFT(D403,3),"")</f>
        <v/>
      </c>
      <c r="AU403" s="583" t="str">
        <f>IF(AND(COUNTA(M403)=1,COUNTA(Y403)=0),LEFT(D403,3),"")</f>
        <v/>
      </c>
      <c r="AV403" s="585" t="str">
        <f>IF(AND(COUNTA(M403)=0,COUNTA(Y403)=0),LEFT(D403,3),"")</f>
        <v/>
      </c>
      <c r="AW403" s="609" t="str">
        <f>IF(OR(COUNTA(M403)=0,COUNTA(Y403)=0),I403,"")</f>
        <v/>
      </c>
      <c r="AX403" s="666" t="str">
        <f>VLOOKUP(功能_33[[#This Row],[功能代號]],[3]工作表2!$C:$C,1,FALSE)</f>
        <v>L6943</v>
      </c>
    </row>
    <row r="404" spans="1:50" ht="13.8">
      <c r="C404" s="292" t="s">
        <v>95</v>
      </c>
      <c r="D404" s="499" t="s">
        <v>2823</v>
      </c>
      <c r="E404" s="291" t="s">
        <v>1126</v>
      </c>
      <c r="F404" s="292" t="s">
        <v>1127</v>
      </c>
      <c r="G404" s="292"/>
      <c r="H404" s="291" t="s">
        <v>136</v>
      </c>
      <c r="I404" s="291" t="s">
        <v>314</v>
      </c>
      <c r="J404" s="225" t="s">
        <v>3257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172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2939</v>
      </c>
      <c r="AA404" s="299">
        <v>44533</v>
      </c>
      <c r="AB404" s="299">
        <v>44533</v>
      </c>
      <c r="AC404" s="299">
        <v>44550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陳政皓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5" t="str">
        <f t="shared" si="45"/>
        <v>6-1</v>
      </c>
      <c r="AR404" s="577" t="str">
        <f t="shared" si="46"/>
        <v/>
      </c>
      <c r="AS404" s="579" t="str">
        <f t="shared" si="47"/>
        <v/>
      </c>
      <c r="AT404" s="581" t="str">
        <f t="shared" si="48"/>
        <v/>
      </c>
      <c r="AU404" s="583" t="str">
        <f t="shared" si="49"/>
        <v/>
      </c>
      <c r="AV404" s="585" t="str">
        <f t="shared" si="50"/>
        <v/>
      </c>
      <c r="AW404" s="609" t="str">
        <f t="shared" si="51"/>
        <v/>
      </c>
      <c r="AX404" s="666" t="str">
        <f>VLOOKUP(功能_33[[#This Row],[功能代號]],[3]工作表2!$C:$C,1,FALSE)</f>
        <v>L6104</v>
      </c>
    </row>
    <row r="405" spans="1:50" ht="13.8">
      <c r="C405" s="292" t="s">
        <v>95</v>
      </c>
      <c r="D405" s="499" t="s">
        <v>2826</v>
      </c>
      <c r="E405" s="291" t="s">
        <v>1128</v>
      </c>
      <c r="F405" s="292" t="s">
        <v>1129</v>
      </c>
      <c r="G405" s="292"/>
      <c r="H405" s="291" t="s">
        <v>136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44533</v>
      </c>
      <c r="N405" s="291" t="s">
        <v>12</v>
      </c>
      <c r="O405" s="291" t="s">
        <v>11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2939</v>
      </c>
      <c r="AA405" s="299" t="s">
        <v>2971</v>
      </c>
      <c r="AB405" s="299">
        <v>44544</v>
      </c>
      <c r="AC405" s="299" t="s">
        <v>3267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蔡珮瑜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5" t="str">
        <f t="shared" si="45"/>
        <v>6-4</v>
      </c>
      <c r="AR405" s="577" t="str">
        <f t="shared" si="46"/>
        <v/>
      </c>
      <c r="AS405" s="579" t="str">
        <f t="shared" si="47"/>
        <v/>
      </c>
      <c r="AT405" s="581" t="str">
        <f t="shared" si="48"/>
        <v/>
      </c>
      <c r="AU405" s="583" t="str">
        <f t="shared" si="49"/>
        <v/>
      </c>
      <c r="AV405" s="585" t="str">
        <f t="shared" si="50"/>
        <v/>
      </c>
      <c r="AW405" s="609" t="str">
        <f t="shared" si="51"/>
        <v/>
      </c>
      <c r="AX405" s="666" t="str">
        <f>VLOOKUP(功能_33[[#This Row],[功能代號]],[3]工作表2!$C:$C,1,FALSE)</f>
        <v>L6044</v>
      </c>
    </row>
    <row r="406" spans="1:50" ht="13.8">
      <c r="C406" s="292" t="s">
        <v>95</v>
      </c>
      <c r="D406" s="499" t="s">
        <v>2826</v>
      </c>
      <c r="E406" s="291" t="s">
        <v>1130</v>
      </c>
      <c r="F406" s="292" t="s">
        <v>1131</v>
      </c>
      <c r="G406" s="292"/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44533</v>
      </c>
      <c r="Z406" s="299" t="s">
        <v>133</v>
      </c>
      <c r="AA406" s="299" t="s">
        <v>2971</v>
      </c>
      <c r="AB406" s="299">
        <v>44544</v>
      </c>
      <c r="AC406" s="299">
        <v>44544</v>
      </c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陳政皓</v>
      </c>
      <c r="AH406" s="299"/>
      <c r="AI406" s="299"/>
      <c r="AJ406" s="292"/>
      <c r="AK406" s="299"/>
      <c r="AL406" s="291" t="s">
        <v>190</v>
      </c>
      <c r="AN406" s="292" t="e">
        <f>VLOOKUP(功能_33[[#This Row],[功能代號]],需二審tmp!A:A,1,FALSE)</f>
        <v>#N/A</v>
      </c>
      <c r="AQ406" s="575" t="str">
        <f t="shared" si="45"/>
        <v>6-4</v>
      </c>
      <c r="AR406" s="577" t="str">
        <f t="shared" si="46"/>
        <v/>
      </c>
      <c r="AS406" s="579" t="str">
        <f t="shared" si="47"/>
        <v/>
      </c>
      <c r="AT406" s="581" t="str">
        <f t="shared" si="48"/>
        <v/>
      </c>
      <c r="AU406" s="583" t="str">
        <f t="shared" si="49"/>
        <v/>
      </c>
      <c r="AV406" s="585" t="str">
        <f t="shared" si="50"/>
        <v/>
      </c>
      <c r="AW406" s="609" t="str">
        <f t="shared" si="51"/>
        <v/>
      </c>
      <c r="AX406" s="666" t="str">
        <f>VLOOKUP(功能_33[[#This Row],[功能代號]],[3]工作表2!$C:$C,1,FALSE)</f>
        <v>L6932</v>
      </c>
    </row>
    <row r="407" spans="1:50" ht="13.8">
      <c r="A407" s="637"/>
      <c r="B407" s="424"/>
      <c r="C407" s="292" t="s">
        <v>95</v>
      </c>
      <c r="D407" s="499" t="s">
        <v>2826</v>
      </c>
      <c r="E407" s="291" t="s">
        <v>3205</v>
      </c>
      <c r="F407" s="292" t="s">
        <v>3207</v>
      </c>
      <c r="G407" s="292" t="s">
        <v>3209</v>
      </c>
      <c r="H407" s="291" t="s">
        <v>193</v>
      </c>
      <c r="I407" s="291" t="s">
        <v>314</v>
      </c>
      <c r="J407" s="225" t="s">
        <v>417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2971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2939</v>
      </c>
      <c r="AA407" s="299" t="s">
        <v>2971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4"/>
      <c r="AL407" s="291" t="s">
        <v>190</v>
      </c>
      <c r="AM407" s="424"/>
      <c r="AN407" s="424" t="e">
        <f>VLOOKUP(功能_33[[#This Row],[功能代號]],需二審tmp!A:A,1,FALSE)</f>
        <v>#N/A</v>
      </c>
      <c r="AQ407" s="638" t="str">
        <f t="shared" si="45"/>
        <v>6-4</v>
      </c>
      <c r="AR407" s="577" t="str">
        <f t="shared" si="46"/>
        <v/>
      </c>
      <c r="AS407" s="579" t="str">
        <f t="shared" si="47"/>
        <v/>
      </c>
      <c r="AT407" s="581" t="str">
        <f t="shared" si="48"/>
        <v/>
      </c>
      <c r="AU407" s="583" t="str">
        <f t="shared" si="49"/>
        <v/>
      </c>
      <c r="AV407" s="585" t="str">
        <f t="shared" si="50"/>
        <v/>
      </c>
      <c r="AW407" s="609" t="str">
        <f t="shared" si="51"/>
        <v/>
      </c>
      <c r="AX407" s="585" t="e">
        <f>VLOOKUP(功能_33[[#This Row],[功能代號]],[3]工作表2!$C:$C,1,FALSE)</f>
        <v>#N/A</v>
      </c>
    </row>
    <row r="408" spans="1:50" ht="13.8">
      <c r="A408" s="637"/>
      <c r="B408" s="424"/>
      <c r="C408" s="292" t="s">
        <v>95</v>
      </c>
      <c r="D408" s="499" t="s">
        <v>2826</v>
      </c>
      <c r="E408" s="291" t="s">
        <v>3206</v>
      </c>
      <c r="F408" s="292" t="s">
        <v>3208</v>
      </c>
      <c r="G408" s="292" t="s">
        <v>3209</v>
      </c>
      <c r="H408" s="291" t="s">
        <v>193</v>
      </c>
      <c r="I408" s="291" t="s">
        <v>314</v>
      </c>
      <c r="J408" s="225" t="s">
        <v>3262</v>
      </c>
      <c r="K408" s="299">
        <v>44529</v>
      </c>
      <c r="L408" s="299">
        <v>44529</v>
      </c>
      <c r="M408" s="299">
        <v>44538</v>
      </c>
      <c r="N408" s="291" t="s">
        <v>12</v>
      </c>
      <c r="O408" s="291" t="s">
        <v>172</v>
      </c>
      <c r="Q408" s="299">
        <v>44533</v>
      </c>
      <c r="R408" s="299" t="s">
        <v>133</v>
      </c>
      <c r="S408" s="299" t="s">
        <v>2971</v>
      </c>
      <c r="T408" s="299">
        <v>44544</v>
      </c>
      <c r="U408" s="299">
        <v>44544</v>
      </c>
      <c r="V408" s="291" t="s">
        <v>190</v>
      </c>
      <c r="X408" s="292" t="e">
        <v>#N/A</v>
      </c>
      <c r="Y408" s="299">
        <v>44544</v>
      </c>
      <c r="Z408" s="299" t="s">
        <v>2939</v>
      </c>
      <c r="AA408" s="299" t="s">
        <v>2971</v>
      </c>
      <c r="AB408" s="299">
        <v>44544</v>
      </c>
      <c r="AC408" s="299">
        <v>44544</v>
      </c>
      <c r="AD408" s="283"/>
      <c r="AE408" s="283"/>
      <c r="AF408" s="283"/>
      <c r="AG408" s="283" t="str">
        <f>IFERROR(IF(VLOOKUP(功能_33[[#This Row],[功能代號]],E:Q,11,FALSE)=0,"",VLOOKUP(功能_33[[#This Row],[功能代號]],E:Q,11,FALSE)),"")</f>
        <v>陳政皓</v>
      </c>
      <c r="AH408" s="283"/>
      <c r="AI408" s="283"/>
      <c r="AJ408" s="424"/>
      <c r="AL408" s="291" t="s">
        <v>190</v>
      </c>
      <c r="AM408" s="424"/>
      <c r="AN408" s="424" t="e">
        <f>VLOOKUP(功能_33[[#This Row],[功能代號]],需二審tmp!A:A,1,FALSE)</f>
        <v>#N/A</v>
      </c>
      <c r="AQ408" s="638" t="str">
        <f t="shared" si="45"/>
        <v>6-4</v>
      </c>
      <c r="AR408" s="577" t="str">
        <f t="shared" si="46"/>
        <v/>
      </c>
      <c r="AS408" s="579" t="str">
        <f t="shared" si="47"/>
        <v/>
      </c>
      <c r="AT408" s="581" t="str">
        <f t="shared" si="48"/>
        <v/>
      </c>
      <c r="AU408" s="583" t="str">
        <f t="shared" si="49"/>
        <v/>
      </c>
      <c r="AV408" s="585" t="str">
        <f t="shared" si="50"/>
        <v/>
      </c>
      <c r="AW408" s="609" t="str">
        <f t="shared" si="51"/>
        <v/>
      </c>
      <c r="AX408" s="585" t="e">
        <f>VLOOKUP(功能_33[[#This Row],[功能代號]],[3]工作表2!$C:$C,1,FALSE)</f>
        <v>#N/A</v>
      </c>
    </row>
    <row r="409" spans="1:50" ht="13.8">
      <c r="C409" s="292" t="s">
        <v>95</v>
      </c>
      <c r="D409" s="499" t="s">
        <v>2829</v>
      </c>
      <c r="E409" s="291" t="s">
        <v>1042</v>
      </c>
      <c r="F409" s="292" t="s">
        <v>1043</v>
      </c>
      <c r="G409" s="292"/>
      <c r="H409" s="291" t="s">
        <v>193</v>
      </c>
      <c r="I409" s="291" t="s">
        <v>314</v>
      </c>
      <c r="J409" s="225" t="s">
        <v>3257</v>
      </c>
      <c r="K409" s="299">
        <v>44398</v>
      </c>
      <c r="L409" s="299">
        <v>44398</v>
      </c>
      <c r="M409" s="299">
        <v>44402</v>
      </c>
      <c r="N409" s="291" t="s">
        <v>12</v>
      </c>
      <c r="O409" s="291" t="s">
        <v>172</v>
      </c>
      <c r="T409" s="291"/>
      <c r="V409" s="291"/>
      <c r="W409" s="291"/>
      <c r="X409" s="292" t="str">
        <f>VLOOKUP(功能_33[[#This Row],[User]],SKL放款!A:G,7,FALSE)</f>
        <v>放款服務課</v>
      </c>
      <c r="Y409" s="299">
        <v>44402</v>
      </c>
      <c r="Z409" s="299" t="s">
        <v>133</v>
      </c>
      <c r="AA409" s="282">
        <v>44544</v>
      </c>
      <c r="AB409" s="282">
        <v>44544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陳政皓</v>
      </c>
      <c r="AH409" s="299"/>
      <c r="AI409" s="299"/>
      <c r="AJ409" s="292"/>
      <c r="AK409" s="299">
        <v>44398</v>
      </c>
      <c r="AL409" s="291" t="s">
        <v>190</v>
      </c>
      <c r="AN409" s="292" t="str">
        <f>VLOOKUP(功能_33[[#This Row],[功能代號]],需二審tmp!A:A,1,FALSE)</f>
        <v>L6754</v>
      </c>
      <c r="AO409" s="356">
        <v>44526</v>
      </c>
      <c r="AQ409" s="575" t="str">
        <f t="shared" si="45"/>
        <v>6-7</v>
      </c>
      <c r="AR409" s="577" t="str">
        <f t="shared" si="46"/>
        <v/>
      </c>
      <c r="AS409" s="579" t="str">
        <f t="shared" si="47"/>
        <v/>
      </c>
      <c r="AT409" s="581" t="str">
        <f t="shared" si="48"/>
        <v/>
      </c>
      <c r="AU409" s="583" t="str">
        <f t="shared" si="49"/>
        <v/>
      </c>
      <c r="AV409" s="585" t="str">
        <f t="shared" si="50"/>
        <v/>
      </c>
      <c r="AW409" s="609" t="str">
        <f t="shared" si="51"/>
        <v/>
      </c>
      <c r="AX409" s="666" t="str">
        <f>VLOOKUP(功能_33[[#This Row],[功能代號]],[3]工作表2!$C:$C,1,FALSE)</f>
        <v>L6754</v>
      </c>
    </row>
    <row r="410" spans="1:50" ht="13.8">
      <c r="C410" s="292" t="s">
        <v>95</v>
      </c>
      <c r="D410" s="292" t="s">
        <v>2829</v>
      </c>
      <c r="E410" s="291" t="s">
        <v>538</v>
      </c>
      <c r="F410" s="292" t="s">
        <v>539</v>
      </c>
      <c r="G410" s="292"/>
      <c r="H410" s="291" t="s">
        <v>193</v>
      </c>
      <c r="I410" s="291" t="s">
        <v>314</v>
      </c>
      <c r="J410" s="225" t="s">
        <v>3257</v>
      </c>
      <c r="K410" s="299">
        <v>44515</v>
      </c>
      <c r="L410" s="299">
        <v>44466</v>
      </c>
      <c r="M410" s="299">
        <f>IFERROR(IF(VLOOKUP(功能_33[[#This Row],[功能代號]],討論項目!A:H,8,FALSE)=0,"",VLOOKUP(功能_33[[#This Row],[功能代號]],討論項目!A:H,8,FALSE)),"")</f>
        <v>44475</v>
      </c>
      <c r="N410" s="291" t="s">
        <v>12</v>
      </c>
      <c r="O410" s="291" t="s">
        <v>13</v>
      </c>
      <c r="P410" s="270" t="s">
        <v>535</v>
      </c>
      <c r="T410" s="291"/>
      <c r="V410" s="291"/>
      <c r="W410" s="291"/>
      <c r="X410" s="292" t="str">
        <f>VLOOKUP(功能_33[[#This Row],[User]],SKL放款!A:G,7,FALSE)</f>
        <v>放款推展課</v>
      </c>
      <c r="Y410" s="299">
        <v>44533</v>
      </c>
      <c r="Z410" s="299">
        <v>44533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李珮君</v>
      </c>
      <c r="AH410" s="299"/>
      <c r="AI410" s="299"/>
      <c r="AJ410" s="292"/>
      <c r="AK410" s="299"/>
      <c r="AL410" s="303" t="s">
        <v>536</v>
      </c>
      <c r="AM410" s="304" t="s">
        <v>537</v>
      </c>
      <c r="AN410" s="292" t="str">
        <f>VLOOKUP(功能_33[[#This Row],[功能代號]],需二審tmp!A:A,1,FALSE)</f>
        <v>L6755</v>
      </c>
      <c r="AO410" s="356">
        <v>44526</v>
      </c>
      <c r="AQ410" s="575" t="str">
        <f t="shared" si="45"/>
        <v>6-7</v>
      </c>
      <c r="AR410" s="577" t="str">
        <f t="shared" si="46"/>
        <v/>
      </c>
      <c r="AS410" s="579" t="str">
        <f t="shared" si="47"/>
        <v/>
      </c>
      <c r="AT410" s="581" t="str">
        <f t="shared" si="48"/>
        <v/>
      </c>
      <c r="AU410" s="583" t="str">
        <f t="shared" si="49"/>
        <v/>
      </c>
      <c r="AV410" s="585" t="str">
        <f t="shared" si="50"/>
        <v/>
      </c>
      <c r="AW410" s="609" t="str">
        <f t="shared" si="51"/>
        <v/>
      </c>
      <c r="AX410" s="666" t="str">
        <f>VLOOKUP(功能_33[[#This Row],[功能代號]],[3]工作表2!$C:$C,1,FALSE)</f>
        <v>L6755</v>
      </c>
    </row>
    <row r="411" spans="1:50" ht="13.8">
      <c r="C411" s="292" t="s">
        <v>95</v>
      </c>
      <c r="D411" s="292" t="s">
        <v>2823</v>
      </c>
      <c r="E411" s="291" t="s">
        <v>1115</v>
      </c>
      <c r="F411" s="292" t="s">
        <v>1116</v>
      </c>
      <c r="G411" s="292"/>
      <c r="H411" s="291" t="s">
        <v>193</v>
      </c>
      <c r="I411" s="291" t="s">
        <v>314</v>
      </c>
      <c r="J411" s="225" t="s">
        <v>3257</v>
      </c>
      <c r="K411" s="299">
        <v>44529</v>
      </c>
      <c r="L411" s="299">
        <v>44533</v>
      </c>
      <c r="M411" s="299">
        <v>44533</v>
      </c>
      <c r="N411" s="291" t="s">
        <v>12</v>
      </c>
      <c r="O411" s="291" t="s">
        <v>172</v>
      </c>
      <c r="T411" s="291"/>
      <c r="V411" s="291"/>
      <c r="W411" s="291"/>
      <c r="X411" s="292" t="str">
        <f>VLOOKUP(功能_33[[#This Row],[User]],SKL放款!A:G,7,FALSE)</f>
        <v>放款服務課</v>
      </c>
      <c r="Y411" s="299">
        <v>44533</v>
      </c>
      <c r="Z411" s="299" t="s">
        <v>2939</v>
      </c>
      <c r="AA411" s="299">
        <v>44533</v>
      </c>
      <c r="AB411" s="299">
        <v>44533</v>
      </c>
      <c r="AC411" s="299">
        <v>44550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陳政皓</v>
      </c>
      <c r="AH411" s="299"/>
      <c r="AI411" s="299"/>
      <c r="AJ411" s="292"/>
      <c r="AK411" s="299"/>
      <c r="AL411" s="291" t="s">
        <v>190</v>
      </c>
      <c r="AN411" s="292" t="e">
        <f>VLOOKUP(功能_33[[#This Row],[功能代號]],需二審tmp!A:A,1,FALSE)</f>
        <v>#N/A</v>
      </c>
      <c r="AQ411" s="575" t="str">
        <f t="shared" ref="AQ411:AQ459" si="52">IF(COUNTA(AC411)=1,LEFT(D411,3),"")</f>
        <v>6-1</v>
      </c>
      <c r="AR411" s="577" t="str">
        <f t="shared" ref="AR411:AR459" si="53">IF(AND(COUNTA(L411)=1,COUNTA(M411)=1,COUNTA(Y411)=1,COUNTA(AB411)=1,COUNTA(AC411)=0),LEFT(D411,3),"")</f>
        <v/>
      </c>
      <c r="AS411" s="579" t="str">
        <f t="shared" ref="AS411:AS459" si="54">IF(AND(COUNTA(L411)=1,COUNTA(M411)=1,COUNTA(Y411)=1,COUNTA(AB411)=0,COUNTA(AC411)=0),LEFT(D411,3),"")</f>
        <v/>
      </c>
      <c r="AT411" s="581" t="str">
        <f t="shared" ref="AT411:AT459" si="55">IF(AND(COUNTA(M411)=0,COUNTA(Y411)=1),LEFT(D411,3),"")</f>
        <v/>
      </c>
      <c r="AU411" s="583" t="str">
        <f t="shared" ref="AU411:AU459" si="56">IF(AND(COUNTA(M411)=1,COUNTA(Y411)=0),LEFT(D411,3),"")</f>
        <v/>
      </c>
      <c r="AV411" s="585" t="str">
        <f t="shared" ref="AV411:AV459" si="57">IF(AND(COUNTA(M411)=0,COUNTA(Y411)=0),LEFT(D411,3),"")</f>
        <v/>
      </c>
      <c r="AW411" s="609" t="str">
        <f t="shared" ref="AW411:AW458" si="58">IF(OR(COUNTA(M411)=0,COUNTA(Y411)=0),I411,"")</f>
        <v/>
      </c>
      <c r="AX411" s="666" t="str">
        <f>VLOOKUP(功能_33[[#This Row],[功能代號]],[3]工作表2!$C:$C,1,FALSE)</f>
        <v>L6103</v>
      </c>
    </row>
    <row r="412" spans="1:50" ht="13.8">
      <c r="C412" s="292" t="s">
        <v>97</v>
      </c>
      <c r="D412" s="292" t="s">
        <v>2840</v>
      </c>
      <c r="E412" s="291" t="s">
        <v>1132</v>
      </c>
      <c r="F412" s="292" t="s">
        <v>1133</v>
      </c>
      <c r="G412" s="292" t="s">
        <v>1134</v>
      </c>
      <c r="H412" s="291" t="s">
        <v>136</v>
      </c>
      <c r="I412" s="291" t="s">
        <v>137</v>
      </c>
      <c r="J412" s="298" t="s">
        <v>3202</v>
      </c>
      <c r="K412" s="299">
        <v>44515</v>
      </c>
      <c r="L412" s="299">
        <v>44517</v>
      </c>
      <c r="M412" s="299">
        <v>44533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133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3067</v>
      </c>
      <c r="AM412" s="292" t="s">
        <v>3190</v>
      </c>
      <c r="AN412" s="292" t="str">
        <f>VLOOKUP(功能_33[[#This Row],[功能代號]],需二審tmp!A:A,1,FALSE)</f>
        <v>L8030</v>
      </c>
      <c r="AO412" s="356">
        <v>44533</v>
      </c>
      <c r="AQ412" s="575" t="str">
        <f t="shared" si="52"/>
        <v>8-3</v>
      </c>
      <c r="AR412" s="577" t="str">
        <f t="shared" si="53"/>
        <v/>
      </c>
      <c r="AS412" s="579" t="str">
        <f t="shared" si="54"/>
        <v/>
      </c>
      <c r="AT412" s="581" t="str">
        <f t="shared" si="55"/>
        <v/>
      </c>
      <c r="AU412" s="583" t="str">
        <f t="shared" si="56"/>
        <v/>
      </c>
      <c r="AV412" s="585" t="str">
        <f t="shared" si="57"/>
        <v/>
      </c>
      <c r="AW412" s="609" t="str">
        <f t="shared" si="58"/>
        <v/>
      </c>
      <c r="AX412" s="585" t="e">
        <f>VLOOKUP(功能_33[[#This Row],[功能代號]],[3]工作表2!$C:$C,1,FALSE)</f>
        <v>#N/A</v>
      </c>
    </row>
    <row r="413" spans="1:50" ht="13.8">
      <c r="C413" s="292" t="s">
        <v>97</v>
      </c>
      <c r="D413" s="292" t="s">
        <v>2840</v>
      </c>
      <c r="E413" s="291" t="s">
        <v>1135</v>
      </c>
      <c r="F413" s="292" t="s">
        <v>1136</v>
      </c>
      <c r="G413" s="292" t="s">
        <v>1134</v>
      </c>
      <c r="H413" s="291" t="s">
        <v>136</v>
      </c>
      <c r="I413" s="291" t="s">
        <v>137</v>
      </c>
      <c r="J413" s="298" t="s">
        <v>3202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195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2989</v>
      </c>
      <c r="AN413" s="292" t="e">
        <f>VLOOKUP(功能_33[[#This Row],[功能代號]],需二審tmp!A:A,1,FALSE)</f>
        <v>#N/A</v>
      </c>
      <c r="AO413" s="356">
        <v>44533</v>
      </c>
      <c r="AQ413" s="575" t="str">
        <f t="shared" si="52"/>
        <v>8-3</v>
      </c>
      <c r="AR413" s="577" t="str">
        <f t="shared" si="53"/>
        <v/>
      </c>
      <c r="AS413" s="579" t="str">
        <f t="shared" si="54"/>
        <v/>
      </c>
      <c r="AT413" s="581" t="str">
        <f t="shared" si="55"/>
        <v/>
      </c>
      <c r="AU413" s="583" t="str">
        <f t="shared" si="56"/>
        <v/>
      </c>
      <c r="AV413" s="585" t="str">
        <f t="shared" si="57"/>
        <v/>
      </c>
      <c r="AW413" s="609" t="str">
        <f t="shared" si="58"/>
        <v/>
      </c>
      <c r="AX413" s="585" t="e">
        <f>VLOOKUP(功能_33[[#This Row],[功能代號]],[3]工作表2!$C:$C,1,FALSE)</f>
        <v>#N/A</v>
      </c>
    </row>
    <row r="414" spans="1:50" ht="13.8">
      <c r="C414" s="292" t="s">
        <v>97</v>
      </c>
      <c r="D414" s="292" t="s">
        <v>2840</v>
      </c>
      <c r="E414" s="291" t="s">
        <v>1137</v>
      </c>
      <c r="F414" s="292" t="s">
        <v>1138</v>
      </c>
      <c r="G414" s="292" t="s">
        <v>1134</v>
      </c>
      <c r="H414" s="291" t="s">
        <v>136</v>
      </c>
      <c r="I414" s="291" t="s">
        <v>137</v>
      </c>
      <c r="J414" s="298" t="s">
        <v>3202</v>
      </c>
      <c r="K414" s="299">
        <v>44515</v>
      </c>
      <c r="L414" s="299">
        <v>44517</v>
      </c>
      <c r="M414" s="299">
        <v>44533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133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2989</v>
      </c>
      <c r="AN414" s="292" t="str">
        <f>VLOOKUP(功能_33[[#This Row],[功能代號]],需二審tmp!A:A,1,FALSE)</f>
        <v>L8032</v>
      </c>
      <c r="AO414" s="356">
        <v>44533</v>
      </c>
      <c r="AQ414" s="575" t="str">
        <f t="shared" si="52"/>
        <v>8-3</v>
      </c>
      <c r="AR414" s="577" t="str">
        <f t="shared" si="53"/>
        <v/>
      </c>
      <c r="AS414" s="579" t="str">
        <f t="shared" si="54"/>
        <v/>
      </c>
      <c r="AT414" s="581" t="str">
        <f t="shared" si="55"/>
        <v/>
      </c>
      <c r="AU414" s="583" t="str">
        <f t="shared" si="56"/>
        <v/>
      </c>
      <c r="AV414" s="585" t="str">
        <f t="shared" si="57"/>
        <v/>
      </c>
      <c r="AW414" s="609" t="str">
        <f t="shared" si="58"/>
        <v/>
      </c>
      <c r="AX414" s="585" t="e">
        <f>VLOOKUP(功能_33[[#This Row],[功能代號]],[3]工作表2!$C:$C,1,FALSE)</f>
        <v>#N/A</v>
      </c>
    </row>
    <row r="415" spans="1:50" ht="13.8">
      <c r="C415" s="292" t="s">
        <v>97</v>
      </c>
      <c r="D415" s="292" t="s">
        <v>2840</v>
      </c>
      <c r="E415" s="291" t="s">
        <v>1139</v>
      </c>
      <c r="F415" s="292" t="s">
        <v>1140</v>
      </c>
      <c r="G415" s="292" t="s">
        <v>1134</v>
      </c>
      <c r="H415" s="291" t="s">
        <v>136</v>
      </c>
      <c r="I415" s="291" t="s">
        <v>137</v>
      </c>
      <c r="J415" s="298" t="s">
        <v>3202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2989</v>
      </c>
      <c r="AN415" s="292" t="e">
        <f>VLOOKUP(功能_33[[#This Row],[功能代號]],需二審tmp!A:A,1,FALSE)</f>
        <v>#N/A</v>
      </c>
      <c r="AO415" s="356">
        <v>44533</v>
      </c>
      <c r="AQ415" s="575" t="str">
        <f t="shared" si="52"/>
        <v>8-3</v>
      </c>
      <c r="AR415" s="577" t="str">
        <f t="shared" si="53"/>
        <v/>
      </c>
      <c r="AS415" s="579" t="str">
        <f t="shared" si="54"/>
        <v/>
      </c>
      <c r="AT415" s="581" t="str">
        <f t="shared" si="55"/>
        <v/>
      </c>
      <c r="AU415" s="583" t="str">
        <f t="shared" si="56"/>
        <v/>
      </c>
      <c r="AV415" s="585" t="str">
        <f t="shared" si="57"/>
        <v/>
      </c>
      <c r="AW415" s="609" t="str">
        <f t="shared" si="58"/>
        <v/>
      </c>
      <c r="AX415" s="585" t="e">
        <f>VLOOKUP(功能_33[[#This Row],[功能代號]],[3]工作表2!$C:$C,1,FALSE)</f>
        <v>#N/A</v>
      </c>
    </row>
    <row r="416" spans="1:50" ht="13.8">
      <c r="C416" s="292" t="s">
        <v>97</v>
      </c>
      <c r="D416" s="292" t="s">
        <v>2840</v>
      </c>
      <c r="E416" s="291" t="s">
        <v>1141</v>
      </c>
      <c r="F416" s="292" t="s">
        <v>1142</v>
      </c>
      <c r="G416" s="292" t="s">
        <v>1134</v>
      </c>
      <c r="H416" s="291" t="s">
        <v>136</v>
      </c>
      <c r="I416" s="291" t="s">
        <v>137</v>
      </c>
      <c r="J416" s="298" t="s">
        <v>3202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2989</v>
      </c>
      <c r="AN416" s="292" t="e">
        <f>VLOOKUP(功能_33[[#This Row],[功能代號]],需二審tmp!A:A,1,FALSE)</f>
        <v>#N/A</v>
      </c>
      <c r="AO416" s="356">
        <v>44533</v>
      </c>
      <c r="AQ416" s="575" t="str">
        <f t="shared" si="52"/>
        <v>8-3</v>
      </c>
      <c r="AR416" s="577" t="str">
        <f t="shared" si="53"/>
        <v/>
      </c>
      <c r="AS416" s="579" t="str">
        <f t="shared" si="54"/>
        <v/>
      </c>
      <c r="AT416" s="581" t="str">
        <f t="shared" si="55"/>
        <v/>
      </c>
      <c r="AU416" s="583" t="str">
        <f t="shared" si="56"/>
        <v/>
      </c>
      <c r="AV416" s="585" t="str">
        <f t="shared" si="57"/>
        <v/>
      </c>
      <c r="AW416" s="609" t="str">
        <f t="shared" si="58"/>
        <v/>
      </c>
      <c r="AX416" s="585" t="e">
        <f>VLOOKUP(功能_33[[#This Row],[功能代號]],[3]工作表2!$C:$C,1,FALSE)</f>
        <v>#N/A</v>
      </c>
    </row>
    <row r="417" spans="3:50" ht="13.8">
      <c r="C417" s="292" t="s">
        <v>97</v>
      </c>
      <c r="D417" s="292" t="s">
        <v>2840</v>
      </c>
      <c r="E417" s="291" t="s">
        <v>1143</v>
      </c>
      <c r="F417" s="292" t="s">
        <v>1144</v>
      </c>
      <c r="G417" s="292" t="s">
        <v>1134</v>
      </c>
      <c r="H417" s="291" t="s">
        <v>136</v>
      </c>
      <c r="I417" s="291" t="s">
        <v>137</v>
      </c>
      <c r="J417" s="298" t="s">
        <v>3202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2989</v>
      </c>
      <c r="AN417" s="292" t="e">
        <f>VLOOKUP(功能_33[[#This Row],[功能代號]],需二審tmp!A:A,1,FALSE)</f>
        <v>#N/A</v>
      </c>
      <c r="AO417" s="356">
        <v>44533</v>
      </c>
      <c r="AQ417" s="575" t="str">
        <f t="shared" si="52"/>
        <v>8-3</v>
      </c>
      <c r="AR417" s="577" t="str">
        <f t="shared" si="53"/>
        <v/>
      </c>
      <c r="AS417" s="579" t="str">
        <f t="shared" si="54"/>
        <v/>
      </c>
      <c r="AT417" s="581" t="str">
        <f t="shared" si="55"/>
        <v/>
      </c>
      <c r="AU417" s="583" t="str">
        <f t="shared" si="56"/>
        <v/>
      </c>
      <c r="AV417" s="585" t="str">
        <f t="shared" si="57"/>
        <v/>
      </c>
      <c r="AW417" s="609" t="str">
        <f t="shared" si="58"/>
        <v/>
      </c>
      <c r="AX417" s="585" t="e">
        <f>VLOOKUP(功能_33[[#This Row],[功能代號]],[3]工作表2!$C:$C,1,FALSE)</f>
        <v>#N/A</v>
      </c>
    </row>
    <row r="418" spans="3:50" ht="13.8">
      <c r="C418" s="292" t="s">
        <v>97</v>
      </c>
      <c r="D418" s="292" t="s">
        <v>2840</v>
      </c>
      <c r="E418" s="291" t="s">
        <v>1145</v>
      </c>
      <c r="F418" s="292" t="s">
        <v>1146</v>
      </c>
      <c r="G418" s="292" t="s">
        <v>1134</v>
      </c>
      <c r="H418" s="291" t="s">
        <v>136</v>
      </c>
      <c r="I418" s="291" t="s">
        <v>137</v>
      </c>
      <c r="J418" s="298" t="s">
        <v>3202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2989</v>
      </c>
      <c r="AN418" s="292" t="e">
        <f>VLOOKUP(功能_33[[#This Row],[功能代號]],需二審tmp!A:A,1,FALSE)</f>
        <v>#N/A</v>
      </c>
      <c r="AO418" s="356">
        <v>44533</v>
      </c>
      <c r="AQ418" s="575" t="str">
        <f t="shared" si="52"/>
        <v>8-3</v>
      </c>
      <c r="AR418" s="577" t="str">
        <f t="shared" si="53"/>
        <v/>
      </c>
      <c r="AS418" s="579" t="str">
        <f t="shared" si="54"/>
        <v/>
      </c>
      <c r="AT418" s="581" t="str">
        <f t="shared" si="55"/>
        <v/>
      </c>
      <c r="AU418" s="583" t="str">
        <f t="shared" si="56"/>
        <v/>
      </c>
      <c r="AV418" s="585" t="str">
        <f t="shared" si="57"/>
        <v/>
      </c>
      <c r="AW418" s="609" t="str">
        <f t="shared" si="58"/>
        <v/>
      </c>
      <c r="AX418" s="585" t="e">
        <f>VLOOKUP(功能_33[[#This Row],[功能代號]],[3]工作表2!$C:$C,1,FALSE)</f>
        <v>#N/A</v>
      </c>
    </row>
    <row r="419" spans="3:50" ht="13.8">
      <c r="C419" s="292" t="s">
        <v>97</v>
      </c>
      <c r="D419" s="292" t="s">
        <v>2840</v>
      </c>
      <c r="E419" s="291" t="s">
        <v>1147</v>
      </c>
      <c r="F419" s="292" t="s">
        <v>1148</v>
      </c>
      <c r="G419" s="292" t="s">
        <v>1134</v>
      </c>
      <c r="H419" s="291" t="s">
        <v>136</v>
      </c>
      <c r="I419" s="291" t="s">
        <v>137</v>
      </c>
      <c r="J419" s="298" t="s">
        <v>3202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195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2989</v>
      </c>
      <c r="AN419" s="292" t="e">
        <f>VLOOKUP(功能_33[[#This Row],[功能代號]],需二審tmp!A:A,1,FALSE)</f>
        <v>#N/A</v>
      </c>
      <c r="AO419" s="356">
        <v>44533</v>
      </c>
      <c r="AQ419" s="575" t="str">
        <f t="shared" si="52"/>
        <v>8-3</v>
      </c>
      <c r="AR419" s="577" t="str">
        <f t="shared" si="53"/>
        <v/>
      </c>
      <c r="AS419" s="579" t="str">
        <f t="shared" si="54"/>
        <v/>
      </c>
      <c r="AT419" s="581" t="str">
        <f t="shared" si="55"/>
        <v/>
      </c>
      <c r="AU419" s="583" t="str">
        <f t="shared" si="56"/>
        <v/>
      </c>
      <c r="AV419" s="585" t="str">
        <f t="shared" si="57"/>
        <v/>
      </c>
      <c r="AW419" s="609" t="str">
        <f t="shared" si="58"/>
        <v/>
      </c>
      <c r="AX419" s="585" t="e">
        <f>VLOOKUP(功能_33[[#This Row],[功能代號]],[3]工作表2!$C:$C,1,FALSE)</f>
        <v>#N/A</v>
      </c>
    </row>
    <row r="420" spans="3:50" ht="13.8">
      <c r="C420" s="292" t="s">
        <v>97</v>
      </c>
      <c r="D420" s="292" t="s">
        <v>2840</v>
      </c>
      <c r="E420" s="291" t="s">
        <v>1149</v>
      </c>
      <c r="F420" s="292" t="s">
        <v>1150</v>
      </c>
      <c r="G420" s="292" t="s">
        <v>1134</v>
      </c>
      <c r="H420" s="291" t="s">
        <v>136</v>
      </c>
      <c r="I420" s="291" t="s">
        <v>137</v>
      </c>
      <c r="J420" s="298" t="s">
        <v>3202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2989</v>
      </c>
      <c r="AN420" s="292" t="str">
        <f>VLOOKUP(功能_33[[#This Row],[功能代號]],需二審tmp!A:A,1,FALSE)</f>
        <v>L8038</v>
      </c>
      <c r="AO420" s="356">
        <v>44533</v>
      </c>
      <c r="AQ420" s="575" t="str">
        <f t="shared" si="52"/>
        <v>8-3</v>
      </c>
      <c r="AR420" s="577" t="str">
        <f t="shared" si="53"/>
        <v/>
      </c>
      <c r="AS420" s="579" t="str">
        <f t="shared" si="54"/>
        <v/>
      </c>
      <c r="AT420" s="581" t="str">
        <f t="shared" si="55"/>
        <v/>
      </c>
      <c r="AU420" s="583" t="str">
        <f t="shared" si="56"/>
        <v/>
      </c>
      <c r="AV420" s="585" t="str">
        <f t="shared" si="57"/>
        <v/>
      </c>
      <c r="AW420" s="609" t="str">
        <f t="shared" si="58"/>
        <v/>
      </c>
      <c r="AX420" s="585" t="e">
        <f>VLOOKUP(功能_33[[#This Row],[功能代號]],[3]工作表2!$C:$C,1,FALSE)</f>
        <v>#N/A</v>
      </c>
    </row>
    <row r="421" spans="3:50" ht="13.8">
      <c r="C421" s="292" t="s">
        <v>97</v>
      </c>
      <c r="D421" s="292" t="s">
        <v>2840</v>
      </c>
      <c r="E421" s="291" t="s">
        <v>1151</v>
      </c>
      <c r="F421" s="292" t="s">
        <v>1152</v>
      </c>
      <c r="G421" s="292" t="s">
        <v>1134</v>
      </c>
      <c r="H421" s="291" t="s">
        <v>136</v>
      </c>
      <c r="I421" s="291" t="s">
        <v>137</v>
      </c>
      <c r="J421" s="298" t="s">
        <v>3202</v>
      </c>
      <c r="K421" s="299">
        <v>44515</v>
      </c>
      <c r="L421" s="299">
        <v>44517</v>
      </c>
      <c r="M421" s="299">
        <v>44533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133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2989</v>
      </c>
      <c r="AN421" s="292" t="str">
        <f>VLOOKUP(功能_33[[#This Row],[功能代號]],需二審tmp!A:A,1,FALSE)</f>
        <v>L8039</v>
      </c>
      <c r="AO421" s="356">
        <v>44533</v>
      </c>
      <c r="AQ421" s="575" t="str">
        <f t="shared" si="52"/>
        <v>8-3</v>
      </c>
      <c r="AR421" s="577" t="str">
        <f t="shared" si="53"/>
        <v/>
      </c>
      <c r="AS421" s="579" t="str">
        <f t="shared" si="54"/>
        <v/>
      </c>
      <c r="AT421" s="581" t="str">
        <f t="shared" si="55"/>
        <v/>
      </c>
      <c r="AU421" s="583" t="str">
        <f t="shared" si="56"/>
        <v/>
      </c>
      <c r="AV421" s="585" t="str">
        <f t="shared" si="57"/>
        <v/>
      </c>
      <c r="AW421" s="609" t="str">
        <f t="shared" si="58"/>
        <v/>
      </c>
      <c r="AX421" s="585" t="e">
        <f>VLOOKUP(功能_33[[#This Row],[功能代號]],[3]工作表2!$C:$C,1,FALSE)</f>
        <v>#N/A</v>
      </c>
    </row>
    <row r="422" spans="3:50" ht="13.8">
      <c r="C422" s="292" t="s">
        <v>97</v>
      </c>
      <c r="D422" s="292" t="s">
        <v>2840</v>
      </c>
      <c r="E422" s="291" t="s">
        <v>1153</v>
      </c>
      <c r="F422" s="292" t="s">
        <v>1154</v>
      </c>
      <c r="G422" s="292" t="s">
        <v>1134</v>
      </c>
      <c r="H422" s="291" t="s">
        <v>136</v>
      </c>
      <c r="I422" s="291" t="s">
        <v>137</v>
      </c>
      <c r="J422" s="298" t="s">
        <v>3202</v>
      </c>
      <c r="K422" s="299">
        <v>44515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2989</v>
      </c>
      <c r="AN422" s="292" t="e">
        <f>VLOOKUP(功能_33[[#This Row],[功能代號]],需二審tmp!A:A,1,FALSE)</f>
        <v>#N/A</v>
      </c>
      <c r="AO422" s="356">
        <v>44533</v>
      </c>
      <c r="AQ422" s="575" t="str">
        <f t="shared" si="52"/>
        <v>8-3</v>
      </c>
      <c r="AR422" s="577" t="str">
        <f t="shared" si="53"/>
        <v/>
      </c>
      <c r="AS422" s="579" t="str">
        <f t="shared" si="54"/>
        <v/>
      </c>
      <c r="AT422" s="581" t="str">
        <f t="shared" si="55"/>
        <v/>
      </c>
      <c r="AU422" s="583" t="str">
        <f t="shared" si="56"/>
        <v/>
      </c>
      <c r="AV422" s="585" t="str">
        <f t="shared" si="57"/>
        <v/>
      </c>
      <c r="AW422" s="609" t="str">
        <f t="shared" si="58"/>
        <v/>
      </c>
      <c r="AX422" s="585" t="e">
        <f>VLOOKUP(功能_33[[#This Row],[功能代號]],[3]工作表2!$C:$C,1,FALSE)</f>
        <v>#N/A</v>
      </c>
    </row>
    <row r="423" spans="3:50" ht="13.8">
      <c r="C423" s="292" t="s">
        <v>97</v>
      </c>
      <c r="D423" s="292" t="s">
        <v>2840</v>
      </c>
      <c r="E423" s="291" t="s">
        <v>1155</v>
      </c>
      <c r="F423" s="292" t="s">
        <v>1156</v>
      </c>
      <c r="G423" s="292" t="s">
        <v>1134</v>
      </c>
      <c r="H423" s="291" t="s">
        <v>136</v>
      </c>
      <c r="I423" s="291" t="s">
        <v>137</v>
      </c>
      <c r="J423" s="298" t="s">
        <v>3202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2989</v>
      </c>
      <c r="AN423" s="292" t="e">
        <f>VLOOKUP(功能_33[[#This Row],[功能代號]],需二審tmp!A:A,1,FALSE)</f>
        <v>#N/A</v>
      </c>
      <c r="AO423" s="356">
        <v>44533</v>
      </c>
      <c r="AQ423" s="575" t="str">
        <f t="shared" si="52"/>
        <v>8-3</v>
      </c>
      <c r="AR423" s="577" t="str">
        <f t="shared" si="53"/>
        <v/>
      </c>
      <c r="AS423" s="579" t="str">
        <f t="shared" si="54"/>
        <v/>
      </c>
      <c r="AT423" s="581" t="str">
        <f t="shared" si="55"/>
        <v/>
      </c>
      <c r="AU423" s="583" t="str">
        <f t="shared" si="56"/>
        <v/>
      </c>
      <c r="AV423" s="585" t="str">
        <f t="shared" si="57"/>
        <v/>
      </c>
      <c r="AW423" s="609" t="str">
        <f t="shared" si="58"/>
        <v/>
      </c>
      <c r="AX423" s="585" t="e">
        <f>VLOOKUP(功能_33[[#This Row],[功能代號]],[3]工作表2!$C:$C,1,FALSE)</f>
        <v>#N/A</v>
      </c>
    </row>
    <row r="424" spans="3:50" ht="13.8">
      <c r="C424" s="292" t="s">
        <v>97</v>
      </c>
      <c r="D424" s="292" t="s">
        <v>2840</v>
      </c>
      <c r="E424" s="291" t="s">
        <v>1157</v>
      </c>
      <c r="F424" s="292" t="s">
        <v>1158</v>
      </c>
      <c r="G424" s="292" t="s">
        <v>1134</v>
      </c>
      <c r="H424" s="291" t="s">
        <v>136</v>
      </c>
      <c r="I424" s="291" t="s">
        <v>137</v>
      </c>
      <c r="J424" s="298" t="s">
        <v>3202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2989</v>
      </c>
      <c r="AN424" s="292" t="e">
        <f>VLOOKUP(功能_33[[#This Row],[功能代號]],需二審tmp!A:A,1,FALSE)</f>
        <v>#N/A</v>
      </c>
      <c r="AO424" s="356">
        <v>44533</v>
      </c>
      <c r="AQ424" s="575" t="str">
        <f t="shared" si="52"/>
        <v>8-3</v>
      </c>
      <c r="AR424" s="577" t="str">
        <f t="shared" si="53"/>
        <v/>
      </c>
      <c r="AS424" s="579" t="str">
        <f t="shared" si="54"/>
        <v/>
      </c>
      <c r="AT424" s="581" t="str">
        <f t="shared" si="55"/>
        <v/>
      </c>
      <c r="AU424" s="583" t="str">
        <f t="shared" si="56"/>
        <v/>
      </c>
      <c r="AV424" s="585" t="str">
        <f t="shared" si="57"/>
        <v/>
      </c>
      <c r="AW424" s="609" t="str">
        <f t="shared" si="58"/>
        <v/>
      </c>
      <c r="AX424" s="585" t="e">
        <f>VLOOKUP(功能_33[[#This Row],[功能代號]],[3]工作表2!$C:$C,1,FALSE)</f>
        <v>#N/A</v>
      </c>
    </row>
    <row r="425" spans="3:50" ht="13.8">
      <c r="C425" s="292" t="s">
        <v>97</v>
      </c>
      <c r="D425" s="292" t="s">
        <v>2840</v>
      </c>
      <c r="E425" s="291" t="s">
        <v>1159</v>
      </c>
      <c r="F425" s="292" t="s">
        <v>1160</v>
      </c>
      <c r="G425" s="292" t="s">
        <v>1134</v>
      </c>
      <c r="H425" s="291" t="s">
        <v>136</v>
      </c>
      <c r="I425" s="291" t="s">
        <v>137</v>
      </c>
      <c r="J425" s="298" t="s">
        <v>3202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2989</v>
      </c>
      <c r="AN425" s="292" t="e">
        <f>VLOOKUP(功能_33[[#This Row],[功能代號]],需二審tmp!A:A,1,FALSE)</f>
        <v>#N/A</v>
      </c>
      <c r="AO425" s="356">
        <v>44533</v>
      </c>
      <c r="AQ425" s="575" t="str">
        <f t="shared" si="52"/>
        <v>8-3</v>
      </c>
      <c r="AR425" s="577" t="str">
        <f t="shared" si="53"/>
        <v/>
      </c>
      <c r="AS425" s="579" t="str">
        <f t="shared" si="54"/>
        <v/>
      </c>
      <c r="AT425" s="581" t="str">
        <f t="shared" si="55"/>
        <v/>
      </c>
      <c r="AU425" s="583" t="str">
        <f t="shared" si="56"/>
        <v/>
      </c>
      <c r="AV425" s="585" t="str">
        <f t="shared" si="57"/>
        <v/>
      </c>
      <c r="AW425" s="609" t="str">
        <f t="shared" si="58"/>
        <v/>
      </c>
      <c r="AX425" s="585" t="e">
        <f>VLOOKUP(功能_33[[#This Row],[功能代號]],[3]工作表2!$C:$C,1,FALSE)</f>
        <v>#N/A</v>
      </c>
    </row>
    <row r="426" spans="3:50" ht="13.8">
      <c r="C426" s="292" t="s">
        <v>97</v>
      </c>
      <c r="D426" s="292" t="s">
        <v>2840</v>
      </c>
      <c r="E426" s="291" t="s">
        <v>1161</v>
      </c>
      <c r="F426" s="292" t="s">
        <v>1162</v>
      </c>
      <c r="G426" s="292" t="s">
        <v>1134</v>
      </c>
      <c r="H426" s="291" t="s">
        <v>136</v>
      </c>
      <c r="I426" s="291" t="s">
        <v>137</v>
      </c>
      <c r="J426" s="298" t="s">
        <v>3202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2989</v>
      </c>
      <c r="AN426" s="292" t="e">
        <f>VLOOKUP(功能_33[[#This Row],[功能代號]],需二審tmp!A:A,1,FALSE)</f>
        <v>#N/A</v>
      </c>
      <c r="AO426" s="356">
        <v>44533</v>
      </c>
      <c r="AQ426" s="575" t="str">
        <f t="shared" si="52"/>
        <v>8-3</v>
      </c>
      <c r="AR426" s="577" t="str">
        <f t="shared" si="53"/>
        <v/>
      </c>
      <c r="AS426" s="579" t="str">
        <f t="shared" si="54"/>
        <v/>
      </c>
      <c r="AT426" s="581" t="str">
        <f t="shared" si="55"/>
        <v/>
      </c>
      <c r="AU426" s="583" t="str">
        <f t="shared" si="56"/>
        <v/>
      </c>
      <c r="AV426" s="585" t="str">
        <f t="shared" si="57"/>
        <v/>
      </c>
      <c r="AW426" s="609" t="str">
        <f t="shared" si="58"/>
        <v/>
      </c>
      <c r="AX426" s="585" t="e">
        <f>VLOOKUP(功能_33[[#This Row],[功能代號]],[3]工作表2!$C:$C,1,FALSE)</f>
        <v>#N/A</v>
      </c>
    </row>
    <row r="427" spans="3:50" ht="13.8">
      <c r="C427" s="292" t="s">
        <v>97</v>
      </c>
      <c r="D427" s="292" t="s">
        <v>2840</v>
      </c>
      <c r="E427" s="291" t="s">
        <v>1163</v>
      </c>
      <c r="F427" s="292" t="s">
        <v>1164</v>
      </c>
      <c r="G427" s="292" t="s">
        <v>1134</v>
      </c>
      <c r="H427" s="291" t="s">
        <v>136</v>
      </c>
      <c r="I427" s="291" t="s">
        <v>137</v>
      </c>
      <c r="J427" s="298" t="s">
        <v>3202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2989</v>
      </c>
      <c r="AN427" s="292" t="e">
        <f>VLOOKUP(功能_33[[#This Row],[功能代號]],需二審tmp!A:A,1,FALSE)</f>
        <v>#N/A</v>
      </c>
      <c r="AO427" s="356">
        <v>44533</v>
      </c>
      <c r="AQ427" s="575" t="str">
        <f t="shared" si="52"/>
        <v>8-3</v>
      </c>
      <c r="AR427" s="577" t="str">
        <f t="shared" si="53"/>
        <v/>
      </c>
      <c r="AS427" s="579" t="str">
        <f t="shared" si="54"/>
        <v/>
      </c>
      <c r="AT427" s="581" t="str">
        <f t="shared" si="55"/>
        <v/>
      </c>
      <c r="AU427" s="583" t="str">
        <f t="shared" si="56"/>
        <v/>
      </c>
      <c r="AV427" s="585" t="str">
        <f t="shared" si="57"/>
        <v/>
      </c>
      <c r="AW427" s="609" t="str">
        <f t="shared" si="58"/>
        <v/>
      </c>
      <c r="AX427" s="585" t="e">
        <f>VLOOKUP(功能_33[[#This Row],[功能代號]],[3]工作表2!$C:$C,1,FALSE)</f>
        <v>#N/A</v>
      </c>
    </row>
    <row r="428" spans="3:50" ht="13.8">
      <c r="C428" s="292" t="s">
        <v>97</v>
      </c>
      <c r="D428" s="292" t="s">
        <v>2840</v>
      </c>
      <c r="E428" s="291" t="s">
        <v>1165</v>
      </c>
      <c r="F428" s="292" t="s">
        <v>1166</v>
      </c>
      <c r="G428" s="292" t="s">
        <v>1134</v>
      </c>
      <c r="H428" s="291" t="s">
        <v>136</v>
      </c>
      <c r="I428" s="291" t="s">
        <v>137</v>
      </c>
      <c r="J428" s="298" t="s">
        <v>3202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2989</v>
      </c>
      <c r="AN428" s="292" t="e">
        <f>VLOOKUP(功能_33[[#This Row],[功能代號]],需二審tmp!A:A,1,FALSE)</f>
        <v>#N/A</v>
      </c>
      <c r="AO428" s="356">
        <v>44533</v>
      </c>
      <c r="AQ428" s="575" t="str">
        <f t="shared" si="52"/>
        <v>8-3</v>
      </c>
      <c r="AR428" s="577" t="str">
        <f t="shared" si="53"/>
        <v/>
      </c>
      <c r="AS428" s="579" t="str">
        <f t="shared" si="54"/>
        <v/>
      </c>
      <c r="AT428" s="581" t="str">
        <f t="shared" si="55"/>
        <v/>
      </c>
      <c r="AU428" s="583" t="str">
        <f t="shared" si="56"/>
        <v/>
      </c>
      <c r="AV428" s="585" t="str">
        <f t="shared" si="57"/>
        <v/>
      </c>
      <c r="AW428" s="609" t="str">
        <f t="shared" si="58"/>
        <v/>
      </c>
      <c r="AX428" s="585" t="e">
        <f>VLOOKUP(功能_33[[#This Row],[功能代號]],[3]工作表2!$C:$C,1,FALSE)</f>
        <v>#N/A</v>
      </c>
    </row>
    <row r="429" spans="3:50" ht="13.8">
      <c r="C429" s="292" t="s">
        <v>97</v>
      </c>
      <c r="D429" s="292" t="s">
        <v>2840</v>
      </c>
      <c r="E429" s="291" t="s">
        <v>1167</v>
      </c>
      <c r="F429" s="292" t="s">
        <v>1168</v>
      </c>
      <c r="G429" s="292" t="s">
        <v>1134</v>
      </c>
      <c r="H429" s="291" t="s">
        <v>136</v>
      </c>
      <c r="I429" s="291" t="s">
        <v>137</v>
      </c>
      <c r="J429" s="298" t="s">
        <v>3202</v>
      </c>
      <c r="K429" s="299">
        <v>44516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2989</v>
      </c>
      <c r="AN429" s="292" t="e">
        <f>VLOOKUP(功能_33[[#This Row],[功能代號]],需二審tmp!A:A,1,FALSE)</f>
        <v>#N/A</v>
      </c>
      <c r="AO429" s="356">
        <v>44533</v>
      </c>
      <c r="AQ429" s="575" t="str">
        <f t="shared" si="52"/>
        <v>8-3</v>
      </c>
      <c r="AR429" s="577" t="str">
        <f t="shared" si="53"/>
        <v/>
      </c>
      <c r="AS429" s="579" t="str">
        <f t="shared" si="54"/>
        <v/>
      </c>
      <c r="AT429" s="581" t="str">
        <f t="shared" si="55"/>
        <v/>
      </c>
      <c r="AU429" s="583" t="str">
        <f t="shared" si="56"/>
        <v/>
      </c>
      <c r="AV429" s="585" t="str">
        <f t="shared" si="57"/>
        <v/>
      </c>
      <c r="AW429" s="609" t="str">
        <f t="shared" si="58"/>
        <v/>
      </c>
      <c r="AX429" s="585" t="e">
        <f>VLOOKUP(功能_33[[#This Row],[功能代號]],[3]工作表2!$C:$C,1,FALSE)</f>
        <v>#N/A</v>
      </c>
    </row>
    <row r="430" spans="3:50" ht="13.8">
      <c r="C430" s="292" t="s">
        <v>97</v>
      </c>
      <c r="D430" s="292" t="s">
        <v>2840</v>
      </c>
      <c r="E430" s="291" t="s">
        <v>1169</v>
      </c>
      <c r="F430" s="292" t="s">
        <v>1170</v>
      </c>
      <c r="G430" s="292" t="s">
        <v>1134</v>
      </c>
      <c r="H430" s="291" t="s">
        <v>136</v>
      </c>
      <c r="I430" s="291" t="s">
        <v>137</v>
      </c>
      <c r="J430" s="298" t="s">
        <v>3202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2989</v>
      </c>
      <c r="AN430" s="292" t="e">
        <f>VLOOKUP(功能_33[[#This Row],[功能代號]],需二審tmp!A:A,1,FALSE)</f>
        <v>#N/A</v>
      </c>
      <c r="AO430" s="356">
        <v>44533</v>
      </c>
      <c r="AQ430" s="575" t="str">
        <f t="shared" si="52"/>
        <v>8-3</v>
      </c>
      <c r="AR430" s="577" t="str">
        <f t="shared" si="53"/>
        <v/>
      </c>
      <c r="AS430" s="579" t="str">
        <f t="shared" si="54"/>
        <v/>
      </c>
      <c r="AT430" s="581" t="str">
        <f t="shared" si="55"/>
        <v/>
      </c>
      <c r="AU430" s="583" t="str">
        <f t="shared" si="56"/>
        <v/>
      </c>
      <c r="AV430" s="585" t="str">
        <f t="shared" si="57"/>
        <v/>
      </c>
      <c r="AW430" s="609" t="str">
        <f t="shared" si="58"/>
        <v/>
      </c>
      <c r="AX430" s="585" t="e">
        <f>VLOOKUP(功能_33[[#This Row],[功能代號]],[3]工作表2!$C:$C,1,FALSE)</f>
        <v>#N/A</v>
      </c>
    </row>
    <row r="431" spans="3:50" ht="13.8">
      <c r="C431" s="292" t="s">
        <v>97</v>
      </c>
      <c r="D431" s="292" t="s">
        <v>2840</v>
      </c>
      <c r="E431" s="291" t="s">
        <v>1171</v>
      </c>
      <c r="F431" s="292" t="s">
        <v>1172</v>
      </c>
      <c r="G431" s="292" t="s">
        <v>1134</v>
      </c>
      <c r="H431" s="291" t="s">
        <v>136</v>
      </c>
      <c r="I431" s="291" t="s">
        <v>137</v>
      </c>
      <c r="J431" s="298" t="s">
        <v>3202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2989</v>
      </c>
      <c r="AN431" s="292" t="e">
        <f>VLOOKUP(功能_33[[#This Row],[功能代號]],需二審tmp!A:A,1,FALSE)</f>
        <v>#N/A</v>
      </c>
      <c r="AO431" s="356">
        <v>44533</v>
      </c>
      <c r="AQ431" s="575" t="str">
        <f t="shared" si="52"/>
        <v>8-3</v>
      </c>
      <c r="AR431" s="577" t="str">
        <f t="shared" si="53"/>
        <v/>
      </c>
      <c r="AS431" s="579" t="str">
        <f t="shared" si="54"/>
        <v/>
      </c>
      <c r="AT431" s="581" t="str">
        <f t="shared" si="55"/>
        <v/>
      </c>
      <c r="AU431" s="583" t="str">
        <f t="shared" si="56"/>
        <v/>
      </c>
      <c r="AV431" s="585" t="str">
        <f t="shared" si="57"/>
        <v/>
      </c>
      <c r="AW431" s="609" t="str">
        <f t="shared" si="58"/>
        <v/>
      </c>
      <c r="AX431" s="585" t="e">
        <f>VLOOKUP(功能_33[[#This Row],[功能代號]],[3]工作表2!$C:$C,1,FALSE)</f>
        <v>#N/A</v>
      </c>
    </row>
    <row r="432" spans="3:50" ht="13.8">
      <c r="C432" s="292" t="s">
        <v>97</v>
      </c>
      <c r="D432" s="292" t="s">
        <v>2840</v>
      </c>
      <c r="E432" s="291" t="s">
        <v>1173</v>
      </c>
      <c r="F432" s="292" t="s">
        <v>1174</v>
      </c>
      <c r="G432" s="292" t="s">
        <v>1134</v>
      </c>
      <c r="H432" s="291" t="s">
        <v>136</v>
      </c>
      <c r="I432" s="291" t="s">
        <v>137</v>
      </c>
      <c r="J432" s="298" t="s">
        <v>3202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2989</v>
      </c>
      <c r="AN432" s="292" t="e">
        <f>VLOOKUP(功能_33[[#This Row],[功能代號]],需二審tmp!A:A,1,FALSE)</f>
        <v>#N/A</v>
      </c>
      <c r="AO432" s="356">
        <v>44533</v>
      </c>
      <c r="AQ432" s="575" t="str">
        <f t="shared" si="52"/>
        <v>8-3</v>
      </c>
      <c r="AR432" s="577" t="str">
        <f t="shared" si="53"/>
        <v/>
      </c>
      <c r="AS432" s="579" t="str">
        <f t="shared" si="54"/>
        <v/>
      </c>
      <c r="AT432" s="581" t="str">
        <f t="shared" si="55"/>
        <v/>
      </c>
      <c r="AU432" s="583" t="str">
        <f t="shared" si="56"/>
        <v/>
      </c>
      <c r="AV432" s="585" t="str">
        <f t="shared" si="57"/>
        <v/>
      </c>
      <c r="AW432" s="609" t="str">
        <f t="shared" si="58"/>
        <v/>
      </c>
      <c r="AX432" s="585" t="e">
        <f>VLOOKUP(功能_33[[#This Row],[功能代號]],[3]工作表2!$C:$C,1,FALSE)</f>
        <v>#N/A</v>
      </c>
    </row>
    <row r="433" spans="3:50" ht="13.8">
      <c r="C433" s="292" t="s">
        <v>97</v>
      </c>
      <c r="D433" s="292" t="s">
        <v>2840</v>
      </c>
      <c r="E433" s="291" t="s">
        <v>1175</v>
      </c>
      <c r="F433" s="292" t="s">
        <v>1176</v>
      </c>
      <c r="G433" s="292" t="s">
        <v>1134</v>
      </c>
      <c r="H433" s="291" t="s">
        <v>136</v>
      </c>
      <c r="I433" s="291" t="s">
        <v>137</v>
      </c>
      <c r="J433" s="298" t="s">
        <v>3202</v>
      </c>
      <c r="K433" s="299">
        <v>44517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2989</v>
      </c>
      <c r="AN433" s="292" t="e">
        <f>VLOOKUP(功能_33[[#This Row],[功能代號]],需二審tmp!A:A,1,FALSE)</f>
        <v>#N/A</v>
      </c>
      <c r="AO433" s="356">
        <v>44533</v>
      </c>
      <c r="AQ433" s="575" t="str">
        <f t="shared" si="52"/>
        <v>8-3</v>
      </c>
      <c r="AR433" s="577" t="str">
        <f t="shared" si="53"/>
        <v/>
      </c>
      <c r="AS433" s="579" t="str">
        <f t="shared" si="54"/>
        <v/>
      </c>
      <c r="AT433" s="581" t="str">
        <f t="shared" si="55"/>
        <v/>
      </c>
      <c r="AU433" s="583" t="str">
        <f t="shared" si="56"/>
        <v/>
      </c>
      <c r="AV433" s="585" t="str">
        <f t="shared" si="57"/>
        <v/>
      </c>
      <c r="AW433" s="609" t="str">
        <f t="shared" si="58"/>
        <v/>
      </c>
      <c r="AX433" s="585" t="e">
        <f>VLOOKUP(功能_33[[#This Row],[功能代號]],[3]工作表2!$C:$C,1,FALSE)</f>
        <v>#N/A</v>
      </c>
    </row>
    <row r="434" spans="3:50" ht="13.8">
      <c r="C434" s="292" t="s">
        <v>97</v>
      </c>
      <c r="D434" s="292" t="s">
        <v>2840</v>
      </c>
      <c r="E434" s="291" t="s">
        <v>1177</v>
      </c>
      <c r="F434" s="292" t="s">
        <v>1178</v>
      </c>
      <c r="G434" s="292" t="s">
        <v>1134</v>
      </c>
      <c r="H434" s="291" t="s">
        <v>136</v>
      </c>
      <c r="I434" s="291" t="s">
        <v>137</v>
      </c>
      <c r="J434" s="298" t="s">
        <v>3202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2989</v>
      </c>
      <c r="AN434" s="292" t="e">
        <f>VLOOKUP(功能_33[[#This Row],[功能代號]],需二審tmp!A:A,1,FALSE)</f>
        <v>#N/A</v>
      </c>
      <c r="AO434" s="356">
        <v>44533</v>
      </c>
      <c r="AQ434" s="575" t="str">
        <f t="shared" si="52"/>
        <v>8-3</v>
      </c>
      <c r="AR434" s="577" t="str">
        <f t="shared" si="53"/>
        <v/>
      </c>
      <c r="AS434" s="579" t="str">
        <f t="shared" si="54"/>
        <v/>
      </c>
      <c r="AT434" s="581" t="str">
        <f t="shared" si="55"/>
        <v/>
      </c>
      <c r="AU434" s="583" t="str">
        <f t="shared" si="56"/>
        <v/>
      </c>
      <c r="AV434" s="585" t="str">
        <f t="shared" si="57"/>
        <v/>
      </c>
      <c r="AW434" s="609" t="str">
        <f t="shared" si="58"/>
        <v/>
      </c>
      <c r="AX434" s="585" t="e">
        <f>VLOOKUP(功能_33[[#This Row],[功能代號]],[3]工作表2!$C:$C,1,FALSE)</f>
        <v>#N/A</v>
      </c>
    </row>
    <row r="435" spans="3:50" ht="13.8">
      <c r="C435" s="292" t="s">
        <v>97</v>
      </c>
      <c r="D435" s="292" t="s">
        <v>2840</v>
      </c>
      <c r="E435" s="291" t="s">
        <v>1179</v>
      </c>
      <c r="F435" s="292" t="s">
        <v>1180</v>
      </c>
      <c r="G435" s="292" t="s">
        <v>1134</v>
      </c>
      <c r="H435" s="291" t="s">
        <v>136</v>
      </c>
      <c r="I435" s="291" t="s">
        <v>137</v>
      </c>
      <c r="J435" s="298" t="s">
        <v>3202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2989</v>
      </c>
      <c r="AN435" s="292" t="e">
        <f>VLOOKUP(功能_33[[#This Row],[功能代號]],需二審tmp!A:A,1,FALSE)</f>
        <v>#N/A</v>
      </c>
      <c r="AO435" s="356">
        <v>44533</v>
      </c>
      <c r="AQ435" s="575" t="str">
        <f t="shared" si="52"/>
        <v>8-3</v>
      </c>
      <c r="AR435" s="577" t="str">
        <f t="shared" si="53"/>
        <v/>
      </c>
      <c r="AS435" s="579" t="str">
        <f t="shared" si="54"/>
        <v/>
      </c>
      <c r="AT435" s="581" t="str">
        <f t="shared" si="55"/>
        <v/>
      </c>
      <c r="AU435" s="583" t="str">
        <f t="shared" si="56"/>
        <v/>
      </c>
      <c r="AV435" s="585" t="str">
        <f t="shared" si="57"/>
        <v/>
      </c>
      <c r="AW435" s="609" t="str">
        <f t="shared" si="58"/>
        <v/>
      </c>
      <c r="AX435" s="585" t="e">
        <f>VLOOKUP(功能_33[[#This Row],[功能代號]],[3]工作表2!$C:$C,1,FALSE)</f>
        <v>#N/A</v>
      </c>
    </row>
    <row r="436" spans="3:50" ht="13.8">
      <c r="C436" s="292" t="s">
        <v>97</v>
      </c>
      <c r="D436" s="292" t="s">
        <v>2840</v>
      </c>
      <c r="E436" s="291" t="s">
        <v>1181</v>
      </c>
      <c r="F436" s="292" t="s">
        <v>1182</v>
      </c>
      <c r="G436" s="292" t="s">
        <v>1134</v>
      </c>
      <c r="H436" s="291" t="s">
        <v>136</v>
      </c>
      <c r="I436" s="291" t="s">
        <v>137</v>
      </c>
      <c r="J436" s="298" t="s">
        <v>3202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2989</v>
      </c>
      <c r="AN436" s="292" t="e">
        <f>VLOOKUP(功能_33[[#This Row],[功能代號]],需二審tmp!A:A,1,FALSE)</f>
        <v>#N/A</v>
      </c>
      <c r="AO436" s="356">
        <v>44533</v>
      </c>
      <c r="AQ436" s="575" t="str">
        <f t="shared" si="52"/>
        <v>8-3</v>
      </c>
      <c r="AR436" s="577" t="str">
        <f t="shared" si="53"/>
        <v/>
      </c>
      <c r="AS436" s="579" t="str">
        <f t="shared" si="54"/>
        <v/>
      </c>
      <c r="AT436" s="581" t="str">
        <f t="shared" si="55"/>
        <v/>
      </c>
      <c r="AU436" s="583" t="str">
        <f t="shared" si="56"/>
        <v/>
      </c>
      <c r="AV436" s="585" t="str">
        <f t="shared" si="57"/>
        <v/>
      </c>
      <c r="AW436" s="609" t="str">
        <f t="shared" si="58"/>
        <v/>
      </c>
      <c r="AX436" s="585" t="e">
        <f>VLOOKUP(功能_33[[#This Row],[功能代號]],[3]工作表2!$C:$C,1,FALSE)</f>
        <v>#N/A</v>
      </c>
    </row>
    <row r="437" spans="3:50" ht="13.8">
      <c r="C437" s="292" t="s">
        <v>97</v>
      </c>
      <c r="D437" s="292" t="s">
        <v>2840</v>
      </c>
      <c r="E437" s="291" t="s">
        <v>1183</v>
      </c>
      <c r="F437" s="292" t="s">
        <v>1184</v>
      </c>
      <c r="G437" s="292" t="s">
        <v>1134</v>
      </c>
      <c r="H437" s="291" t="s">
        <v>136</v>
      </c>
      <c r="I437" s="291" t="s">
        <v>137</v>
      </c>
      <c r="J437" s="298" t="s">
        <v>3202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2989</v>
      </c>
      <c r="AN437" s="292" t="e">
        <f>VLOOKUP(功能_33[[#This Row],[功能代號]],需二審tmp!A:A,1,FALSE)</f>
        <v>#N/A</v>
      </c>
      <c r="AO437" s="356">
        <v>44533</v>
      </c>
      <c r="AQ437" s="575" t="str">
        <f t="shared" si="52"/>
        <v>8-3</v>
      </c>
      <c r="AR437" s="577" t="str">
        <f t="shared" si="53"/>
        <v/>
      </c>
      <c r="AS437" s="579" t="str">
        <f t="shared" si="54"/>
        <v/>
      </c>
      <c r="AT437" s="581" t="str">
        <f t="shared" si="55"/>
        <v/>
      </c>
      <c r="AU437" s="583" t="str">
        <f t="shared" si="56"/>
        <v/>
      </c>
      <c r="AV437" s="585" t="str">
        <f t="shared" si="57"/>
        <v/>
      </c>
      <c r="AW437" s="609" t="str">
        <f t="shared" si="58"/>
        <v/>
      </c>
      <c r="AX437" s="585" t="e">
        <f>VLOOKUP(功能_33[[#This Row],[功能代號]],[3]工作表2!$C:$C,1,FALSE)</f>
        <v>#N/A</v>
      </c>
    </row>
    <row r="438" spans="3:50" ht="13.8">
      <c r="C438" s="292" t="s">
        <v>97</v>
      </c>
      <c r="D438" s="292" t="s">
        <v>2840</v>
      </c>
      <c r="E438" s="291" t="s">
        <v>1185</v>
      </c>
      <c r="F438" s="292" t="s">
        <v>1186</v>
      </c>
      <c r="G438" s="292" t="s">
        <v>1134</v>
      </c>
      <c r="H438" s="291" t="s">
        <v>136</v>
      </c>
      <c r="I438" s="291" t="s">
        <v>137</v>
      </c>
      <c r="J438" s="298" t="s">
        <v>3202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2989</v>
      </c>
      <c r="AN438" s="292" t="e">
        <f>VLOOKUP(功能_33[[#This Row],[功能代號]],需二審tmp!A:A,1,FALSE)</f>
        <v>#N/A</v>
      </c>
      <c r="AO438" s="356">
        <v>44533</v>
      </c>
      <c r="AQ438" s="575" t="str">
        <f t="shared" si="52"/>
        <v>8-3</v>
      </c>
      <c r="AR438" s="577" t="str">
        <f t="shared" si="53"/>
        <v/>
      </c>
      <c r="AS438" s="579" t="str">
        <f t="shared" si="54"/>
        <v/>
      </c>
      <c r="AT438" s="581" t="str">
        <f t="shared" si="55"/>
        <v/>
      </c>
      <c r="AU438" s="583" t="str">
        <f t="shared" si="56"/>
        <v/>
      </c>
      <c r="AV438" s="585" t="str">
        <f t="shared" si="57"/>
        <v/>
      </c>
      <c r="AW438" s="609" t="str">
        <f t="shared" si="58"/>
        <v/>
      </c>
      <c r="AX438" s="585" t="e">
        <f>VLOOKUP(功能_33[[#This Row],[功能代號]],[3]工作表2!$C:$C,1,FALSE)</f>
        <v>#N/A</v>
      </c>
    </row>
    <row r="439" spans="3:50" ht="13.8">
      <c r="C439" s="292" t="s">
        <v>97</v>
      </c>
      <c r="D439" s="292" t="s">
        <v>2840</v>
      </c>
      <c r="E439" s="291" t="s">
        <v>1187</v>
      </c>
      <c r="F439" s="292" t="s">
        <v>1188</v>
      </c>
      <c r="G439" s="292" t="s">
        <v>1134</v>
      </c>
      <c r="H439" s="291" t="s">
        <v>136</v>
      </c>
      <c r="I439" s="291" t="s">
        <v>137</v>
      </c>
      <c r="J439" s="298" t="s">
        <v>3202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2989</v>
      </c>
      <c r="AN439" s="292" t="e">
        <f>VLOOKUP(功能_33[[#This Row],[功能代號]],需二審tmp!A:A,1,FALSE)</f>
        <v>#N/A</v>
      </c>
      <c r="AO439" s="356">
        <v>44533</v>
      </c>
      <c r="AQ439" s="575" t="str">
        <f t="shared" si="52"/>
        <v>8-3</v>
      </c>
      <c r="AR439" s="577" t="str">
        <f t="shared" si="53"/>
        <v/>
      </c>
      <c r="AS439" s="579" t="str">
        <f t="shared" si="54"/>
        <v/>
      </c>
      <c r="AT439" s="581" t="str">
        <f t="shared" si="55"/>
        <v/>
      </c>
      <c r="AU439" s="583" t="str">
        <f t="shared" si="56"/>
        <v/>
      </c>
      <c r="AV439" s="585" t="str">
        <f t="shared" si="57"/>
        <v/>
      </c>
      <c r="AW439" s="609" t="str">
        <f t="shared" si="58"/>
        <v/>
      </c>
      <c r="AX439" s="585" t="e">
        <f>VLOOKUP(功能_33[[#This Row],[功能代號]],[3]工作表2!$C:$C,1,FALSE)</f>
        <v>#N/A</v>
      </c>
    </row>
    <row r="440" spans="3:50" ht="13.8">
      <c r="C440" s="292" t="s">
        <v>97</v>
      </c>
      <c r="D440" s="292" t="s">
        <v>2840</v>
      </c>
      <c r="E440" s="291" t="s">
        <v>1189</v>
      </c>
      <c r="F440" s="292" t="s">
        <v>1190</v>
      </c>
      <c r="G440" s="292" t="s">
        <v>1134</v>
      </c>
      <c r="H440" s="291" t="s">
        <v>136</v>
      </c>
      <c r="I440" s="291" t="s">
        <v>137</v>
      </c>
      <c r="J440" s="298" t="s">
        <v>3202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2989</v>
      </c>
      <c r="AN440" s="292" t="e">
        <f>VLOOKUP(功能_33[[#This Row],[功能代號]],需二審tmp!A:A,1,FALSE)</f>
        <v>#N/A</v>
      </c>
      <c r="AO440" s="356">
        <v>44533</v>
      </c>
      <c r="AQ440" s="575" t="str">
        <f t="shared" si="52"/>
        <v>8-3</v>
      </c>
      <c r="AR440" s="577" t="str">
        <f t="shared" si="53"/>
        <v/>
      </c>
      <c r="AS440" s="579" t="str">
        <f t="shared" si="54"/>
        <v/>
      </c>
      <c r="AT440" s="581" t="str">
        <f t="shared" si="55"/>
        <v/>
      </c>
      <c r="AU440" s="583" t="str">
        <f t="shared" si="56"/>
        <v/>
      </c>
      <c r="AV440" s="585" t="str">
        <f t="shared" si="57"/>
        <v/>
      </c>
      <c r="AW440" s="609" t="str">
        <f t="shared" si="58"/>
        <v/>
      </c>
      <c r="AX440" s="585" t="e">
        <f>VLOOKUP(功能_33[[#This Row],[功能代號]],[3]工作表2!$C:$C,1,FALSE)</f>
        <v>#N/A</v>
      </c>
    </row>
    <row r="441" spans="3:50" ht="13.8">
      <c r="C441" s="292" t="s">
        <v>97</v>
      </c>
      <c r="D441" s="292" t="s">
        <v>2840</v>
      </c>
      <c r="E441" s="291" t="s">
        <v>1191</v>
      </c>
      <c r="F441" s="292" t="s">
        <v>1192</v>
      </c>
      <c r="G441" s="292" t="s">
        <v>1134</v>
      </c>
      <c r="H441" s="291" t="s">
        <v>136</v>
      </c>
      <c r="I441" s="291" t="s">
        <v>137</v>
      </c>
      <c r="J441" s="298" t="s">
        <v>3202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2989</v>
      </c>
      <c r="AN441" s="292" t="e">
        <f>VLOOKUP(功能_33[[#This Row],[功能代號]],需二審tmp!A:A,1,FALSE)</f>
        <v>#N/A</v>
      </c>
      <c r="AO441" s="356">
        <v>44533</v>
      </c>
      <c r="AQ441" s="575" t="str">
        <f t="shared" si="52"/>
        <v>8-3</v>
      </c>
      <c r="AR441" s="577" t="str">
        <f t="shared" si="53"/>
        <v/>
      </c>
      <c r="AS441" s="579" t="str">
        <f t="shared" si="54"/>
        <v/>
      </c>
      <c r="AT441" s="581" t="str">
        <f t="shared" si="55"/>
        <v/>
      </c>
      <c r="AU441" s="583" t="str">
        <f t="shared" si="56"/>
        <v/>
      </c>
      <c r="AV441" s="585" t="str">
        <f t="shared" si="57"/>
        <v/>
      </c>
      <c r="AW441" s="609" t="str">
        <f t="shared" si="58"/>
        <v/>
      </c>
      <c r="AX441" s="585" t="e">
        <f>VLOOKUP(功能_33[[#This Row],[功能代號]],[3]工作表2!$C:$C,1,FALSE)</f>
        <v>#N/A</v>
      </c>
    </row>
    <row r="442" spans="3:50" ht="13.8">
      <c r="C442" s="292" t="s">
        <v>97</v>
      </c>
      <c r="D442" s="292" t="s">
        <v>2840</v>
      </c>
      <c r="E442" s="291" t="s">
        <v>1193</v>
      </c>
      <c r="F442" s="292" t="s">
        <v>1194</v>
      </c>
      <c r="G442" s="292" t="s">
        <v>1134</v>
      </c>
      <c r="H442" s="291" t="s">
        <v>136</v>
      </c>
      <c r="I442" s="291" t="s">
        <v>137</v>
      </c>
      <c r="J442" s="298" t="s">
        <v>3202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2989</v>
      </c>
      <c r="AN442" s="292" t="e">
        <f>VLOOKUP(功能_33[[#This Row],[功能代號]],需二審tmp!A:A,1,FALSE)</f>
        <v>#N/A</v>
      </c>
      <c r="AO442" s="356">
        <v>44533</v>
      </c>
      <c r="AQ442" s="575" t="str">
        <f t="shared" si="52"/>
        <v>8-3</v>
      </c>
      <c r="AR442" s="577" t="str">
        <f t="shared" si="53"/>
        <v/>
      </c>
      <c r="AS442" s="579" t="str">
        <f t="shared" si="54"/>
        <v/>
      </c>
      <c r="AT442" s="581" t="str">
        <f t="shared" si="55"/>
        <v/>
      </c>
      <c r="AU442" s="583" t="str">
        <f t="shared" si="56"/>
        <v/>
      </c>
      <c r="AV442" s="585" t="str">
        <f t="shared" si="57"/>
        <v/>
      </c>
      <c r="AW442" s="609" t="str">
        <f t="shared" si="58"/>
        <v/>
      </c>
      <c r="AX442" s="585" t="e">
        <f>VLOOKUP(功能_33[[#This Row],[功能代號]],[3]工作表2!$C:$C,1,FALSE)</f>
        <v>#N/A</v>
      </c>
    </row>
    <row r="443" spans="3:50" ht="13.8">
      <c r="C443" s="292" t="s">
        <v>97</v>
      </c>
      <c r="D443" s="292" t="s">
        <v>2840</v>
      </c>
      <c r="E443" s="291" t="s">
        <v>1195</v>
      </c>
      <c r="F443" s="292" t="s">
        <v>1196</v>
      </c>
      <c r="G443" s="292" t="s">
        <v>1134</v>
      </c>
      <c r="H443" s="291" t="s">
        <v>136</v>
      </c>
      <c r="I443" s="291" t="s">
        <v>137</v>
      </c>
      <c r="J443" s="298" t="s">
        <v>3202</v>
      </c>
      <c r="K443" s="299">
        <v>44518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195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2989</v>
      </c>
      <c r="AN443" s="292" t="e">
        <f>VLOOKUP(功能_33[[#This Row],[功能代號]],需二審tmp!A:A,1,FALSE)</f>
        <v>#N/A</v>
      </c>
      <c r="AO443" s="356">
        <v>44533</v>
      </c>
      <c r="AQ443" s="575" t="str">
        <f t="shared" si="52"/>
        <v>8-3</v>
      </c>
      <c r="AR443" s="577" t="str">
        <f t="shared" si="53"/>
        <v/>
      </c>
      <c r="AS443" s="579" t="str">
        <f t="shared" si="54"/>
        <v/>
      </c>
      <c r="AT443" s="581" t="str">
        <f t="shared" si="55"/>
        <v/>
      </c>
      <c r="AU443" s="583" t="str">
        <f t="shared" si="56"/>
        <v/>
      </c>
      <c r="AV443" s="585" t="str">
        <f t="shared" si="57"/>
        <v/>
      </c>
      <c r="AW443" s="609" t="str">
        <f t="shared" si="58"/>
        <v/>
      </c>
      <c r="AX443" s="585" t="e">
        <f>VLOOKUP(功能_33[[#This Row],[功能代號]],[3]工作表2!$C:$C,1,FALSE)</f>
        <v>#N/A</v>
      </c>
    </row>
    <row r="444" spans="3:50" ht="13.8">
      <c r="C444" s="292" t="s">
        <v>97</v>
      </c>
      <c r="D444" s="292" t="s">
        <v>2840</v>
      </c>
      <c r="E444" s="291" t="s">
        <v>1197</v>
      </c>
      <c r="F444" s="292" t="s">
        <v>1198</v>
      </c>
      <c r="G444" s="292" t="s">
        <v>1134</v>
      </c>
      <c r="H444" s="291" t="s">
        <v>136</v>
      </c>
      <c r="I444" s="291" t="s">
        <v>137</v>
      </c>
      <c r="J444" s="298" t="s">
        <v>3202</v>
      </c>
      <c r="K444" s="299">
        <v>44519</v>
      </c>
      <c r="L444" s="299">
        <v>44517</v>
      </c>
      <c r="M444" s="299">
        <v>44533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133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2989</v>
      </c>
      <c r="AN444" s="292" t="str">
        <f>VLOOKUP(功能_33[[#This Row],[功能代號]],需二審tmp!A:A,1,FALSE)</f>
        <v>L8062</v>
      </c>
      <c r="AO444" s="356">
        <v>44533</v>
      </c>
      <c r="AQ444" s="575" t="str">
        <f t="shared" si="52"/>
        <v>8-3</v>
      </c>
      <c r="AR444" s="577" t="str">
        <f t="shared" si="53"/>
        <v/>
      </c>
      <c r="AS444" s="579" t="str">
        <f t="shared" si="54"/>
        <v/>
      </c>
      <c r="AT444" s="581" t="str">
        <f t="shared" si="55"/>
        <v/>
      </c>
      <c r="AU444" s="583" t="str">
        <f t="shared" si="56"/>
        <v/>
      </c>
      <c r="AV444" s="585" t="str">
        <f t="shared" si="57"/>
        <v/>
      </c>
      <c r="AW444" s="609" t="str">
        <f t="shared" si="58"/>
        <v/>
      </c>
      <c r="AX444" s="585" t="e">
        <f>VLOOKUP(功能_33[[#This Row],[功能代號]],[3]工作表2!$C:$C,1,FALSE)</f>
        <v>#N/A</v>
      </c>
    </row>
    <row r="445" spans="3:50" ht="13.8">
      <c r="C445" s="292" t="s">
        <v>97</v>
      </c>
      <c r="D445" s="292" t="s">
        <v>2840</v>
      </c>
      <c r="E445" s="291" t="s">
        <v>1199</v>
      </c>
      <c r="F445" s="292" t="s">
        <v>1200</v>
      </c>
      <c r="G445" s="292" t="s">
        <v>1134</v>
      </c>
      <c r="H445" s="291" t="s">
        <v>136</v>
      </c>
      <c r="I445" s="291" t="s">
        <v>137</v>
      </c>
      <c r="J445" s="298" t="s">
        <v>3202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2989</v>
      </c>
      <c r="AN445" s="292" t="e">
        <f>VLOOKUP(功能_33[[#This Row],[功能代號]],需二審tmp!A:A,1,FALSE)</f>
        <v>#N/A</v>
      </c>
      <c r="AO445" s="356">
        <v>44533</v>
      </c>
      <c r="AQ445" s="575" t="str">
        <f t="shared" si="52"/>
        <v>8-3</v>
      </c>
      <c r="AR445" s="577" t="str">
        <f t="shared" si="53"/>
        <v/>
      </c>
      <c r="AS445" s="579" t="str">
        <f t="shared" si="54"/>
        <v/>
      </c>
      <c r="AT445" s="581" t="str">
        <f t="shared" si="55"/>
        <v/>
      </c>
      <c r="AU445" s="583" t="str">
        <f t="shared" si="56"/>
        <v/>
      </c>
      <c r="AV445" s="585" t="str">
        <f t="shared" si="57"/>
        <v/>
      </c>
      <c r="AW445" s="609" t="str">
        <f t="shared" si="58"/>
        <v/>
      </c>
      <c r="AX445" s="585" t="e">
        <f>VLOOKUP(功能_33[[#This Row],[功能代號]],[3]工作表2!$C:$C,1,FALSE)</f>
        <v>#N/A</v>
      </c>
    </row>
    <row r="446" spans="3:50" ht="13.8">
      <c r="C446" s="292" t="s">
        <v>97</v>
      </c>
      <c r="D446" s="292" t="s">
        <v>2840</v>
      </c>
      <c r="E446" s="291" t="s">
        <v>1201</v>
      </c>
      <c r="F446" s="292" t="s">
        <v>1202</v>
      </c>
      <c r="G446" s="292" t="s">
        <v>1134</v>
      </c>
      <c r="H446" s="291" t="s">
        <v>136</v>
      </c>
      <c r="I446" s="291" t="s">
        <v>137</v>
      </c>
      <c r="J446" s="298" t="s">
        <v>3202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2989</v>
      </c>
      <c r="AN446" s="292" t="e">
        <f>VLOOKUP(功能_33[[#This Row],[功能代號]],需二審tmp!A:A,1,FALSE)</f>
        <v>#N/A</v>
      </c>
      <c r="AO446" s="356">
        <v>44533</v>
      </c>
      <c r="AQ446" s="575" t="str">
        <f t="shared" si="52"/>
        <v>8-3</v>
      </c>
      <c r="AR446" s="577" t="str">
        <f t="shared" si="53"/>
        <v/>
      </c>
      <c r="AS446" s="579" t="str">
        <f t="shared" si="54"/>
        <v/>
      </c>
      <c r="AT446" s="581" t="str">
        <f t="shared" si="55"/>
        <v/>
      </c>
      <c r="AU446" s="583" t="str">
        <f t="shared" si="56"/>
        <v/>
      </c>
      <c r="AV446" s="585" t="str">
        <f t="shared" si="57"/>
        <v/>
      </c>
      <c r="AW446" s="609" t="str">
        <f t="shared" si="58"/>
        <v/>
      </c>
      <c r="AX446" s="585" t="e">
        <f>VLOOKUP(功能_33[[#This Row],[功能代號]],[3]工作表2!$C:$C,1,FALSE)</f>
        <v>#N/A</v>
      </c>
    </row>
    <row r="447" spans="3:50" ht="13.8">
      <c r="C447" s="292" t="s">
        <v>97</v>
      </c>
      <c r="D447" s="292" t="s">
        <v>2840</v>
      </c>
      <c r="E447" s="291" t="s">
        <v>1203</v>
      </c>
      <c r="F447" s="292" t="s">
        <v>1204</v>
      </c>
      <c r="G447" s="292" t="s">
        <v>1134</v>
      </c>
      <c r="H447" s="291" t="s">
        <v>136</v>
      </c>
      <c r="I447" s="291" t="s">
        <v>137</v>
      </c>
      <c r="J447" s="298" t="s">
        <v>3202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2989</v>
      </c>
      <c r="AN447" s="292" t="e">
        <f>VLOOKUP(功能_33[[#This Row],[功能代號]],需二審tmp!A:A,1,FALSE)</f>
        <v>#N/A</v>
      </c>
      <c r="AO447" s="356">
        <v>44533</v>
      </c>
      <c r="AQ447" s="575" t="str">
        <f t="shared" si="52"/>
        <v>8-3</v>
      </c>
      <c r="AR447" s="577" t="str">
        <f t="shared" si="53"/>
        <v/>
      </c>
      <c r="AS447" s="579" t="str">
        <f t="shared" si="54"/>
        <v/>
      </c>
      <c r="AT447" s="581" t="str">
        <f t="shared" si="55"/>
        <v/>
      </c>
      <c r="AU447" s="583" t="str">
        <f t="shared" si="56"/>
        <v/>
      </c>
      <c r="AV447" s="585" t="str">
        <f t="shared" si="57"/>
        <v/>
      </c>
      <c r="AW447" s="609" t="str">
        <f t="shared" si="58"/>
        <v/>
      </c>
      <c r="AX447" s="585" t="e">
        <f>VLOOKUP(功能_33[[#This Row],[功能代號]],[3]工作表2!$C:$C,1,FALSE)</f>
        <v>#N/A</v>
      </c>
    </row>
    <row r="448" spans="3:50" ht="13.8">
      <c r="C448" s="292" t="s">
        <v>97</v>
      </c>
      <c r="D448" s="292" t="s">
        <v>2840</v>
      </c>
      <c r="E448" s="291" t="s">
        <v>1205</v>
      </c>
      <c r="F448" s="292" t="s">
        <v>1206</v>
      </c>
      <c r="G448" s="292" t="s">
        <v>1134</v>
      </c>
      <c r="H448" s="291" t="s">
        <v>136</v>
      </c>
      <c r="I448" s="291" t="s">
        <v>137</v>
      </c>
      <c r="J448" s="298" t="s">
        <v>3202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2989</v>
      </c>
      <c r="AN448" s="292" t="e">
        <f>VLOOKUP(功能_33[[#This Row],[功能代號]],需二審tmp!A:A,1,FALSE)</f>
        <v>#N/A</v>
      </c>
      <c r="AO448" s="356">
        <v>44533</v>
      </c>
      <c r="AQ448" s="575" t="str">
        <f t="shared" si="52"/>
        <v>8-3</v>
      </c>
      <c r="AR448" s="577" t="str">
        <f t="shared" si="53"/>
        <v/>
      </c>
      <c r="AS448" s="579" t="str">
        <f t="shared" si="54"/>
        <v/>
      </c>
      <c r="AT448" s="581" t="str">
        <f t="shared" si="55"/>
        <v/>
      </c>
      <c r="AU448" s="583" t="str">
        <f t="shared" si="56"/>
        <v/>
      </c>
      <c r="AV448" s="585" t="str">
        <f t="shared" si="57"/>
        <v/>
      </c>
      <c r="AW448" s="609" t="str">
        <f t="shared" si="58"/>
        <v/>
      </c>
      <c r="AX448" s="585" t="e">
        <f>VLOOKUP(功能_33[[#This Row],[功能代號]],[3]工作表2!$C:$C,1,FALSE)</f>
        <v>#N/A</v>
      </c>
    </row>
    <row r="449" spans="3:50" ht="13.8">
      <c r="C449" s="292" t="s">
        <v>97</v>
      </c>
      <c r="D449" s="292" t="s">
        <v>2840</v>
      </c>
      <c r="E449" s="291" t="s">
        <v>1207</v>
      </c>
      <c r="F449" s="292" t="s">
        <v>1208</v>
      </c>
      <c r="G449" s="292" t="s">
        <v>1134</v>
      </c>
      <c r="H449" s="291" t="s">
        <v>136</v>
      </c>
      <c r="I449" s="291" t="s">
        <v>137</v>
      </c>
      <c r="J449" s="298" t="s">
        <v>3202</v>
      </c>
      <c r="K449" s="299">
        <v>44519</v>
      </c>
      <c r="L449" s="299">
        <v>44517</v>
      </c>
      <c r="M449" s="299">
        <v>44536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44533</v>
      </c>
      <c r="Z449" s="299" t="s">
        <v>195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2989</v>
      </c>
      <c r="AN449" s="292" t="e">
        <f>VLOOKUP(功能_33[[#This Row],[功能代號]],需二審tmp!A:A,1,FALSE)</f>
        <v>#N/A</v>
      </c>
      <c r="AO449" s="356">
        <v>44533</v>
      </c>
      <c r="AQ449" s="575" t="str">
        <f t="shared" si="52"/>
        <v>8-3</v>
      </c>
      <c r="AR449" s="577" t="str">
        <f t="shared" si="53"/>
        <v/>
      </c>
      <c r="AS449" s="579" t="str">
        <f t="shared" si="54"/>
        <v/>
      </c>
      <c r="AT449" s="581" t="str">
        <f t="shared" si="55"/>
        <v/>
      </c>
      <c r="AU449" s="583" t="str">
        <f t="shared" si="56"/>
        <v/>
      </c>
      <c r="AV449" s="585" t="str">
        <f t="shared" si="57"/>
        <v/>
      </c>
      <c r="AW449" s="609" t="str">
        <f t="shared" si="58"/>
        <v/>
      </c>
      <c r="AX449" s="585" t="e">
        <f>VLOOKUP(功能_33[[#This Row],[功能代號]],[3]工作表2!$C:$C,1,FALSE)</f>
        <v>#N/A</v>
      </c>
    </row>
    <row r="450" spans="3:50" ht="13.8">
      <c r="C450" s="292" t="s">
        <v>97</v>
      </c>
      <c r="D450" s="292" t="s">
        <v>2840</v>
      </c>
      <c r="E450" s="291" t="s">
        <v>1209</v>
      </c>
      <c r="F450" s="292" t="s">
        <v>1210</v>
      </c>
      <c r="G450" s="292" t="s">
        <v>1134</v>
      </c>
      <c r="H450" s="291" t="s">
        <v>136</v>
      </c>
      <c r="I450" s="291" t="s">
        <v>137</v>
      </c>
      <c r="J450" s="298" t="s">
        <v>3202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2746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3067</v>
      </c>
      <c r="AM450" s="292" t="s">
        <v>3190</v>
      </c>
      <c r="AN450" s="292" t="e">
        <f>VLOOKUP(功能_33[[#This Row],[功能代號]],需二審tmp!A:A,1,FALSE)</f>
        <v>#N/A</v>
      </c>
      <c r="AQ450" s="575" t="str">
        <f t="shared" si="52"/>
        <v>8-3</v>
      </c>
      <c r="AR450" s="577" t="str">
        <f t="shared" si="53"/>
        <v/>
      </c>
      <c r="AS450" s="579" t="str">
        <f t="shared" si="54"/>
        <v/>
      </c>
      <c r="AT450" s="581" t="str">
        <f t="shared" si="55"/>
        <v/>
      </c>
      <c r="AU450" s="583" t="str">
        <f t="shared" si="56"/>
        <v/>
      </c>
      <c r="AV450" s="585" t="str">
        <f t="shared" si="57"/>
        <v/>
      </c>
      <c r="AW450" s="609" t="str">
        <f t="shared" si="58"/>
        <v/>
      </c>
      <c r="AX450" s="585" t="e">
        <f>VLOOKUP(功能_33[[#This Row],[功能代號]],[3]工作表2!$C:$C,1,FALSE)</f>
        <v>#N/A</v>
      </c>
    </row>
    <row r="451" spans="3:50" ht="13.8">
      <c r="C451" s="292" t="s">
        <v>97</v>
      </c>
      <c r="D451" s="292" t="s">
        <v>2840</v>
      </c>
      <c r="E451" s="291" t="s">
        <v>1211</v>
      </c>
      <c r="F451" s="292" t="s">
        <v>1212</v>
      </c>
      <c r="G451" s="292" t="s">
        <v>1134</v>
      </c>
      <c r="H451" s="291" t="s">
        <v>136</v>
      </c>
      <c r="I451" s="291" t="s">
        <v>137</v>
      </c>
      <c r="J451" s="298" t="s">
        <v>3202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2746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3067</v>
      </c>
      <c r="AM451" s="292" t="s">
        <v>3190</v>
      </c>
      <c r="AN451" s="292" t="e">
        <f>VLOOKUP(功能_33[[#This Row],[功能代號]],需二審tmp!A:A,1,FALSE)</f>
        <v>#N/A</v>
      </c>
      <c r="AQ451" s="575" t="str">
        <f t="shared" si="52"/>
        <v>8-3</v>
      </c>
      <c r="AR451" s="577" t="str">
        <f t="shared" si="53"/>
        <v/>
      </c>
      <c r="AS451" s="579" t="str">
        <f t="shared" si="54"/>
        <v/>
      </c>
      <c r="AT451" s="581" t="str">
        <f t="shared" si="55"/>
        <v/>
      </c>
      <c r="AU451" s="583" t="str">
        <f t="shared" si="56"/>
        <v/>
      </c>
      <c r="AV451" s="585" t="str">
        <f t="shared" si="57"/>
        <v/>
      </c>
      <c r="AW451" s="609" t="str">
        <f t="shared" si="58"/>
        <v/>
      </c>
      <c r="AX451" s="585" t="e">
        <f>VLOOKUP(功能_33[[#This Row],[功能代號]],[3]工作表2!$C:$C,1,FALSE)</f>
        <v>#N/A</v>
      </c>
    </row>
    <row r="452" spans="3:50" ht="13.8">
      <c r="C452" s="292" t="s">
        <v>97</v>
      </c>
      <c r="D452" s="292" t="s">
        <v>2840</v>
      </c>
      <c r="E452" s="291" t="s">
        <v>1213</v>
      </c>
      <c r="F452" s="292" t="s">
        <v>1214</v>
      </c>
      <c r="G452" s="292" t="s">
        <v>1134</v>
      </c>
      <c r="H452" s="291" t="s">
        <v>136</v>
      </c>
      <c r="I452" s="291" t="s">
        <v>137</v>
      </c>
      <c r="J452" s="298" t="s">
        <v>3202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2746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3067</v>
      </c>
      <c r="AM452" s="292" t="s">
        <v>3190</v>
      </c>
      <c r="AN452" s="292" t="e">
        <f>VLOOKUP(功能_33[[#This Row],[功能代號]],需二審tmp!A:A,1,FALSE)</f>
        <v>#N/A</v>
      </c>
      <c r="AQ452" s="575" t="str">
        <f t="shared" si="52"/>
        <v>8-3</v>
      </c>
      <c r="AR452" s="577" t="str">
        <f t="shared" si="53"/>
        <v/>
      </c>
      <c r="AS452" s="579" t="str">
        <f t="shared" si="54"/>
        <v/>
      </c>
      <c r="AT452" s="581" t="str">
        <f t="shared" si="55"/>
        <v/>
      </c>
      <c r="AU452" s="583" t="str">
        <f t="shared" si="56"/>
        <v/>
      </c>
      <c r="AV452" s="585" t="str">
        <f t="shared" si="57"/>
        <v/>
      </c>
      <c r="AW452" s="609" t="str">
        <f t="shared" si="58"/>
        <v/>
      </c>
      <c r="AX452" s="585" t="e">
        <f>VLOOKUP(功能_33[[#This Row],[功能代號]],[3]工作表2!$C:$C,1,FALSE)</f>
        <v>#N/A</v>
      </c>
    </row>
    <row r="453" spans="3:50" ht="13.8">
      <c r="C453" s="292" t="s">
        <v>97</v>
      </c>
      <c r="D453" s="292" t="s">
        <v>2840</v>
      </c>
      <c r="E453" s="291" t="s">
        <v>1215</v>
      </c>
      <c r="F453" s="292" t="s">
        <v>1216</v>
      </c>
      <c r="G453" s="292" t="s">
        <v>1134</v>
      </c>
      <c r="H453" s="291" t="s">
        <v>136</v>
      </c>
      <c r="I453" s="291" t="s">
        <v>137</v>
      </c>
      <c r="J453" s="298" t="s">
        <v>3202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2746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3067</v>
      </c>
      <c r="AM453" s="292" t="s">
        <v>3190</v>
      </c>
      <c r="AN453" s="292" t="e">
        <f>VLOOKUP(功能_33[[#This Row],[功能代號]],需二審tmp!A:A,1,FALSE)</f>
        <v>#N/A</v>
      </c>
      <c r="AQ453" s="575" t="str">
        <f t="shared" si="52"/>
        <v>8-3</v>
      </c>
      <c r="AR453" s="577" t="str">
        <f t="shared" si="53"/>
        <v/>
      </c>
      <c r="AS453" s="579" t="str">
        <f t="shared" si="54"/>
        <v/>
      </c>
      <c r="AT453" s="581" t="str">
        <f t="shared" si="55"/>
        <v/>
      </c>
      <c r="AU453" s="583" t="str">
        <f t="shared" si="56"/>
        <v/>
      </c>
      <c r="AV453" s="585" t="str">
        <f t="shared" si="57"/>
        <v/>
      </c>
      <c r="AW453" s="609" t="str">
        <f t="shared" si="58"/>
        <v/>
      </c>
      <c r="AX453" s="585" t="e">
        <f>VLOOKUP(功能_33[[#This Row],[功能代號]],[3]工作表2!$C:$C,1,FALSE)</f>
        <v>#N/A</v>
      </c>
    </row>
    <row r="454" spans="3:50" ht="13.8">
      <c r="C454" s="292" t="s">
        <v>97</v>
      </c>
      <c r="D454" s="292" t="s">
        <v>2840</v>
      </c>
      <c r="E454" s="291" t="s">
        <v>1217</v>
      </c>
      <c r="F454" s="292" t="s">
        <v>1218</v>
      </c>
      <c r="G454" s="292" t="s">
        <v>1134</v>
      </c>
      <c r="H454" s="291" t="s">
        <v>136</v>
      </c>
      <c r="I454" s="291" t="s">
        <v>137</v>
      </c>
      <c r="J454" s="298" t="s">
        <v>3202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2746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3067</v>
      </c>
      <c r="AM454" s="292" t="s">
        <v>3190</v>
      </c>
      <c r="AN454" s="292" t="e">
        <f>VLOOKUP(功能_33[[#This Row],[功能代號]],需二審tmp!A:A,1,FALSE)</f>
        <v>#N/A</v>
      </c>
      <c r="AQ454" s="575" t="str">
        <f t="shared" si="52"/>
        <v>8-3</v>
      </c>
      <c r="AR454" s="577" t="str">
        <f t="shared" si="53"/>
        <v/>
      </c>
      <c r="AS454" s="579" t="str">
        <f t="shared" si="54"/>
        <v/>
      </c>
      <c r="AT454" s="581" t="str">
        <f t="shared" si="55"/>
        <v/>
      </c>
      <c r="AU454" s="583" t="str">
        <f t="shared" si="56"/>
        <v/>
      </c>
      <c r="AV454" s="585" t="str">
        <f t="shared" si="57"/>
        <v/>
      </c>
      <c r="AW454" s="609" t="str">
        <f t="shared" si="58"/>
        <v/>
      </c>
      <c r="AX454" s="585" t="e">
        <f>VLOOKUP(功能_33[[#This Row],[功能代號]],[3]工作表2!$C:$C,1,FALSE)</f>
        <v>#N/A</v>
      </c>
    </row>
    <row r="455" spans="3:50" ht="13.8">
      <c r="C455" s="292" t="s">
        <v>97</v>
      </c>
      <c r="D455" s="292" t="s">
        <v>2840</v>
      </c>
      <c r="E455" s="291" t="s">
        <v>1219</v>
      </c>
      <c r="F455" s="292" t="s">
        <v>1220</v>
      </c>
      <c r="G455" s="292" t="s">
        <v>1134</v>
      </c>
      <c r="H455" s="291" t="s">
        <v>136</v>
      </c>
      <c r="I455" s="291" t="s">
        <v>137</v>
      </c>
      <c r="J455" s="298" t="s">
        <v>3202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2746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3067</v>
      </c>
      <c r="AM455" s="292" t="s">
        <v>3190</v>
      </c>
      <c r="AN455" s="292" t="e">
        <f>VLOOKUP(功能_33[[#This Row],[功能代號]],需二審tmp!A:A,1,FALSE)</f>
        <v>#N/A</v>
      </c>
      <c r="AQ455" s="575" t="str">
        <f t="shared" si="52"/>
        <v>8-3</v>
      </c>
      <c r="AR455" s="577" t="str">
        <f t="shared" si="53"/>
        <v/>
      </c>
      <c r="AS455" s="579" t="str">
        <f t="shared" si="54"/>
        <v/>
      </c>
      <c r="AT455" s="581" t="str">
        <f t="shared" si="55"/>
        <v/>
      </c>
      <c r="AU455" s="583" t="str">
        <f t="shared" si="56"/>
        <v/>
      </c>
      <c r="AV455" s="585" t="str">
        <f t="shared" si="57"/>
        <v/>
      </c>
      <c r="AW455" s="609" t="str">
        <f t="shared" si="58"/>
        <v/>
      </c>
      <c r="AX455" s="585" t="e">
        <f>VLOOKUP(功能_33[[#This Row],[功能代號]],[3]工作表2!$C:$C,1,FALSE)</f>
        <v>#N/A</v>
      </c>
    </row>
    <row r="456" spans="3:50" ht="13.8">
      <c r="C456" s="292" t="s">
        <v>97</v>
      </c>
      <c r="D456" s="292" t="s">
        <v>2840</v>
      </c>
      <c r="E456" s="291" t="s">
        <v>1221</v>
      </c>
      <c r="F456" s="292" t="s">
        <v>1222</v>
      </c>
      <c r="G456" s="292" t="s">
        <v>1134</v>
      </c>
      <c r="H456" s="291" t="s">
        <v>136</v>
      </c>
      <c r="I456" s="291" t="s">
        <v>137</v>
      </c>
      <c r="J456" s="298" t="s">
        <v>3202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2746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3067</v>
      </c>
      <c r="AM456" s="292" t="s">
        <v>3190</v>
      </c>
      <c r="AN456" s="292" t="e">
        <f>VLOOKUP(功能_33[[#This Row],[功能代號]],需二審tmp!A:A,1,FALSE)</f>
        <v>#N/A</v>
      </c>
      <c r="AQ456" s="575" t="str">
        <f t="shared" si="52"/>
        <v>8-3</v>
      </c>
      <c r="AR456" s="577" t="str">
        <f t="shared" si="53"/>
        <v/>
      </c>
      <c r="AS456" s="579" t="str">
        <f t="shared" si="54"/>
        <v/>
      </c>
      <c r="AT456" s="581" t="str">
        <f t="shared" si="55"/>
        <v/>
      </c>
      <c r="AU456" s="583" t="str">
        <f t="shared" si="56"/>
        <v/>
      </c>
      <c r="AV456" s="585" t="str">
        <f t="shared" si="57"/>
        <v/>
      </c>
      <c r="AW456" s="609" t="str">
        <f t="shared" si="58"/>
        <v/>
      </c>
      <c r="AX456" s="585" t="e">
        <f>VLOOKUP(功能_33[[#This Row],[功能代號]],[3]工作表2!$C:$C,1,FALSE)</f>
        <v>#N/A</v>
      </c>
    </row>
    <row r="457" spans="3:50" ht="13.8">
      <c r="C457" s="292" t="s">
        <v>97</v>
      </c>
      <c r="D457" s="292" t="s">
        <v>2840</v>
      </c>
      <c r="E457" s="291" t="s">
        <v>1223</v>
      </c>
      <c r="F457" s="292" t="s">
        <v>1224</v>
      </c>
      <c r="G457" s="292" t="s">
        <v>1134</v>
      </c>
      <c r="H457" s="291" t="s">
        <v>136</v>
      </c>
      <c r="I457" s="291" t="s">
        <v>137</v>
      </c>
      <c r="J457" s="298" t="s">
        <v>3202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2746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3067</v>
      </c>
      <c r="AM457" s="292" t="s">
        <v>3190</v>
      </c>
      <c r="AN457" s="292" t="e">
        <f>VLOOKUP(功能_33[[#This Row],[功能代號]],需二審tmp!A:A,1,FALSE)</f>
        <v>#N/A</v>
      </c>
      <c r="AQ457" s="575" t="str">
        <f t="shared" si="52"/>
        <v>8-3</v>
      </c>
      <c r="AR457" s="577" t="str">
        <f t="shared" si="53"/>
        <v/>
      </c>
      <c r="AS457" s="579" t="str">
        <f t="shared" si="54"/>
        <v/>
      </c>
      <c r="AT457" s="581" t="str">
        <f t="shared" si="55"/>
        <v/>
      </c>
      <c r="AU457" s="583" t="str">
        <f t="shared" si="56"/>
        <v/>
      </c>
      <c r="AV457" s="585" t="str">
        <f t="shared" si="57"/>
        <v/>
      </c>
      <c r="AW457" s="609" t="str">
        <f t="shared" si="58"/>
        <v/>
      </c>
      <c r="AX457" s="585" t="e">
        <f>VLOOKUP(功能_33[[#This Row],[功能代號]],[3]工作表2!$C:$C,1,FALSE)</f>
        <v>#N/A</v>
      </c>
    </row>
    <row r="458" spans="3:50" ht="13.8">
      <c r="C458" s="292" t="s">
        <v>97</v>
      </c>
      <c r="D458" s="292" t="s">
        <v>2840</v>
      </c>
      <c r="E458" s="291" t="s">
        <v>1225</v>
      </c>
      <c r="F458" s="292" t="s">
        <v>1226</v>
      </c>
      <c r="G458" s="292" t="s">
        <v>1134</v>
      </c>
      <c r="H458" s="291" t="s">
        <v>136</v>
      </c>
      <c r="I458" s="291" t="s">
        <v>137</v>
      </c>
      <c r="J458" s="298" t="s">
        <v>3202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2746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3067</v>
      </c>
      <c r="AM458" s="292" t="s">
        <v>3190</v>
      </c>
      <c r="AN458" s="292" t="e">
        <f>VLOOKUP(功能_33[[#This Row],[功能代號]],需二審tmp!A:A,1,FALSE)</f>
        <v>#N/A</v>
      </c>
      <c r="AQ458" s="575" t="str">
        <f t="shared" si="52"/>
        <v>8-3</v>
      </c>
      <c r="AR458" s="577" t="str">
        <f t="shared" si="53"/>
        <v/>
      </c>
      <c r="AS458" s="579" t="str">
        <f t="shared" si="54"/>
        <v/>
      </c>
      <c r="AT458" s="581" t="str">
        <f t="shared" si="55"/>
        <v/>
      </c>
      <c r="AU458" s="583" t="str">
        <f t="shared" si="56"/>
        <v/>
      </c>
      <c r="AV458" s="585" t="str">
        <f t="shared" si="57"/>
        <v/>
      </c>
      <c r="AW458" s="609" t="str">
        <f t="shared" si="58"/>
        <v/>
      </c>
      <c r="AX458" s="585" t="e">
        <f>VLOOKUP(功能_33[[#This Row],[功能代號]],[3]工作表2!$C:$C,1,FALSE)</f>
        <v>#N/A</v>
      </c>
    </row>
    <row r="459" spans="3:50" ht="13.8">
      <c r="C459" s="292" t="s">
        <v>97</v>
      </c>
      <c r="D459" s="292" t="s">
        <v>2840</v>
      </c>
      <c r="E459" s="291" t="s">
        <v>1227</v>
      </c>
      <c r="F459" s="292" t="s">
        <v>1228</v>
      </c>
      <c r="G459" s="292" t="s">
        <v>1134</v>
      </c>
      <c r="H459" s="291" t="s">
        <v>136</v>
      </c>
      <c r="I459" s="291" t="s">
        <v>137</v>
      </c>
      <c r="J459" s="298" t="s">
        <v>3202</v>
      </c>
      <c r="K459" s="299">
        <v>44515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2746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3067</v>
      </c>
      <c r="AM459" s="292" t="s">
        <v>3190</v>
      </c>
      <c r="AN459" s="292" t="e">
        <f>VLOOKUP(功能_33[[#This Row],[功能代號]],需二審tmp!A:A,1,FALSE)</f>
        <v>#N/A</v>
      </c>
      <c r="AQ459" s="575" t="str">
        <f t="shared" si="52"/>
        <v>8-3</v>
      </c>
      <c r="AR459" s="577" t="str">
        <f t="shared" si="53"/>
        <v/>
      </c>
      <c r="AS459" s="579" t="str">
        <f t="shared" si="54"/>
        <v/>
      </c>
      <c r="AT459" s="581" t="str">
        <f t="shared" si="55"/>
        <v/>
      </c>
      <c r="AU459" s="583" t="str">
        <f t="shared" si="56"/>
        <v/>
      </c>
      <c r="AV459" s="585" t="str">
        <f t="shared" si="57"/>
        <v/>
      </c>
      <c r="AW459" s="609" t="str">
        <f t="shared" ref="AW459:AW522" si="59">IF(OR(COUNTA(M459)=0,COUNTA(Y459)=0),I459,"")</f>
        <v/>
      </c>
      <c r="AX459" s="585" t="e">
        <f>VLOOKUP(功能_33[[#This Row],[功能代號]],[3]工作表2!$C:$C,1,FALSE)</f>
        <v>#N/A</v>
      </c>
    </row>
    <row r="460" spans="3:50" ht="13.8">
      <c r="C460" s="292" t="s">
        <v>97</v>
      </c>
      <c r="D460" s="292" t="s">
        <v>2840</v>
      </c>
      <c r="E460" s="291" t="s">
        <v>1229</v>
      </c>
      <c r="F460" s="292" t="s">
        <v>1230</v>
      </c>
      <c r="G460" s="292" t="s">
        <v>1134</v>
      </c>
      <c r="H460" s="291" t="s">
        <v>136</v>
      </c>
      <c r="I460" s="291" t="s">
        <v>137</v>
      </c>
      <c r="J460" s="298" t="s">
        <v>3202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2746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3067</v>
      </c>
      <c r="AM460" s="292" t="s">
        <v>3190</v>
      </c>
      <c r="AN460" s="292" t="e">
        <f>VLOOKUP(功能_33[[#This Row],[功能代號]],需二審tmp!A:A,1,FALSE)</f>
        <v>#N/A</v>
      </c>
      <c r="AQ460" s="575" t="str">
        <f t="shared" ref="AQ460:AQ523" si="60">IF(COUNTA(AC460)=1,LEFT(D460,3),"")</f>
        <v>8-3</v>
      </c>
      <c r="AR460" s="577" t="str">
        <f t="shared" ref="AR460:AR523" si="61">IF(AND(COUNTA(L460)=1,COUNTA(M460)=1,COUNTA(Y460)=1,COUNTA(AB460)=1,COUNTA(AC460)=0),LEFT(D460,3),"")</f>
        <v/>
      </c>
      <c r="AS460" s="579" t="str">
        <f t="shared" ref="AS460:AS523" si="62">IF(AND(COUNTA(L460)=1,COUNTA(M460)=1,COUNTA(Y460)=1,COUNTA(AB460)=0,COUNTA(AC460)=0),LEFT(D460,3),"")</f>
        <v/>
      </c>
      <c r="AT460" s="581" t="str">
        <f t="shared" ref="AT460:AT523" si="63">IF(AND(COUNTA(M460)=0,COUNTA(Y460)=1),LEFT(D460,3),"")</f>
        <v/>
      </c>
      <c r="AU460" s="583" t="str">
        <f t="shared" ref="AU460:AU523" si="64">IF(AND(COUNTA(M460)=1,COUNTA(Y460)=0),LEFT(D460,3),"")</f>
        <v/>
      </c>
      <c r="AV460" s="585" t="str">
        <f t="shared" ref="AV460:AV523" si="65">IF(AND(COUNTA(M460)=0,COUNTA(Y460)=0),LEFT(D460,3),"")</f>
        <v/>
      </c>
      <c r="AW460" s="609" t="str">
        <f t="shared" si="59"/>
        <v/>
      </c>
      <c r="AX460" s="585" t="e">
        <f>VLOOKUP(功能_33[[#This Row],[功能代號]],[3]工作表2!$C:$C,1,FALSE)</f>
        <v>#N/A</v>
      </c>
    </row>
    <row r="461" spans="3:50" ht="13.8">
      <c r="C461" s="292" t="s">
        <v>97</v>
      </c>
      <c r="D461" s="292" t="s">
        <v>2840</v>
      </c>
      <c r="E461" s="291" t="s">
        <v>1231</v>
      </c>
      <c r="F461" s="292" t="s">
        <v>1232</v>
      </c>
      <c r="G461" s="292" t="s">
        <v>1134</v>
      </c>
      <c r="H461" s="291" t="s">
        <v>136</v>
      </c>
      <c r="I461" s="291" t="s">
        <v>137</v>
      </c>
      <c r="J461" s="298" t="s">
        <v>3202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2746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3067</v>
      </c>
      <c r="AM461" s="292" t="s">
        <v>3190</v>
      </c>
      <c r="AN461" s="292" t="e">
        <f>VLOOKUP(功能_33[[#This Row],[功能代號]],需二審tmp!A:A,1,FALSE)</f>
        <v>#N/A</v>
      </c>
      <c r="AQ461" s="575" t="str">
        <f t="shared" si="60"/>
        <v>8-3</v>
      </c>
      <c r="AR461" s="577" t="str">
        <f t="shared" si="61"/>
        <v/>
      </c>
      <c r="AS461" s="579" t="str">
        <f t="shared" si="62"/>
        <v/>
      </c>
      <c r="AT461" s="581" t="str">
        <f t="shared" si="63"/>
        <v/>
      </c>
      <c r="AU461" s="583" t="str">
        <f t="shared" si="64"/>
        <v/>
      </c>
      <c r="AV461" s="585" t="str">
        <f t="shared" si="65"/>
        <v/>
      </c>
      <c r="AW461" s="609" t="str">
        <f t="shared" si="59"/>
        <v/>
      </c>
      <c r="AX461" s="585" t="e">
        <f>VLOOKUP(功能_33[[#This Row],[功能代號]],[3]工作表2!$C:$C,1,FALSE)</f>
        <v>#N/A</v>
      </c>
    </row>
    <row r="462" spans="3:50" ht="13.8">
      <c r="C462" s="292" t="s">
        <v>97</v>
      </c>
      <c r="D462" s="292" t="s">
        <v>2840</v>
      </c>
      <c r="E462" s="291" t="s">
        <v>1233</v>
      </c>
      <c r="F462" s="292" t="s">
        <v>1234</v>
      </c>
      <c r="G462" s="292" t="s">
        <v>1134</v>
      </c>
      <c r="H462" s="291" t="s">
        <v>136</v>
      </c>
      <c r="I462" s="291" t="s">
        <v>137</v>
      </c>
      <c r="J462" s="298" t="s">
        <v>3202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2746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3067</v>
      </c>
      <c r="AM462" s="292" t="s">
        <v>3190</v>
      </c>
      <c r="AN462" s="292" t="e">
        <f>VLOOKUP(功能_33[[#This Row],[功能代號]],需二審tmp!A:A,1,FALSE)</f>
        <v>#N/A</v>
      </c>
      <c r="AQ462" s="575" t="str">
        <f t="shared" si="60"/>
        <v>8-3</v>
      </c>
      <c r="AR462" s="577" t="str">
        <f t="shared" si="61"/>
        <v/>
      </c>
      <c r="AS462" s="579" t="str">
        <f t="shared" si="62"/>
        <v/>
      </c>
      <c r="AT462" s="581" t="str">
        <f t="shared" si="63"/>
        <v/>
      </c>
      <c r="AU462" s="583" t="str">
        <f t="shared" si="64"/>
        <v/>
      </c>
      <c r="AV462" s="585" t="str">
        <f t="shared" si="65"/>
        <v/>
      </c>
      <c r="AW462" s="609" t="str">
        <f t="shared" si="59"/>
        <v/>
      </c>
      <c r="AX462" s="585" t="e">
        <f>VLOOKUP(功能_33[[#This Row],[功能代號]],[3]工作表2!$C:$C,1,FALSE)</f>
        <v>#N/A</v>
      </c>
    </row>
    <row r="463" spans="3:50" ht="13.8">
      <c r="C463" s="292" t="s">
        <v>97</v>
      </c>
      <c r="D463" s="292" t="s">
        <v>2840</v>
      </c>
      <c r="E463" s="291" t="s">
        <v>1235</v>
      </c>
      <c r="F463" s="292" t="s">
        <v>1236</v>
      </c>
      <c r="G463" s="292" t="s">
        <v>1134</v>
      </c>
      <c r="H463" s="291" t="s">
        <v>136</v>
      </c>
      <c r="I463" s="291" t="s">
        <v>137</v>
      </c>
      <c r="J463" s="298" t="s">
        <v>3202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2746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3067</v>
      </c>
      <c r="AM463" s="292" t="s">
        <v>3190</v>
      </c>
      <c r="AN463" s="292" t="e">
        <f>VLOOKUP(功能_33[[#This Row],[功能代號]],需二審tmp!A:A,1,FALSE)</f>
        <v>#N/A</v>
      </c>
      <c r="AQ463" s="575" t="str">
        <f t="shared" si="60"/>
        <v>8-3</v>
      </c>
      <c r="AR463" s="577" t="str">
        <f t="shared" si="61"/>
        <v/>
      </c>
      <c r="AS463" s="579" t="str">
        <f t="shared" si="62"/>
        <v/>
      </c>
      <c r="AT463" s="581" t="str">
        <f t="shared" si="63"/>
        <v/>
      </c>
      <c r="AU463" s="583" t="str">
        <f t="shared" si="64"/>
        <v/>
      </c>
      <c r="AV463" s="585" t="str">
        <f t="shared" si="65"/>
        <v/>
      </c>
      <c r="AW463" s="609" t="str">
        <f t="shared" si="59"/>
        <v/>
      </c>
      <c r="AX463" s="585" t="e">
        <f>VLOOKUP(功能_33[[#This Row],[功能代號]],[3]工作表2!$C:$C,1,FALSE)</f>
        <v>#N/A</v>
      </c>
    </row>
    <row r="464" spans="3:50" ht="13.8">
      <c r="C464" s="292" t="s">
        <v>97</v>
      </c>
      <c r="D464" s="292" t="s">
        <v>2840</v>
      </c>
      <c r="E464" s="291" t="s">
        <v>1237</v>
      </c>
      <c r="F464" s="292" t="s">
        <v>1238</v>
      </c>
      <c r="G464" s="292" t="s">
        <v>1134</v>
      </c>
      <c r="H464" s="291" t="s">
        <v>136</v>
      </c>
      <c r="I464" s="291" t="s">
        <v>137</v>
      </c>
      <c r="J464" s="298" t="s">
        <v>3202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2746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3067</v>
      </c>
      <c r="AM464" s="292" t="s">
        <v>3190</v>
      </c>
      <c r="AN464" s="292" t="e">
        <f>VLOOKUP(功能_33[[#This Row],[功能代號]],需二審tmp!A:A,1,FALSE)</f>
        <v>#N/A</v>
      </c>
      <c r="AQ464" s="575" t="str">
        <f t="shared" si="60"/>
        <v>8-3</v>
      </c>
      <c r="AR464" s="577" t="str">
        <f t="shared" si="61"/>
        <v/>
      </c>
      <c r="AS464" s="579" t="str">
        <f t="shared" si="62"/>
        <v/>
      </c>
      <c r="AT464" s="581" t="str">
        <f t="shared" si="63"/>
        <v/>
      </c>
      <c r="AU464" s="583" t="str">
        <f t="shared" si="64"/>
        <v/>
      </c>
      <c r="AV464" s="585" t="str">
        <f t="shared" si="65"/>
        <v/>
      </c>
      <c r="AW464" s="609" t="str">
        <f t="shared" si="59"/>
        <v/>
      </c>
      <c r="AX464" s="585" t="e">
        <f>VLOOKUP(功能_33[[#This Row],[功能代號]],[3]工作表2!$C:$C,1,FALSE)</f>
        <v>#N/A</v>
      </c>
    </row>
    <row r="465" spans="3:50" ht="13.8">
      <c r="C465" s="292" t="s">
        <v>97</v>
      </c>
      <c r="D465" s="292" t="s">
        <v>2840</v>
      </c>
      <c r="E465" s="291" t="s">
        <v>1239</v>
      </c>
      <c r="F465" s="292" t="s">
        <v>1240</v>
      </c>
      <c r="G465" s="292" t="s">
        <v>1134</v>
      </c>
      <c r="H465" s="291" t="s">
        <v>136</v>
      </c>
      <c r="I465" s="291" t="s">
        <v>137</v>
      </c>
      <c r="J465" s="298" t="s">
        <v>3202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2746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3067</v>
      </c>
      <c r="AM465" s="292" t="s">
        <v>3190</v>
      </c>
      <c r="AN465" s="292" t="e">
        <f>VLOOKUP(功能_33[[#This Row],[功能代號]],需二審tmp!A:A,1,FALSE)</f>
        <v>#N/A</v>
      </c>
      <c r="AQ465" s="575" t="str">
        <f t="shared" si="60"/>
        <v>8-3</v>
      </c>
      <c r="AR465" s="577" t="str">
        <f t="shared" si="61"/>
        <v/>
      </c>
      <c r="AS465" s="579" t="str">
        <f t="shared" si="62"/>
        <v/>
      </c>
      <c r="AT465" s="581" t="str">
        <f t="shared" si="63"/>
        <v/>
      </c>
      <c r="AU465" s="583" t="str">
        <f t="shared" si="64"/>
        <v/>
      </c>
      <c r="AV465" s="585" t="str">
        <f t="shared" si="65"/>
        <v/>
      </c>
      <c r="AW465" s="609" t="str">
        <f t="shared" si="59"/>
        <v/>
      </c>
      <c r="AX465" s="585" t="e">
        <f>VLOOKUP(功能_33[[#This Row],[功能代號]],[3]工作表2!$C:$C,1,FALSE)</f>
        <v>#N/A</v>
      </c>
    </row>
    <row r="466" spans="3:50" ht="13.8">
      <c r="C466" s="292" t="s">
        <v>97</v>
      </c>
      <c r="D466" s="292" t="s">
        <v>2840</v>
      </c>
      <c r="E466" s="291" t="s">
        <v>1241</v>
      </c>
      <c r="F466" s="292" t="s">
        <v>1242</v>
      </c>
      <c r="G466" s="292" t="s">
        <v>1134</v>
      </c>
      <c r="H466" s="291" t="s">
        <v>136</v>
      </c>
      <c r="I466" s="291" t="s">
        <v>137</v>
      </c>
      <c r="J466" s="298" t="s">
        <v>3202</v>
      </c>
      <c r="K466" s="299">
        <v>44516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2746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3067</v>
      </c>
      <c r="AM466" s="292" t="s">
        <v>3190</v>
      </c>
      <c r="AN466" s="292" t="e">
        <f>VLOOKUP(功能_33[[#This Row],[功能代號]],需二審tmp!A:A,1,FALSE)</f>
        <v>#N/A</v>
      </c>
      <c r="AQ466" s="575" t="str">
        <f t="shared" si="60"/>
        <v>8-3</v>
      </c>
      <c r="AR466" s="577" t="str">
        <f t="shared" si="61"/>
        <v/>
      </c>
      <c r="AS466" s="579" t="str">
        <f t="shared" si="62"/>
        <v/>
      </c>
      <c r="AT466" s="581" t="str">
        <f t="shared" si="63"/>
        <v/>
      </c>
      <c r="AU466" s="583" t="str">
        <f t="shared" si="64"/>
        <v/>
      </c>
      <c r="AV466" s="585" t="str">
        <f t="shared" si="65"/>
        <v/>
      </c>
      <c r="AW466" s="609" t="str">
        <f t="shared" si="59"/>
        <v/>
      </c>
      <c r="AX466" s="585" t="e">
        <f>VLOOKUP(功能_33[[#This Row],[功能代號]],[3]工作表2!$C:$C,1,FALSE)</f>
        <v>#N/A</v>
      </c>
    </row>
    <row r="467" spans="3:50" ht="13.8">
      <c r="C467" s="292" t="s">
        <v>97</v>
      </c>
      <c r="D467" s="292" t="s">
        <v>2840</v>
      </c>
      <c r="E467" s="291" t="s">
        <v>1243</v>
      </c>
      <c r="F467" s="292" t="s">
        <v>1244</v>
      </c>
      <c r="G467" s="292" t="s">
        <v>1134</v>
      </c>
      <c r="H467" s="291" t="s">
        <v>136</v>
      </c>
      <c r="I467" s="291" t="s">
        <v>137</v>
      </c>
      <c r="J467" s="298" t="s">
        <v>3202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2746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3067</v>
      </c>
      <c r="AM467" s="292" t="s">
        <v>3190</v>
      </c>
      <c r="AN467" s="292" t="e">
        <f>VLOOKUP(功能_33[[#This Row],[功能代號]],需二審tmp!A:A,1,FALSE)</f>
        <v>#N/A</v>
      </c>
      <c r="AQ467" s="575" t="str">
        <f t="shared" si="60"/>
        <v>8-3</v>
      </c>
      <c r="AR467" s="577" t="str">
        <f t="shared" si="61"/>
        <v/>
      </c>
      <c r="AS467" s="579" t="str">
        <f t="shared" si="62"/>
        <v/>
      </c>
      <c r="AT467" s="581" t="str">
        <f t="shared" si="63"/>
        <v/>
      </c>
      <c r="AU467" s="583" t="str">
        <f t="shared" si="64"/>
        <v/>
      </c>
      <c r="AV467" s="585" t="str">
        <f t="shared" si="65"/>
        <v/>
      </c>
      <c r="AW467" s="609" t="str">
        <f t="shared" si="59"/>
        <v/>
      </c>
      <c r="AX467" s="585" t="e">
        <f>VLOOKUP(功能_33[[#This Row],[功能代號]],[3]工作表2!$C:$C,1,FALSE)</f>
        <v>#N/A</v>
      </c>
    </row>
    <row r="468" spans="3:50" ht="13.8">
      <c r="C468" s="292" t="s">
        <v>97</v>
      </c>
      <c r="D468" s="292" t="s">
        <v>2840</v>
      </c>
      <c r="E468" s="291" t="s">
        <v>1245</v>
      </c>
      <c r="F468" s="292" t="s">
        <v>1246</v>
      </c>
      <c r="G468" s="292" t="s">
        <v>1134</v>
      </c>
      <c r="H468" s="291" t="s">
        <v>136</v>
      </c>
      <c r="I468" s="291" t="s">
        <v>137</v>
      </c>
      <c r="J468" s="298" t="s">
        <v>3202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2746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3067</v>
      </c>
      <c r="AM468" s="292" t="s">
        <v>3190</v>
      </c>
      <c r="AN468" s="292" t="e">
        <f>VLOOKUP(功能_33[[#This Row],[功能代號]],需二審tmp!A:A,1,FALSE)</f>
        <v>#N/A</v>
      </c>
      <c r="AQ468" s="575" t="str">
        <f t="shared" si="60"/>
        <v>8-3</v>
      </c>
      <c r="AR468" s="577" t="str">
        <f t="shared" si="61"/>
        <v/>
      </c>
      <c r="AS468" s="579" t="str">
        <f t="shared" si="62"/>
        <v/>
      </c>
      <c r="AT468" s="581" t="str">
        <f t="shared" si="63"/>
        <v/>
      </c>
      <c r="AU468" s="583" t="str">
        <f t="shared" si="64"/>
        <v/>
      </c>
      <c r="AV468" s="585" t="str">
        <f t="shared" si="65"/>
        <v/>
      </c>
      <c r="AW468" s="609" t="str">
        <f t="shared" si="59"/>
        <v/>
      </c>
      <c r="AX468" s="585" t="e">
        <f>VLOOKUP(功能_33[[#This Row],[功能代號]],[3]工作表2!$C:$C,1,FALSE)</f>
        <v>#N/A</v>
      </c>
    </row>
    <row r="469" spans="3:50" ht="13.8">
      <c r="C469" s="292" t="s">
        <v>97</v>
      </c>
      <c r="D469" s="292" t="s">
        <v>2840</v>
      </c>
      <c r="E469" s="291" t="s">
        <v>1247</v>
      </c>
      <c r="F469" s="292" t="s">
        <v>1248</v>
      </c>
      <c r="G469" s="292" t="s">
        <v>1134</v>
      </c>
      <c r="H469" s="291" t="s">
        <v>136</v>
      </c>
      <c r="I469" s="291" t="s">
        <v>137</v>
      </c>
      <c r="J469" s="298" t="s">
        <v>3202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2746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3067</v>
      </c>
      <c r="AM469" s="292" t="s">
        <v>3190</v>
      </c>
      <c r="AN469" s="292" t="e">
        <f>VLOOKUP(功能_33[[#This Row],[功能代號]],需二審tmp!A:A,1,FALSE)</f>
        <v>#N/A</v>
      </c>
      <c r="AQ469" s="575" t="str">
        <f t="shared" si="60"/>
        <v>8-3</v>
      </c>
      <c r="AR469" s="577" t="str">
        <f t="shared" si="61"/>
        <v/>
      </c>
      <c r="AS469" s="579" t="str">
        <f t="shared" si="62"/>
        <v/>
      </c>
      <c r="AT469" s="581" t="str">
        <f t="shared" si="63"/>
        <v/>
      </c>
      <c r="AU469" s="583" t="str">
        <f t="shared" si="64"/>
        <v/>
      </c>
      <c r="AV469" s="585" t="str">
        <f t="shared" si="65"/>
        <v/>
      </c>
      <c r="AW469" s="609" t="str">
        <f t="shared" si="59"/>
        <v/>
      </c>
      <c r="AX469" s="585" t="e">
        <f>VLOOKUP(功能_33[[#This Row],[功能代號]],[3]工作表2!$C:$C,1,FALSE)</f>
        <v>#N/A</v>
      </c>
    </row>
    <row r="470" spans="3:50" ht="13.8">
      <c r="C470" s="292" t="s">
        <v>97</v>
      </c>
      <c r="D470" s="292" t="s">
        <v>2840</v>
      </c>
      <c r="E470" s="291" t="s">
        <v>1249</v>
      </c>
      <c r="F470" s="292" t="s">
        <v>1250</v>
      </c>
      <c r="G470" s="292" t="s">
        <v>1134</v>
      </c>
      <c r="H470" s="291" t="s">
        <v>136</v>
      </c>
      <c r="I470" s="291" t="s">
        <v>137</v>
      </c>
      <c r="J470" s="298" t="s">
        <v>3202</v>
      </c>
      <c r="K470" s="299">
        <v>44517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2746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3067</v>
      </c>
      <c r="AM470" s="292" t="s">
        <v>3190</v>
      </c>
      <c r="AN470" s="292" t="e">
        <f>VLOOKUP(功能_33[[#This Row],[功能代號]],需二審tmp!A:A,1,FALSE)</f>
        <v>#N/A</v>
      </c>
      <c r="AQ470" s="575" t="str">
        <f t="shared" si="60"/>
        <v>8-3</v>
      </c>
      <c r="AR470" s="577" t="str">
        <f t="shared" si="61"/>
        <v/>
      </c>
      <c r="AS470" s="579" t="str">
        <f t="shared" si="62"/>
        <v/>
      </c>
      <c r="AT470" s="581" t="str">
        <f t="shared" si="63"/>
        <v/>
      </c>
      <c r="AU470" s="583" t="str">
        <f t="shared" si="64"/>
        <v/>
      </c>
      <c r="AV470" s="585" t="str">
        <f t="shared" si="65"/>
        <v/>
      </c>
      <c r="AW470" s="609" t="str">
        <f t="shared" si="59"/>
        <v/>
      </c>
      <c r="AX470" s="585" t="e">
        <f>VLOOKUP(功能_33[[#This Row],[功能代號]],[3]工作表2!$C:$C,1,FALSE)</f>
        <v>#N/A</v>
      </c>
    </row>
    <row r="471" spans="3:50" ht="13.8">
      <c r="C471" s="292" t="s">
        <v>97</v>
      </c>
      <c r="D471" s="292" t="s">
        <v>2840</v>
      </c>
      <c r="E471" s="291" t="s">
        <v>1251</v>
      </c>
      <c r="F471" s="292" t="s">
        <v>1252</v>
      </c>
      <c r="G471" s="292" t="s">
        <v>1134</v>
      </c>
      <c r="H471" s="291" t="s">
        <v>136</v>
      </c>
      <c r="I471" s="291" t="s">
        <v>137</v>
      </c>
      <c r="J471" s="298" t="s">
        <v>3202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2746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3067</v>
      </c>
      <c r="AM471" s="292" t="s">
        <v>3190</v>
      </c>
      <c r="AN471" s="292" t="e">
        <f>VLOOKUP(功能_33[[#This Row],[功能代號]],需二審tmp!A:A,1,FALSE)</f>
        <v>#N/A</v>
      </c>
      <c r="AQ471" s="575" t="str">
        <f t="shared" si="60"/>
        <v>8-3</v>
      </c>
      <c r="AR471" s="577" t="str">
        <f t="shared" si="61"/>
        <v/>
      </c>
      <c r="AS471" s="579" t="str">
        <f t="shared" si="62"/>
        <v/>
      </c>
      <c r="AT471" s="581" t="str">
        <f t="shared" si="63"/>
        <v/>
      </c>
      <c r="AU471" s="583" t="str">
        <f t="shared" si="64"/>
        <v/>
      </c>
      <c r="AV471" s="585" t="str">
        <f t="shared" si="65"/>
        <v/>
      </c>
      <c r="AW471" s="609" t="str">
        <f t="shared" si="59"/>
        <v/>
      </c>
      <c r="AX471" s="585" t="e">
        <f>VLOOKUP(功能_33[[#This Row],[功能代號]],[3]工作表2!$C:$C,1,FALSE)</f>
        <v>#N/A</v>
      </c>
    </row>
    <row r="472" spans="3:50" ht="13.8">
      <c r="C472" s="292" t="s">
        <v>97</v>
      </c>
      <c r="D472" s="292" t="s">
        <v>2840</v>
      </c>
      <c r="E472" s="291" t="s">
        <v>1253</v>
      </c>
      <c r="F472" s="292" t="s">
        <v>1254</v>
      </c>
      <c r="G472" s="292" t="s">
        <v>1134</v>
      </c>
      <c r="H472" s="291" t="s">
        <v>136</v>
      </c>
      <c r="I472" s="291" t="s">
        <v>137</v>
      </c>
      <c r="J472" s="298" t="s">
        <v>3202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2746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3067</v>
      </c>
      <c r="AM472" s="292" t="s">
        <v>3190</v>
      </c>
      <c r="AN472" s="292" t="e">
        <f>VLOOKUP(功能_33[[#This Row],[功能代號]],需二審tmp!A:A,1,FALSE)</f>
        <v>#N/A</v>
      </c>
      <c r="AQ472" s="575" t="str">
        <f t="shared" si="60"/>
        <v>8-3</v>
      </c>
      <c r="AR472" s="577" t="str">
        <f t="shared" si="61"/>
        <v/>
      </c>
      <c r="AS472" s="579" t="str">
        <f t="shared" si="62"/>
        <v/>
      </c>
      <c r="AT472" s="581" t="str">
        <f t="shared" si="63"/>
        <v/>
      </c>
      <c r="AU472" s="583" t="str">
        <f t="shared" si="64"/>
        <v/>
      </c>
      <c r="AV472" s="585" t="str">
        <f t="shared" si="65"/>
        <v/>
      </c>
      <c r="AW472" s="609" t="str">
        <f t="shared" si="59"/>
        <v/>
      </c>
      <c r="AX472" s="585" t="e">
        <f>VLOOKUP(功能_33[[#This Row],[功能代號]],[3]工作表2!$C:$C,1,FALSE)</f>
        <v>#N/A</v>
      </c>
    </row>
    <row r="473" spans="3:50" ht="13.8">
      <c r="C473" s="292" t="s">
        <v>97</v>
      </c>
      <c r="D473" s="292" t="s">
        <v>2840</v>
      </c>
      <c r="E473" s="291" t="s">
        <v>1255</v>
      </c>
      <c r="F473" s="292" t="s">
        <v>1256</v>
      </c>
      <c r="G473" s="292" t="s">
        <v>1134</v>
      </c>
      <c r="H473" s="291" t="s">
        <v>136</v>
      </c>
      <c r="I473" s="291" t="s">
        <v>137</v>
      </c>
      <c r="J473" s="298" t="s">
        <v>3202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2746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3067</v>
      </c>
      <c r="AM473" s="292" t="s">
        <v>3190</v>
      </c>
      <c r="AN473" s="292" t="e">
        <f>VLOOKUP(功能_33[[#This Row],[功能代號]],需二審tmp!A:A,1,FALSE)</f>
        <v>#N/A</v>
      </c>
      <c r="AQ473" s="575" t="str">
        <f t="shared" si="60"/>
        <v>8-3</v>
      </c>
      <c r="AR473" s="577" t="str">
        <f t="shared" si="61"/>
        <v/>
      </c>
      <c r="AS473" s="579" t="str">
        <f t="shared" si="62"/>
        <v/>
      </c>
      <c r="AT473" s="581" t="str">
        <f t="shared" si="63"/>
        <v/>
      </c>
      <c r="AU473" s="583" t="str">
        <f t="shared" si="64"/>
        <v/>
      </c>
      <c r="AV473" s="585" t="str">
        <f t="shared" si="65"/>
        <v/>
      </c>
      <c r="AW473" s="609" t="str">
        <f t="shared" si="59"/>
        <v/>
      </c>
      <c r="AX473" s="585" t="e">
        <f>VLOOKUP(功能_33[[#This Row],[功能代號]],[3]工作表2!$C:$C,1,FALSE)</f>
        <v>#N/A</v>
      </c>
    </row>
    <row r="474" spans="3:50" ht="13.8">
      <c r="C474" s="292" t="s">
        <v>97</v>
      </c>
      <c r="D474" s="292" t="s">
        <v>2840</v>
      </c>
      <c r="E474" s="291" t="s">
        <v>1257</v>
      </c>
      <c r="F474" s="292" t="s">
        <v>1258</v>
      </c>
      <c r="G474" s="292" t="s">
        <v>1134</v>
      </c>
      <c r="H474" s="291" t="s">
        <v>136</v>
      </c>
      <c r="I474" s="291" t="s">
        <v>137</v>
      </c>
      <c r="J474" s="298" t="s">
        <v>3202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2746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3067</v>
      </c>
      <c r="AM474" s="292" t="s">
        <v>3190</v>
      </c>
      <c r="AN474" s="292" t="e">
        <f>VLOOKUP(功能_33[[#This Row],[功能代號]],需二審tmp!A:A,1,FALSE)</f>
        <v>#N/A</v>
      </c>
      <c r="AQ474" s="575" t="str">
        <f t="shared" si="60"/>
        <v>8-3</v>
      </c>
      <c r="AR474" s="577" t="str">
        <f t="shared" si="61"/>
        <v/>
      </c>
      <c r="AS474" s="579" t="str">
        <f t="shared" si="62"/>
        <v/>
      </c>
      <c r="AT474" s="581" t="str">
        <f t="shared" si="63"/>
        <v/>
      </c>
      <c r="AU474" s="583" t="str">
        <f t="shared" si="64"/>
        <v/>
      </c>
      <c r="AV474" s="585" t="str">
        <f t="shared" si="65"/>
        <v/>
      </c>
      <c r="AW474" s="609" t="str">
        <f t="shared" si="59"/>
        <v/>
      </c>
      <c r="AX474" s="585" t="e">
        <f>VLOOKUP(功能_33[[#This Row],[功能代號]],[3]工作表2!$C:$C,1,FALSE)</f>
        <v>#N/A</v>
      </c>
    </row>
    <row r="475" spans="3:50" ht="13.8">
      <c r="C475" s="292" t="s">
        <v>97</v>
      </c>
      <c r="D475" s="292" t="s">
        <v>2840</v>
      </c>
      <c r="E475" s="291" t="s">
        <v>1259</v>
      </c>
      <c r="F475" s="292" t="s">
        <v>1260</v>
      </c>
      <c r="G475" s="292" t="s">
        <v>1134</v>
      </c>
      <c r="H475" s="291" t="s">
        <v>136</v>
      </c>
      <c r="I475" s="291" t="s">
        <v>137</v>
      </c>
      <c r="J475" s="298" t="s">
        <v>3202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2746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3067</v>
      </c>
      <c r="AM475" s="292" t="s">
        <v>3190</v>
      </c>
      <c r="AN475" s="292" t="e">
        <f>VLOOKUP(功能_33[[#This Row],[功能代號]],需二審tmp!A:A,1,FALSE)</f>
        <v>#N/A</v>
      </c>
      <c r="AQ475" s="575" t="str">
        <f t="shared" si="60"/>
        <v>8-3</v>
      </c>
      <c r="AR475" s="577" t="str">
        <f t="shared" si="61"/>
        <v/>
      </c>
      <c r="AS475" s="579" t="str">
        <f t="shared" si="62"/>
        <v/>
      </c>
      <c r="AT475" s="581" t="str">
        <f t="shared" si="63"/>
        <v/>
      </c>
      <c r="AU475" s="583" t="str">
        <f t="shared" si="64"/>
        <v/>
      </c>
      <c r="AV475" s="585" t="str">
        <f t="shared" si="65"/>
        <v/>
      </c>
      <c r="AW475" s="609" t="str">
        <f t="shared" si="59"/>
        <v/>
      </c>
      <c r="AX475" s="585" t="e">
        <f>VLOOKUP(功能_33[[#This Row],[功能代號]],[3]工作表2!$C:$C,1,FALSE)</f>
        <v>#N/A</v>
      </c>
    </row>
    <row r="476" spans="3:50" ht="13.8">
      <c r="C476" s="292" t="s">
        <v>97</v>
      </c>
      <c r="D476" s="292" t="s">
        <v>2840</v>
      </c>
      <c r="E476" s="291" t="s">
        <v>1261</v>
      </c>
      <c r="F476" s="292" t="s">
        <v>1262</v>
      </c>
      <c r="G476" s="292" t="s">
        <v>1134</v>
      </c>
      <c r="H476" s="291" t="s">
        <v>136</v>
      </c>
      <c r="I476" s="291" t="s">
        <v>137</v>
      </c>
      <c r="J476" s="298" t="s">
        <v>3202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2746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3067</v>
      </c>
      <c r="AM476" s="292" t="s">
        <v>3190</v>
      </c>
      <c r="AN476" s="292" t="e">
        <f>VLOOKUP(功能_33[[#This Row],[功能代號]],需二審tmp!A:A,1,FALSE)</f>
        <v>#N/A</v>
      </c>
      <c r="AQ476" s="575" t="str">
        <f t="shared" si="60"/>
        <v>8-3</v>
      </c>
      <c r="AR476" s="577" t="str">
        <f t="shared" si="61"/>
        <v/>
      </c>
      <c r="AS476" s="579" t="str">
        <f t="shared" si="62"/>
        <v/>
      </c>
      <c r="AT476" s="581" t="str">
        <f t="shared" si="63"/>
        <v/>
      </c>
      <c r="AU476" s="583" t="str">
        <f t="shared" si="64"/>
        <v/>
      </c>
      <c r="AV476" s="585" t="str">
        <f t="shared" si="65"/>
        <v/>
      </c>
      <c r="AW476" s="609" t="str">
        <f t="shared" si="59"/>
        <v/>
      </c>
      <c r="AX476" s="585" t="e">
        <f>VLOOKUP(功能_33[[#This Row],[功能代號]],[3]工作表2!$C:$C,1,FALSE)</f>
        <v>#N/A</v>
      </c>
    </row>
    <row r="477" spans="3:50" ht="13.8">
      <c r="C477" s="292" t="s">
        <v>97</v>
      </c>
      <c r="D477" s="292" t="s">
        <v>2840</v>
      </c>
      <c r="E477" s="291" t="s">
        <v>1263</v>
      </c>
      <c r="F477" s="292" t="s">
        <v>1264</v>
      </c>
      <c r="G477" s="292" t="s">
        <v>1134</v>
      </c>
      <c r="H477" s="291" t="s">
        <v>136</v>
      </c>
      <c r="I477" s="291" t="s">
        <v>137</v>
      </c>
      <c r="J477" s="298" t="s">
        <v>3202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2746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3067</v>
      </c>
      <c r="AM477" s="292" t="s">
        <v>3190</v>
      </c>
      <c r="AN477" s="292" t="e">
        <f>VLOOKUP(功能_33[[#This Row],[功能代號]],需二審tmp!A:A,1,FALSE)</f>
        <v>#N/A</v>
      </c>
      <c r="AQ477" s="575" t="str">
        <f t="shared" si="60"/>
        <v>8-3</v>
      </c>
      <c r="AR477" s="577" t="str">
        <f t="shared" si="61"/>
        <v/>
      </c>
      <c r="AS477" s="579" t="str">
        <f t="shared" si="62"/>
        <v/>
      </c>
      <c r="AT477" s="581" t="str">
        <f t="shared" si="63"/>
        <v/>
      </c>
      <c r="AU477" s="583" t="str">
        <f t="shared" si="64"/>
        <v/>
      </c>
      <c r="AV477" s="585" t="str">
        <f t="shared" si="65"/>
        <v/>
      </c>
      <c r="AW477" s="609" t="str">
        <f t="shared" si="59"/>
        <v/>
      </c>
      <c r="AX477" s="585" t="e">
        <f>VLOOKUP(功能_33[[#This Row],[功能代號]],[3]工作表2!$C:$C,1,FALSE)</f>
        <v>#N/A</v>
      </c>
    </row>
    <row r="478" spans="3:50" ht="13.8">
      <c r="C478" s="292" t="s">
        <v>97</v>
      </c>
      <c r="D478" s="292" t="s">
        <v>2840</v>
      </c>
      <c r="E478" s="291" t="s">
        <v>1265</v>
      </c>
      <c r="F478" s="292" t="s">
        <v>1266</v>
      </c>
      <c r="G478" s="292" t="s">
        <v>1134</v>
      </c>
      <c r="H478" s="291" t="s">
        <v>136</v>
      </c>
      <c r="I478" s="291" t="s">
        <v>137</v>
      </c>
      <c r="J478" s="298" t="s">
        <v>3202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2746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3067</v>
      </c>
      <c r="AM478" s="292" t="s">
        <v>3190</v>
      </c>
      <c r="AN478" s="292" t="e">
        <f>VLOOKUP(功能_33[[#This Row],[功能代號]],需二審tmp!A:A,1,FALSE)</f>
        <v>#N/A</v>
      </c>
      <c r="AQ478" s="575" t="str">
        <f t="shared" si="60"/>
        <v>8-3</v>
      </c>
      <c r="AR478" s="577" t="str">
        <f t="shared" si="61"/>
        <v/>
      </c>
      <c r="AS478" s="579" t="str">
        <f t="shared" si="62"/>
        <v/>
      </c>
      <c r="AT478" s="581" t="str">
        <f t="shared" si="63"/>
        <v/>
      </c>
      <c r="AU478" s="583" t="str">
        <f t="shared" si="64"/>
        <v/>
      </c>
      <c r="AV478" s="585" t="str">
        <f t="shared" si="65"/>
        <v/>
      </c>
      <c r="AW478" s="609" t="str">
        <f t="shared" si="59"/>
        <v/>
      </c>
      <c r="AX478" s="585" t="e">
        <f>VLOOKUP(功能_33[[#This Row],[功能代號]],[3]工作表2!$C:$C,1,FALSE)</f>
        <v>#N/A</v>
      </c>
    </row>
    <row r="479" spans="3:50" ht="13.8">
      <c r="C479" s="292" t="s">
        <v>97</v>
      </c>
      <c r="D479" s="292" t="s">
        <v>2840</v>
      </c>
      <c r="E479" s="291" t="s">
        <v>1267</v>
      </c>
      <c r="F479" s="292" t="s">
        <v>1268</v>
      </c>
      <c r="G479" s="292" t="s">
        <v>1134</v>
      </c>
      <c r="H479" s="291" t="s">
        <v>136</v>
      </c>
      <c r="I479" s="291" t="s">
        <v>137</v>
      </c>
      <c r="J479" s="298" t="s">
        <v>3202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2746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3067</v>
      </c>
      <c r="AM479" s="292" t="s">
        <v>3190</v>
      </c>
      <c r="AN479" s="292" t="e">
        <f>VLOOKUP(功能_33[[#This Row],[功能代號]],需二審tmp!A:A,1,FALSE)</f>
        <v>#N/A</v>
      </c>
      <c r="AQ479" s="575" t="str">
        <f t="shared" si="60"/>
        <v>8-3</v>
      </c>
      <c r="AR479" s="577" t="str">
        <f t="shared" si="61"/>
        <v/>
      </c>
      <c r="AS479" s="579" t="str">
        <f t="shared" si="62"/>
        <v/>
      </c>
      <c r="AT479" s="581" t="str">
        <f t="shared" si="63"/>
        <v/>
      </c>
      <c r="AU479" s="583" t="str">
        <f t="shared" si="64"/>
        <v/>
      </c>
      <c r="AV479" s="585" t="str">
        <f t="shared" si="65"/>
        <v/>
      </c>
      <c r="AW479" s="609" t="str">
        <f t="shared" si="59"/>
        <v/>
      </c>
      <c r="AX479" s="585" t="e">
        <f>VLOOKUP(功能_33[[#This Row],[功能代號]],[3]工作表2!$C:$C,1,FALSE)</f>
        <v>#N/A</v>
      </c>
    </row>
    <row r="480" spans="3:50" ht="13.8">
      <c r="C480" s="292" t="s">
        <v>97</v>
      </c>
      <c r="D480" s="292" t="s">
        <v>2840</v>
      </c>
      <c r="E480" s="291" t="s">
        <v>1269</v>
      </c>
      <c r="F480" s="292" t="s">
        <v>1270</v>
      </c>
      <c r="G480" s="292" t="s">
        <v>1134</v>
      </c>
      <c r="H480" s="291" t="s">
        <v>136</v>
      </c>
      <c r="I480" s="291" t="s">
        <v>137</v>
      </c>
      <c r="J480" s="298" t="s">
        <v>3202</v>
      </c>
      <c r="K480" s="299">
        <v>44518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2746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3067</v>
      </c>
      <c r="AM480" s="292" t="s">
        <v>3190</v>
      </c>
      <c r="AN480" s="292" t="e">
        <f>VLOOKUP(功能_33[[#This Row],[功能代號]],需二審tmp!A:A,1,FALSE)</f>
        <v>#N/A</v>
      </c>
      <c r="AQ480" s="575" t="str">
        <f t="shared" si="60"/>
        <v>8-3</v>
      </c>
      <c r="AR480" s="577" t="str">
        <f t="shared" si="61"/>
        <v/>
      </c>
      <c r="AS480" s="579" t="str">
        <f t="shared" si="62"/>
        <v/>
      </c>
      <c r="AT480" s="581" t="str">
        <f t="shared" si="63"/>
        <v/>
      </c>
      <c r="AU480" s="583" t="str">
        <f t="shared" si="64"/>
        <v/>
      </c>
      <c r="AV480" s="585" t="str">
        <f t="shared" si="65"/>
        <v/>
      </c>
      <c r="AW480" s="609" t="str">
        <f t="shared" si="59"/>
        <v/>
      </c>
      <c r="AX480" s="585" t="e">
        <f>VLOOKUP(功能_33[[#This Row],[功能代號]],[3]工作表2!$C:$C,1,FALSE)</f>
        <v>#N/A</v>
      </c>
    </row>
    <row r="481" spans="3:50" ht="13.8">
      <c r="C481" s="292" t="s">
        <v>97</v>
      </c>
      <c r="D481" s="292" t="s">
        <v>2840</v>
      </c>
      <c r="E481" s="291" t="s">
        <v>1271</v>
      </c>
      <c r="F481" s="292" t="s">
        <v>1272</v>
      </c>
      <c r="G481" s="292" t="s">
        <v>1134</v>
      </c>
      <c r="H481" s="291" t="s">
        <v>136</v>
      </c>
      <c r="I481" s="291" t="s">
        <v>137</v>
      </c>
      <c r="J481" s="298" t="s">
        <v>3202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2746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3067</v>
      </c>
      <c r="AM481" s="292" t="s">
        <v>3190</v>
      </c>
      <c r="AN481" s="292" t="e">
        <f>VLOOKUP(功能_33[[#This Row],[功能代號]],需二審tmp!A:A,1,FALSE)</f>
        <v>#N/A</v>
      </c>
      <c r="AQ481" s="575" t="str">
        <f t="shared" si="60"/>
        <v>8-3</v>
      </c>
      <c r="AR481" s="577" t="str">
        <f t="shared" si="61"/>
        <v/>
      </c>
      <c r="AS481" s="579" t="str">
        <f t="shared" si="62"/>
        <v/>
      </c>
      <c r="AT481" s="581" t="str">
        <f t="shared" si="63"/>
        <v/>
      </c>
      <c r="AU481" s="583" t="str">
        <f t="shared" si="64"/>
        <v/>
      </c>
      <c r="AV481" s="585" t="str">
        <f t="shared" si="65"/>
        <v/>
      </c>
      <c r="AW481" s="609" t="str">
        <f t="shared" si="59"/>
        <v/>
      </c>
      <c r="AX481" s="585" t="e">
        <f>VLOOKUP(功能_33[[#This Row],[功能代號]],[3]工作表2!$C:$C,1,FALSE)</f>
        <v>#N/A</v>
      </c>
    </row>
    <row r="482" spans="3:50" ht="13.8">
      <c r="C482" s="292" t="s">
        <v>97</v>
      </c>
      <c r="D482" s="292" t="s">
        <v>2840</v>
      </c>
      <c r="E482" s="291" t="s">
        <v>1273</v>
      </c>
      <c r="F482" s="292" t="s">
        <v>1274</v>
      </c>
      <c r="G482" s="292" t="s">
        <v>1134</v>
      </c>
      <c r="H482" s="291" t="s">
        <v>136</v>
      </c>
      <c r="I482" s="291" t="s">
        <v>137</v>
      </c>
      <c r="J482" s="298" t="s">
        <v>3202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2746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3067</v>
      </c>
      <c r="AM482" s="292" t="s">
        <v>3190</v>
      </c>
      <c r="AN482" s="292" t="e">
        <f>VLOOKUP(功能_33[[#This Row],[功能代號]],需二審tmp!A:A,1,FALSE)</f>
        <v>#N/A</v>
      </c>
      <c r="AQ482" s="575" t="str">
        <f t="shared" si="60"/>
        <v>8-3</v>
      </c>
      <c r="AR482" s="577" t="str">
        <f t="shared" si="61"/>
        <v/>
      </c>
      <c r="AS482" s="579" t="str">
        <f t="shared" si="62"/>
        <v/>
      </c>
      <c r="AT482" s="581" t="str">
        <f t="shared" si="63"/>
        <v/>
      </c>
      <c r="AU482" s="583" t="str">
        <f t="shared" si="64"/>
        <v/>
      </c>
      <c r="AV482" s="585" t="str">
        <f t="shared" si="65"/>
        <v/>
      </c>
      <c r="AW482" s="609" t="str">
        <f t="shared" si="59"/>
        <v/>
      </c>
      <c r="AX482" s="585" t="e">
        <f>VLOOKUP(功能_33[[#This Row],[功能代號]],[3]工作表2!$C:$C,1,FALSE)</f>
        <v>#N/A</v>
      </c>
    </row>
    <row r="483" spans="3:50" ht="13.8">
      <c r="C483" s="292" t="s">
        <v>97</v>
      </c>
      <c r="D483" s="292" t="s">
        <v>2840</v>
      </c>
      <c r="E483" s="291" t="s">
        <v>1275</v>
      </c>
      <c r="F483" s="292" t="s">
        <v>1276</v>
      </c>
      <c r="G483" s="292" t="s">
        <v>1134</v>
      </c>
      <c r="H483" s="291" t="s">
        <v>136</v>
      </c>
      <c r="I483" s="291" t="s">
        <v>137</v>
      </c>
      <c r="J483" s="298" t="s">
        <v>3202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2746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3067</v>
      </c>
      <c r="AM483" s="292" t="s">
        <v>3190</v>
      </c>
      <c r="AN483" s="292" t="e">
        <f>VLOOKUP(功能_33[[#This Row],[功能代號]],需二審tmp!A:A,1,FALSE)</f>
        <v>#N/A</v>
      </c>
      <c r="AQ483" s="575" t="str">
        <f t="shared" si="60"/>
        <v>8-3</v>
      </c>
      <c r="AR483" s="577" t="str">
        <f t="shared" si="61"/>
        <v/>
      </c>
      <c r="AS483" s="579" t="str">
        <f t="shared" si="62"/>
        <v/>
      </c>
      <c r="AT483" s="581" t="str">
        <f t="shared" si="63"/>
        <v/>
      </c>
      <c r="AU483" s="583" t="str">
        <f t="shared" si="64"/>
        <v/>
      </c>
      <c r="AV483" s="585" t="str">
        <f t="shared" si="65"/>
        <v/>
      </c>
      <c r="AW483" s="609" t="str">
        <f t="shared" si="59"/>
        <v/>
      </c>
      <c r="AX483" s="585" t="e">
        <f>VLOOKUP(功能_33[[#This Row],[功能代號]],[3]工作表2!$C:$C,1,FALSE)</f>
        <v>#N/A</v>
      </c>
    </row>
    <row r="484" spans="3:50" ht="13.8">
      <c r="C484" s="292" t="s">
        <v>97</v>
      </c>
      <c r="D484" s="292" t="s">
        <v>2840</v>
      </c>
      <c r="E484" s="291" t="s">
        <v>1277</v>
      </c>
      <c r="F484" s="292" t="s">
        <v>1278</v>
      </c>
      <c r="G484" s="292" t="s">
        <v>1134</v>
      </c>
      <c r="H484" s="291" t="s">
        <v>136</v>
      </c>
      <c r="I484" s="291" t="s">
        <v>137</v>
      </c>
      <c r="J484" s="298" t="s">
        <v>3202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2746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3067</v>
      </c>
      <c r="AM484" s="292" t="s">
        <v>3190</v>
      </c>
      <c r="AN484" s="292" t="e">
        <f>VLOOKUP(功能_33[[#This Row],[功能代號]],需二審tmp!A:A,1,FALSE)</f>
        <v>#N/A</v>
      </c>
      <c r="AQ484" s="575" t="str">
        <f t="shared" si="60"/>
        <v>8-3</v>
      </c>
      <c r="AR484" s="577" t="str">
        <f t="shared" si="61"/>
        <v/>
      </c>
      <c r="AS484" s="579" t="str">
        <f t="shared" si="62"/>
        <v/>
      </c>
      <c r="AT484" s="581" t="str">
        <f t="shared" si="63"/>
        <v/>
      </c>
      <c r="AU484" s="583" t="str">
        <f t="shared" si="64"/>
        <v/>
      </c>
      <c r="AV484" s="585" t="str">
        <f t="shared" si="65"/>
        <v/>
      </c>
      <c r="AW484" s="609" t="str">
        <f t="shared" si="59"/>
        <v/>
      </c>
      <c r="AX484" s="585" t="e">
        <f>VLOOKUP(功能_33[[#This Row],[功能代號]],[3]工作表2!$C:$C,1,FALSE)</f>
        <v>#N/A</v>
      </c>
    </row>
    <row r="485" spans="3:50" ht="13.8">
      <c r="C485" s="292" t="s">
        <v>97</v>
      </c>
      <c r="D485" s="292" t="s">
        <v>2840</v>
      </c>
      <c r="E485" s="291" t="s">
        <v>1279</v>
      </c>
      <c r="F485" s="292" t="s">
        <v>1280</v>
      </c>
      <c r="G485" s="292" t="s">
        <v>1134</v>
      </c>
      <c r="H485" s="291" t="s">
        <v>136</v>
      </c>
      <c r="I485" s="291" t="s">
        <v>137</v>
      </c>
      <c r="J485" s="298" t="s">
        <v>3202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2746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3067</v>
      </c>
      <c r="AM485" s="292" t="s">
        <v>3190</v>
      </c>
      <c r="AN485" s="292" t="str">
        <f>VLOOKUP(功能_33[[#This Row],[功能代號]],需二審tmp!A:A,1,FALSE)</f>
        <v>L8336</v>
      </c>
      <c r="AQ485" s="575" t="str">
        <f t="shared" si="60"/>
        <v>8-3</v>
      </c>
      <c r="AR485" s="577" t="str">
        <f t="shared" si="61"/>
        <v/>
      </c>
      <c r="AS485" s="579" t="str">
        <f t="shared" si="62"/>
        <v/>
      </c>
      <c r="AT485" s="581" t="str">
        <f t="shared" si="63"/>
        <v/>
      </c>
      <c r="AU485" s="583" t="str">
        <f t="shared" si="64"/>
        <v/>
      </c>
      <c r="AV485" s="585" t="str">
        <f t="shared" si="65"/>
        <v/>
      </c>
      <c r="AW485" s="609" t="str">
        <f t="shared" si="59"/>
        <v/>
      </c>
      <c r="AX485" s="585" t="e">
        <f>VLOOKUP(功能_33[[#This Row],[功能代號]],[3]工作表2!$C:$C,1,FALSE)</f>
        <v>#N/A</v>
      </c>
    </row>
    <row r="486" spans="3:50" ht="13.8">
      <c r="C486" s="292" t="s">
        <v>97</v>
      </c>
      <c r="D486" s="292" t="s">
        <v>2840</v>
      </c>
      <c r="E486" s="291" t="s">
        <v>1281</v>
      </c>
      <c r="F486" s="292" t="s">
        <v>1282</v>
      </c>
      <c r="G486" s="292" t="s">
        <v>1134</v>
      </c>
      <c r="H486" s="291" t="s">
        <v>136</v>
      </c>
      <c r="I486" s="291" t="s">
        <v>137</v>
      </c>
      <c r="J486" s="298" t="s">
        <v>3202</v>
      </c>
      <c r="K486" s="299">
        <v>44519</v>
      </c>
      <c r="L486" s="299">
        <v>44517</v>
      </c>
      <c r="M486" s="299">
        <v>44545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44545</v>
      </c>
      <c r="Z486" s="299" t="s">
        <v>2746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3067</v>
      </c>
      <c r="AM486" s="292" t="s">
        <v>3190</v>
      </c>
      <c r="AN486" s="292" t="e">
        <f>VLOOKUP(功能_33[[#This Row],[功能代號]],需二審tmp!A:A,1,FALSE)</f>
        <v>#N/A</v>
      </c>
      <c r="AQ486" s="575" t="str">
        <f t="shared" si="60"/>
        <v>8-3</v>
      </c>
      <c r="AR486" s="577" t="str">
        <f t="shared" si="61"/>
        <v/>
      </c>
      <c r="AS486" s="579" t="str">
        <f t="shared" si="62"/>
        <v/>
      </c>
      <c r="AT486" s="581" t="str">
        <f t="shared" si="63"/>
        <v/>
      </c>
      <c r="AU486" s="583" t="str">
        <f t="shared" si="64"/>
        <v/>
      </c>
      <c r="AV486" s="585" t="str">
        <f t="shared" si="65"/>
        <v/>
      </c>
      <c r="AW486" s="609" t="str">
        <f t="shared" si="59"/>
        <v/>
      </c>
      <c r="AX486" s="585" t="e">
        <f>VLOOKUP(功能_33[[#This Row],[功能代號]],[3]工作表2!$C:$C,1,FALSE)</f>
        <v>#N/A</v>
      </c>
    </row>
    <row r="487" spans="3:50" ht="13.8">
      <c r="C487" s="292" t="s">
        <v>97</v>
      </c>
      <c r="D487" s="292" t="s">
        <v>2840</v>
      </c>
      <c r="E487" s="291" t="s">
        <v>1283</v>
      </c>
      <c r="F487" s="292" t="s">
        <v>1284</v>
      </c>
      <c r="G487" s="292" t="s">
        <v>1134</v>
      </c>
      <c r="H487" s="291" t="s">
        <v>136</v>
      </c>
      <c r="I487" s="291" t="s">
        <v>137</v>
      </c>
      <c r="J487" s="298" t="s">
        <v>3202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3067</v>
      </c>
      <c r="AM487" s="292" t="s">
        <v>3191</v>
      </c>
      <c r="AN487" s="292" t="e">
        <f>VLOOKUP(功能_33[[#This Row],[功能代號]],需二審tmp!A:A,1,FALSE)</f>
        <v>#N/A</v>
      </c>
      <c r="AO487" s="356">
        <v>44533</v>
      </c>
      <c r="AQ487" s="575" t="str">
        <f t="shared" si="60"/>
        <v>8-3</v>
      </c>
      <c r="AR487" s="577" t="str">
        <f t="shared" si="61"/>
        <v/>
      </c>
      <c r="AS487" s="579" t="str">
        <f t="shared" si="62"/>
        <v/>
      </c>
      <c r="AT487" s="581" t="str">
        <f t="shared" si="63"/>
        <v/>
      </c>
      <c r="AU487" s="583" t="str">
        <f t="shared" si="64"/>
        <v/>
      </c>
      <c r="AV487" s="585" t="str">
        <f t="shared" si="65"/>
        <v/>
      </c>
      <c r="AW487" s="609" t="str">
        <f t="shared" si="59"/>
        <v/>
      </c>
      <c r="AX487" s="585" t="e">
        <f>VLOOKUP(功能_33[[#This Row],[功能代號]],[3]工作表2!$C:$C,1,FALSE)</f>
        <v>#N/A</v>
      </c>
    </row>
    <row r="488" spans="3:50" ht="13.8">
      <c r="C488" s="292" t="s">
        <v>97</v>
      </c>
      <c r="D488" s="292" t="s">
        <v>2840</v>
      </c>
      <c r="E488" s="291" t="s">
        <v>1285</v>
      </c>
      <c r="F488" s="292" t="s">
        <v>1286</v>
      </c>
      <c r="G488" s="292" t="s">
        <v>1134</v>
      </c>
      <c r="H488" s="291" t="s">
        <v>136</v>
      </c>
      <c r="I488" s="291" t="s">
        <v>137</v>
      </c>
      <c r="J488" s="298" t="s">
        <v>3202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3067</v>
      </c>
      <c r="AM488" s="292" t="s">
        <v>3191</v>
      </c>
      <c r="AN488" s="292" t="e">
        <f>VLOOKUP(功能_33[[#This Row],[功能代號]],需二審tmp!A:A,1,FALSE)</f>
        <v>#N/A</v>
      </c>
      <c r="AO488" s="356">
        <v>44533</v>
      </c>
      <c r="AQ488" s="575" t="str">
        <f t="shared" si="60"/>
        <v>8-3</v>
      </c>
      <c r="AR488" s="577" t="str">
        <f t="shared" si="61"/>
        <v/>
      </c>
      <c r="AS488" s="579" t="str">
        <f t="shared" si="62"/>
        <v/>
      </c>
      <c r="AT488" s="581" t="str">
        <f t="shared" si="63"/>
        <v/>
      </c>
      <c r="AU488" s="583" t="str">
        <f t="shared" si="64"/>
        <v/>
      </c>
      <c r="AV488" s="585" t="str">
        <f t="shared" si="65"/>
        <v/>
      </c>
      <c r="AW488" s="609" t="str">
        <f t="shared" si="59"/>
        <v/>
      </c>
      <c r="AX488" s="585" t="e">
        <f>VLOOKUP(功能_33[[#This Row],[功能代號]],[3]工作表2!$C:$C,1,FALSE)</f>
        <v>#N/A</v>
      </c>
    </row>
    <row r="489" spans="3:50" ht="13.8">
      <c r="C489" s="292" t="s">
        <v>97</v>
      </c>
      <c r="D489" s="292" t="s">
        <v>2840</v>
      </c>
      <c r="E489" s="291" t="s">
        <v>1287</v>
      </c>
      <c r="F489" s="292" t="s">
        <v>1288</v>
      </c>
      <c r="G489" s="292" t="s">
        <v>1134</v>
      </c>
      <c r="H489" s="291" t="s">
        <v>136</v>
      </c>
      <c r="I489" s="291" t="s">
        <v>137</v>
      </c>
      <c r="J489" s="298" t="s">
        <v>3202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3067</v>
      </c>
      <c r="AM489" s="292" t="s">
        <v>3191</v>
      </c>
      <c r="AN489" s="292" t="e">
        <f>VLOOKUP(功能_33[[#This Row],[功能代號]],需二審tmp!A:A,1,FALSE)</f>
        <v>#N/A</v>
      </c>
      <c r="AO489" s="356">
        <v>44533</v>
      </c>
      <c r="AQ489" s="575" t="str">
        <f t="shared" si="60"/>
        <v>8-3</v>
      </c>
      <c r="AR489" s="577" t="str">
        <f t="shared" si="61"/>
        <v/>
      </c>
      <c r="AS489" s="579" t="str">
        <f t="shared" si="62"/>
        <v/>
      </c>
      <c r="AT489" s="581" t="str">
        <f t="shared" si="63"/>
        <v/>
      </c>
      <c r="AU489" s="583" t="str">
        <f t="shared" si="64"/>
        <v/>
      </c>
      <c r="AV489" s="585" t="str">
        <f t="shared" si="65"/>
        <v/>
      </c>
      <c r="AW489" s="609" t="str">
        <f t="shared" si="59"/>
        <v/>
      </c>
      <c r="AX489" s="585" t="e">
        <f>VLOOKUP(功能_33[[#This Row],[功能代號]],[3]工作表2!$C:$C,1,FALSE)</f>
        <v>#N/A</v>
      </c>
    </row>
    <row r="490" spans="3:50" ht="13.8">
      <c r="C490" s="292" t="s">
        <v>97</v>
      </c>
      <c r="D490" s="292" t="s">
        <v>2840</v>
      </c>
      <c r="E490" s="291" t="s">
        <v>1289</v>
      </c>
      <c r="F490" s="292" t="s">
        <v>1290</v>
      </c>
      <c r="G490" s="292" t="s">
        <v>1134</v>
      </c>
      <c r="H490" s="291" t="s">
        <v>136</v>
      </c>
      <c r="I490" s="291" t="s">
        <v>137</v>
      </c>
      <c r="J490" s="298" t="s">
        <v>3202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3067</v>
      </c>
      <c r="AM490" s="292" t="s">
        <v>3191</v>
      </c>
      <c r="AN490" s="292" t="e">
        <f>VLOOKUP(功能_33[[#This Row],[功能代號]],需二審tmp!A:A,1,FALSE)</f>
        <v>#N/A</v>
      </c>
      <c r="AO490" s="356">
        <v>44533</v>
      </c>
      <c r="AQ490" s="575" t="str">
        <f t="shared" si="60"/>
        <v>8-3</v>
      </c>
      <c r="AR490" s="577" t="str">
        <f t="shared" si="61"/>
        <v/>
      </c>
      <c r="AS490" s="579" t="str">
        <f t="shared" si="62"/>
        <v/>
      </c>
      <c r="AT490" s="581" t="str">
        <f t="shared" si="63"/>
        <v/>
      </c>
      <c r="AU490" s="583" t="str">
        <f t="shared" si="64"/>
        <v/>
      </c>
      <c r="AV490" s="585" t="str">
        <f t="shared" si="65"/>
        <v/>
      </c>
      <c r="AW490" s="609" t="str">
        <f t="shared" si="59"/>
        <v/>
      </c>
      <c r="AX490" s="585" t="e">
        <f>VLOOKUP(功能_33[[#This Row],[功能代號]],[3]工作表2!$C:$C,1,FALSE)</f>
        <v>#N/A</v>
      </c>
    </row>
    <row r="491" spans="3:50" ht="13.8">
      <c r="C491" s="292" t="s">
        <v>97</v>
      </c>
      <c r="D491" s="292" t="s">
        <v>2840</v>
      </c>
      <c r="E491" s="291" t="s">
        <v>1291</v>
      </c>
      <c r="F491" s="292" t="s">
        <v>1292</v>
      </c>
      <c r="G491" s="292" t="s">
        <v>1134</v>
      </c>
      <c r="H491" s="291" t="s">
        <v>136</v>
      </c>
      <c r="I491" s="291" t="s">
        <v>137</v>
      </c>
      <c r="J491" s="298" t="s">
        <v>3202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3067</v>
      </c>
      <c r="AM491" s="292" t="s">
        <v>3191</v>
      </c>
      <c r="AN491" s="292" t="e">
        <f>VLOOKUP(功能_33[[#This Row],[功能代號]],需二審tmp!A:A,1,FALSE)</f>
        <v>#N/A</v>
      </c>
      <c r="AO491" s="356">
        <v>44533</v>
      </c>
      <c r="AQ491" s="575" t="str">
        <f t="shared" si="60"/>
        <v>8-3</v>
      </c>
      <c r="AR491" s="577" t="str">
        <f t="shared" si="61"/>
        <v/>
      </c>
      <c r="AS491" s="579" t="str">
        <f t="shared" si="62"/>
        <v/>
      </c>
      <c r="AT491" s="581" t="str">
        <f t="shared" si="63"/>
        <v/>
      </c>
      <c r="AU491" s="583" t="str">
        <f t="shared" si="64"/>
        <v/>
      </c>
      <c r="AV491" s="585" t="str">
        <f t="shared" si="65"/>
        <v/>
      </c>
      <c r="AW491" s="609" t="str">
        <f t="shared" si="59"/>
        <v/>
      </c>
      <c r="AX491" s="585" t="e">
        <f>VLOOKUP(功能_33[[#This Row],[功能代號]],[3]工作表2!$C:$C,1,FALSE)</f>
        <v>#N/A</v>
      </c>
    </row>
    <row r="492" spans="3:50" ht="13.8">
      <c r="C492" s="292" t="s">
        <v>97</v>
      </c>
      <c r="D492" s="292" t="s">
        <v>2840</v>
      </c>
      <c r="E492" s="291" t="s">
        <v>1293</v>
      </c>
      <c r="F492" s="292" t="s">
        <v>1294</v>
      </c>
      <c r="G492" s="292" t="s">
        <v>1134</v>
      </c>
      <c r="H492" s="291" t="s">
        <v>136</v>
      </c>
      <c r="I492" s="291" t="s">
        <v>137</v>
      </c>
      <c r="J492" s="298" t="s">
        <v>3202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3067</v>
      </c>
      <c r="AM492" s="292" t="s">
        <v>3191</v>
      </c>
      <c r="AN492" s="292" t="e">
        <f>VLOOKUP(功能_33[[#This Row],[功能代號]],需二審tmp!A:A,1,FALSE)</f>
        <v>#N/A</v>
      </c>
      <c r="AO492" s="356">
        <v>44533</v>
      </c>
      <c r="AQ492" s="575" t="str">
        <f t="shared" si="60"/>
        <v>8-3</v>
      </c>
      <c r="AR492" s="577" t="str">
        <f t="shared" si="61"/>
        <v/>
      </c>
      <c r="AS492" s="579" t="str">
        <f t="shared" si="62"/>
        <v/>
      </c>
      <c r="AT492" s="581" t="str">
        <f t="shared" si="63"/>
        <v/>
      </c>
      <c r="AU492" s="583" t="str">
        <f t="shared" si="64"/>
        <v/>
      </c>
      <c r="AV492" s="585" t="str">
        <f t="shared" si="65"/>
        <v/>
      </c>
      <c r="AW492" s="609" t="str">
        <f t="shared" si="59"/>
        <v/>
      </c>
      <c r="AX492" s="585" t="e">
        <f>VLOOKUP(功能_33[[#This Row],[功能代號]],[3]工作表2!$C:$C,1,FALSE)</f>
        <v>#N/A</v>
      </c>
    </row>
    <row r="493" spans="3:50" ht="13.8">
      <c r="C493" s="292" t="s">
        <v>97</v>
      </c>
      <c r="D493" s="292" t="s">
        <v>2840</v>
      </c>
      <c r="E493" s="291" t="s">
        <v>1295</v>
      </c>
      <c r="F493" s="292" t="s">
        <v>1296</v>
      </c>
      <c r="G493" s="292" t="s">
        <v>1134</v>
      </c>
      <c r="H493" s="291" t="s">
        <v>136</v>
      </c>
      <c r="I493" s="291" t="s">
        <v>137</v>
      </c>
      <c r="J493" s="298" t="s">
        <v>3202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3067</v>
      </c>
      <c r="AM493" s="292" t="s">
        <v>3191</v>
      </c>
      <c r="AN493" s="292" t="e">
        <f>VLOOKUP(功能_33[[#This Row],[功能代號]],需二審tmp!A:A,1,FALSE)</f>
        <v>#N/A</v>
      </c>
      <c r="AO493" s="356">
        <v>44533</v>
      </c>
      <c r="AQ493" s="575" t="str">
        <f t="shared" si="60"/>
        <v>8-3</v>
      </c>
      <c r="AR493" s="577" t="str">
        <f t="shared" si="61"/>
        <v/>
      </c>
      <c r="AS493" s="579" t="str">
        <f t="shared" si="62"/>
        <v/>
      </c>
      <c r="AT493" s="581" t="str">
        <f t="shared" si="63"/>
        <v/>
      </c>
      <c r="AU493" s="583" t="str">
        <f t="shared" si="64"/>
        <v/>
      </c>
      <c r="AV493" s="585" t="str">
        <f t="shared" si="65"/>
        <v/>
      </c>
      <c r="AW493" s="609" t="str">
        <f t="shared" si="59"/>
        <v/>
      </c>
      <c r="AX493" s="585" t="e">
        <f>VLOOKUP(功能_33[[#This Row],[功能代號]],[3]工作表2!$C:$C,1,FALSE)</f>
        <v>#N/A</v>
      </c>
    </row>
    <row r="494" spans="3:50" ht="13.8">
      <c r="C494" s="292" t="s">
        <v>97</v>
      </c>
      <c r="D494" s="292" t="s">
        <v>2840</v>
      </c>
      <c r="E494" s="291" t="s">
        <v>1297</v>
      </c>
      <c r="F494" s="292" t="s">
        <v>1298</v>
      </c>
      <c r="G494" s="292" t="s">
        <v>1134</v>
      </c>
      <c r="H494" s="291" t="s">
        <v>136</v>
      </c>
      <c r="I494" s="291" t="s">
        <v>137</v>
      </c>
      <c r="J494" s="298" t="s">
        <v>3202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3067</v>
      </c>
      <c r="AM494" s="292" t="s">
        <v>3191</v>
      </c>
      <c r="AN494" s="292" t="e">
        <f>VLOOKUP(功能_33[[#This Row],[功能代號]],需二審tmp!A:A,1,FALSE)</f>
        <v>#N/A</v>
      </c>
      <c r="AO494" s="356">
        <v>44533</v>
      </c>
      <c r="AQ494" s="575" t="str">
        <f t="shared" si="60"/>
        <v>8-3</v>
      </c>
      <c r="AR494" s="577" t="str">
        <f t="shared" si="61"/>
        <v/>
      </c>
      <c r="AS494" s="579" t="str">
        <f t="shared" si="62"/>
        <v/>
      </c>
      <c r="AT494" s="581" t="str">
        <f t="shared" si="63"/>
        <v/>
      </c>
      <c r="AU494" s="583" t="str">
        <f t="shared" si="64"/>
        <v/>
      </c>
      <c r="AV494" s="585" t="str">
        <f t="shared" si="65"/>
        <v/>
      </c>
      <c r="AW494" s="609" t="str">
        <f t="shared" si="59"/>
        <v/>
      </c>
      <c r="AX494" s="585" t="e">
        <f>VLOOKUP(功能_33[[#This Row],[功能代號]],[3]工作表2!$C:$C,1,FALSE)</f>
        <v>#N/A</v>
      </c>
    </row>
    <row r="495" spans="3:50" ht="13.8">
      <c r="C495" s="292" t="s">
        <v>97</v>
      </c>
      <c r="D495" s="292" t="s">
        <v>2840</v>
      </c>
      <c r="E495" s="291" t="s">
        <v>1299</v>
      </c>
      <c r="F495" s="292" t="s">
        <v>1300</v>
      </c>
      <c r="G495" s="292" t="s">
        <v>1134</v>
      </c>
      <c r="H495" s="291" t="s">
        <v>136</v>
      </c>
      <c r="I495" s="291" t="s">
        <v>137</v>
      </c>
      <c r="J495" s="298" t="s">
        <v>3202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3067</v>
      </c>
      <c r="AM495" s="292" t="s">
        <v>3191</v>
      </c>
      <c r="AN495" s="292" t="e">
        <f>VLOOKUP(功能_33[[#This Row],[功能代號]],需二審tmp!A:A,1,FALSE)</f>
        <v>#N/A</v>
      </c>
      <c r="AO495" s="356">
        <v>44533</v>
      </c>
      <c r="AQ495" s="575" t="str">
        <f t="shared" si="60"/>
        <v>8-3</v>
      </c>
      <c r="AR495" s="577" t="str">
        <f t="shared" si="61"/>
        <v/>
      </c>
      <c r="AS495" s="579" t="str">
        <f t="shared" si="62"/>
        <v/>
      </c>
      <c r="AT495" s="581" t="str">
        <f t="shared" si="63"/>
        <v/>
      </c>
      <c r="AU495" s="583" t="str">
        <f t="shared" si="64"/>
        <v/>
      </c>
      <c r="AV495" s="585" t="str">
        <f t="shared" si="65"/>
        <v/>
      </c>
      <c r="AW495" s="609" t="str">
        <f t="shared" si="59"/>
        <v/>
      </c>
      <c r="AX495" s="585" t="e">
        <f>VLOOKUP(功能_33[[#This Row],[功能代號]],[3]工作表2!$C:$C,1,FALSE)</f>
        <v>#N/A</v>
      </c>
    </row>
    <row r="496" spans="3:50" ht="13.8">
      <c r="C496" s="292" t="s">
        <v>97</v>
      </c>
      <c r="D496" s="292" t="s">
        <v>2840</v>
      </c>
      <c r="E496" s="291" t="s">
        <v>1301</v>
      </c>
      <c r="F496" s="292" t="s">
        <v>1302</v>
      </c>
      <c r="G496" s="292" t="s">
        <v>1134</v>
      </c>
      <c r="H496" s="291" t="s">
        <v>136</v>
      </c>
      <c r="I496" s="291" t="s">
        <v>137</v>
      </c>
      <c r="J496" s="298" t="s">
        <v>3202</v>
      </c>
      <c r="K496" s="299">
        <v>44515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3067</v>
      </c>
      <c r="AM496" s="292" t="s">
        <v>3191</v>
      </c>
      <c r="AN496" s="292" t="e">
        <f>VLOOKUP(功能_33[[#This Row],[功能代號]],需二審tmp!A:A,1,FALSE)</f>
        <v>#N/A</v>
      </c>
      <c r="AO496" s="356">
        <v>44533</v>
      </c>
      <c r="AQ496" s="575" t="str">
        <f t="shared" si="60"/>
        <v>8-3</v>
      </c>
      <c r="AR496" s="577" t="str">
        <f t="shared" si="61"/>
        <v/>
      </c>
      <c r="AS496" s="579" t="str">
        <f t="shared" si="62"/>
        <v/>
      </c>
      <c r="AT496" s="581" t="str">
        <f t="shared" si="63"/>
        <v/>
      </c>
      <c r="AU496" s="583" t="str">
        <f t="shared" si="64"/>
        <v/>
      </c>
      <c r="AV496" s="585" t="str">
        <f t="shared" si="65"/>
        <v/>
      </c>
      <c r="AW496" s="609" t="str">
        <f t="shared" si="59"/>
        <v/>
      </c>
      <c r="AX496" s="585" t="e">
        <f>VLOOKUP(功能_33[[#This Row],[功能代號]],[3]工作表2!$C:$C,1,FALSE)</f>
        <v>#N/A</v>
      </c>
    </row>
    <row r="497" spans="3:50" ht="13.8">
      <c r="C497" s="292" t="s">
        <v>97</v>
      </c>
      <c r="D497" s="292" t="s">
        <v>2840</v>
      </c>
      <c r="E497" s="291" t="s">
        <v>1303</v>
      </c>
      <c r="F497" s="292" t="s">
        <v>1304</v>
      </c>
      <c r="G497" s="292" t="s">
        <v>1134</v>
      </c>
      <c r="H497" s="291" t="s">
        <v>136</v>
      </c>
      <c r="I497" s="291" t="s">
        <v>137</v>
      </c>
      <c r="J497" s="298" t="s">
        <v>3202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3067</v>
      </c>
      <c r="AM497" s="292" t="s">
        <v>3191</v>
      </c>
      <c r="AN497" s="292" t="e">
        <f>VLOOKUP(功能_33[[#This Row],[功能代號]],需二審tmp!A:A,1,FALSE)</f>
        <v>#N/A</v>
      </c>
      <c r="AO497" s="356">
        <v>44533</v>
      </c>
      <c r="AQ497" s="575" t="str">
        <f t="shared" si="60"/>
        <v>8-3</v>
      </c>
      <c r="AR497" s="577" t="str">
        <f t="shared" si="61"/>
        <v/>
      </c>
      <c r="AS497" s="579" t="str">
        <f t="shared" si="62"/>
        <v/>
      </c>
      <c r="AT497" s="581" t="str">
        <f t="shared" si="63"/>
        <v/>
      </c>
      <c r="AU497" s="583" t="str">
        <f t="shared" si="64"/>
        <v/>
      </c>
      <c r="AV497" s="585" t="str">
        <f t="shared" si="65"/>
        <v/>
      </c>
      <c r="AW497" s="609" t="str">
        <f t="shared" si="59"/>
        <v/>
      </c>
      <c r="AX497" s="585" t="e">
        <f>VLOOKUP(功能_33[[#This Row],[功能代號]],[3]工作表2!$C:$C,1,FALSE)</f>
        <v>#N/A</v>
      </c>
    </row>
    <row r="498" spans="3:50" ht="13.8">
      <c r="C498" s="292" t="s">
        <v>97</v>
      </c>
      <c r="D498" s="292" t="s">
        <v>2840</v>
      </c>
      <c r="E498" s="291" t="s">
        <v>1305</v>
      </c>
      <c r="F498" s="292" t="s">
        <v>1306</v>
      </c>
      <c r="G498" s="292" t="s">
        <v>1134</v>
      </c>
      <c r="H498" s="291" t="s">
        <v>136</v>
      </c>
      <c r="I498" s="291" t="s">
        <v>137</v>
      </c>
      <c r="J498" s="298" t="s">
        <v>3202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3067</v>
      </c>
      <c r="AM498" s="292" t="s">
        <v>3191</v>
      </c>
      <c r="AN498" s="292" t="e">
        <f>VLOOKUP(功能_33[[#This Row],[功能代號]],需二審tmp!A:A,1,FALSE)</f>
        <v>#N/A</v>
      </c>
      <c r="AO498" s="356">
        <v>44533</v>
      </c>
      <c r="AQ498" s="575" t="str">
        <f t="shared" si="60"/>
        <v>8-3</v>
      </c>
      <c r="AR498" s="577" t="str">
        <f t="shared" si="61"/>
        <v/>
      </c>
      <c r="AS498" s="579" t="str">
        <f t="shared" si="62"/>
        <v/>
      </c>
      <c r="AT498" s="581" t="str">
        <f t="shared" si="63"/>
        <v/>
      </c>
      <c r="AU498" s="583" t="str">
        <f t="shared" si="64"/>
        <v/>
      </c>
      <c r="AV498" s="585" t="str">
        <f t="shared" si="65"/>
        <v/>
      </c>
      <c r="AW498" s="609" t="str">
        <f t="shared" si="59"/>
        <v/>
      </c>
      <c r="AX498" s="585" t="e">
        <f>VLOOKUP(功能_33[[#This Row],[功能代號]],[3]工作表2!$C:$C,1,FALSE)</f>
        <v>#N/A</v>
      </c>
    </row>
    <row r="499" spans="3:50" ht="13.8">
      <c r="C499" s="292" t="s">
        <v>97</v>
      </c>
      <c r="D499" s="292" t="s">
        <v>2840</v>
      </c>
      <c r="E499" s="291" t="s">
        <v>1307</v>
      </c>
      <c r="F499" s="292" t="s">
        <v>1308</v>
      </c>
      <c r="G499" s="292" t="s">
        <v>1134</v>
      </c>
      <c r="H499" s="291" t="s">
        <v>136</v>
      </c>
      <c r="I499" s="291" t="s">
        <v>137</v>
      </c>
      <c r="J499" s="298" t="s">
        <v>3202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3067</v>
      </c>
      <c r="AM499" s="292" t="s">
        <v>3191</v>
      </c>
      <c r="AN499" s="292" t="e">
        <f>VLOOKUP(功能_33[[#This Row],[功能代號]],需二審tmp!A:A,1,FALSE)</f>
        <v>#N/A</v>
      </c>
      <c r="AO499" s="356">
        <v>44533</v>
      </c>
      <c r="AQ499" s="575" t="str">
        <f t="shared" si="60"/>
        <v>8-3</v>
      </c>
      <c r="AR499" s="577" t="str">
        <f t="shared" si="61"/>
        <v/>
      </c>
      <c r="AS499" s="579" t="str">
        <f t="shared" si="62"/>
        <v/>
      </c>
      <c r="AT499" s="581" t="str">
        <f t="shared" si="63"/>
        <v/>
      </c>
      <c r="AU499" s="583" t="str">
        <f t="shared" si="64"/>
        <v/>
      </c>
      <c r="AV499" s="585" t="str">
        <f t="shared" si="65"/>
        <v/>
      </c>
      <c r="AW499" s="609" t="str">
        <f t="shared" si="59"/>
        <v/>
      </c>
      <c r="AX499" s="585" t="e">
        <f>VLOOKUP(功能_33[[#This Row],[功能代號]],[3]工作表2!$C:$C,1,FALSE)</f>
        <v>#N/A</v>
      </c>
    </row>
    <row r="500" spans="3:50" ht="13.8">
      <c r="C500" s="292" t="s">
        <v>97</v>
      </c>
      <c r="D500" s="292" t="s">
        <v>2840</v>
      </c>
      <c r="E500" s="291" t="s">
        <v>1309</v>
      </c>
      <c r="F500" s="292" t="s">
        <v>1310</v>
      </c>
      <c r="G500" s="292" t="s">
        <v>1134</v>
      </c>
      <c r="H500" s="291" t="s">
        <v>136</v>
      </c>
      <c r="I500" s="291" t="s">
        <v>137</v>
      </c>
      <c r="J500" s="298" t="s">
        <v>3202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3067</v>
      </c>
      <c r="AM500" s="292" t="s">
        <v>3191</v>
      </c>
      <c r="AN500" s="292" t="e">
        <f>VLOOKUP(功能_33[[#This Row],[功能代號]],需二審tmp!A:A,1,FALSE)</f>
        <v>#N/A</v>
      </c>
      <c r="AO500" s="356">
        <v>44533</v>
      </c>
      <c r="AQ500" s="575" t="str">
        <f t="shared" si="60"/>
        <v>8-3</v>
      </c>
      <c r="AR500" s="577" t="str">
        <f t="shared" si="61"/>
        <v/>
      </c>
      <c r="AS500" s="579" t="str">
        <f t="shared" si="62"/>
        <v/>
      </c>
      <c r="AT500" s="581" t="str">
        <f t="shared" si="63"/>
        <v/>
      </c>
      <c r="AU500" s="583" t="str">
        <f t="shared" si="64"/>
        <v/>
      </c>
      <c r="AV500" s="585" t="str">
        <f t="shared" si="65"/>
        <v/>
      </c>
      <c r="AW500" s="609" t="str">
        <f t="shared" si="59"/>
        <v/>
      </c>
      <c r="AX500" s="585" t="e">
        <f>VLOOKUP(功能_33[[#This Row],[功能代號]],[3]工作表2!$C:$C,1,FALSE)</f>
        <v>#N/A</v>
      </c>
    </row>
    <row r="501" spans="3:50" ht="13.8">
      <c r="C501" s="292" t="s">
        <v>97</v>
      </c>
      <c r="D501" s="292" t="s">
        <v>2840</v>
      </c>
      <c r="E501" s="291" t="s">
        <v>1311</v>
      </c>
      <c r="F501" s="292" t="s">
        <v>1312</v>
      </c>
      <c r="G501" s="292" t="s">
        <v>1134</v>
      </c>
      <c r="H501" s="291" t="s">
        <v>136</v>
      </c>
      <c r="I501" s="291" t="s">
        <v>137</v>
      </c>
      <c r="J501" s="298" t="s">
        <v>3202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3067</v>
      </c>
      <c r="AM501" s="292" t="s">
        <v>3191</v>
      </c>
      <c r="AN501" s="292" t="e">
        <f>VLOOKUP(功能_33[[#This Row],[功能代號]],需二審tmp!A:A,1,FALSE)</f>
        <v>#N/A</v>
      </c>
      <c r="AO501" s="356">
        <v>44533</v>
      </c>
      <c r="AQ501" s="575" t="str">
        <f t="shared" si="60"/>
        <v>8-3</v>
      </c>
      <c r="AR501" s="577" t="str">
        <f t="shared" si="61"/>
        <v/>
      </c>
      <c r="AS501" s="579" t="str">
        <f t="shared" si="62"/>
        <v/>
      </c>
      <c r="AT501" s="581" t="str">
        <f t="shared" si="63"/>
        <v/>
      </c>
      <c r="AU501" s="583" t="str">
        <f t="shared" si="64"/>
        <v/>
      </c>
      <c r="AV501" s="585" t="str">
        <f t="shared" si="65"/>
        <v/>
      </c>
      <c r="AW501" s="609" t="str">
        <f t="shared" si="59"/>
        <v/>
      </c>
      <c r="AX501" s="585" t="e">
        <f>VLOOKUP(功能_33[[#This Row],[功能代號]],[3]工作表2!$C:$C,1,FALSE)</f>
        <v>#N/A</v>
      </c>
    </row>
    <row r="502" spans="3:50" ht="13.8">
      <c r="C502" s="292" t="s">
        <v>97</v>
      </c>
      <c r="D502" s="292" t="s">
        <v>2840</v>
      </c>
      <c r="E502" s="291" t="s">
        <v>1313</v>
      </c>
      <c r="F502" s="292" t="s">
        <v>1314</v>
      </c>
      <c r="G502" s="292" t="s">
        <v>1134</v>
      </c>
      <c r="H502" s="291" t="s">
        <v>136</v>
      </c>
      <c r="I502" s="291" t="s">
        <v>137</v>
      </c>
      <c r="J502" s="298" t="s">
        <v>3202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3067</v>
      </c>
      <c r="AM502" s="292" t="s">
        <v>3191</v>
      </c>
      <c r="AN502" s="292" t="e">
        <f>VLOOKUP(功能_33[[#This Row],[功能代號]],需二審tmp!A:A,1,FALSE)</f>
        <v>#N/A</v>
      </c>
      <c r="AO502" s="356">
        <v>44533</v>
      </c>
      <c r="AQ502" s="575" t="str">
        <f t="shared" si="60"/>
        <v>8-3</v>
      </c>
      <c r="AR502" s="577" t="str">
        <f t="shared" si="61"/>
        <v/>
      </c>
      <c r="AS502" s="579" t="str">
        <f t="shared" si="62"/>
        <v/>
      </c>
      <c r="AT502" s="581" t="str">
        <f t="shared" si="63"/>
        <v/>
      </c>
      <c r="AU502" s="583" t="str">
        <f t="shared" si="64"/>
        <v/>
      </c>
      <c r="AV502" s="585" t="str">
        <f t="shared" si="65"/>
        <v/>
      </c>
      <c r="AW502" s="609" t="str">
        <f t="shared" si="59"/>
        <v/>
      </c>
      <c r="AX502" s="585" t="e">
        <f>VLOOKUP(功能_33[[#This Row],[功能代號]],[3]工作表2!$C:$C,1,FALSE)</f>
        <v>#N/A</v>
      </c>
    </row>
    <row r="503" spans="3:50" ht="13.8">
      <c r="C503" s="292" t="s">
        <v>97</v>
      </c>
      <c r="D503" s="292" t="s">
        <v>2840</v>
      </c>
      <c r="E503" s="291" t="s">
        <v>1315</v>
      </c>
      <c r="F503" s="292" t="s">
        <v>1316</v>
      </c>
      <c r="G503" s="292" t="s">
        <v>1134</v>
      </c>
      <c r="H503" s="291" t="s">
        <v>136</v>
      </c>
      <c r="I503" s="291" t="s">
        <v>137</v>
      </c>
      <c r="J503" s="298" t="s">
        <v>3202</v>
      </c>
      <c r="K503" s="299">
        <v>44516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3067</v>
      </c>
      <c r="AM503" s="292" t="s">
        <v>3191</v>
      </c>
      <c r="AN503" s="292" t="e">
        <f>VLOOKUP(功能_33[[#This Row],[功能代號]],需二審tmp!A:A,1,FALSE)</f>
        <v>#N/A</v>
      </c>
      <c r="AO503" s="356">
        <v>44533</v>
      </c>
      <c r="AQ503" s="575" t="str">
        <f t="shared" si="60"/>
        <v>8-3</v>
      </c>
      <c r="AR503" s="577" t="str">
        <f t="shared" si="61"/>
        <v/>
      </c>
      <c r="AS503" s="579" t="str">
        <f t="shared" si="62"/>
        <v/>
      </c>
      <c r="AT503" s="581" t="str">
        <f t="shared" si="63"/>
        <v/>
      </c>
      <c r="AU503" s="583" t="str">
        <f t="shared" si="64"/>
        <v/>
      </c>
      <c r="AV503" s="585" t="str">
        <f t="shared" si="65"/>
        <v/>
      </c>
      <c r="AW503" s="609" t="str">
        <f t="shared" si="59"/>
        <v/>
      </c>
      <c r="AX503" s="585" t="e">
        <f>VLOOKUP(功能_33[[#This Row],[功能代號]],[3]工作表2!$C:$C,1,FALSE)</f>
        <v>#N/A</v>
      </c>
    </row>
    <row r="504" spans="3:50" ht="13.8">
      <c r="C504" s="292" t="s">
        <v>97</v>
      </c>
      <c r="D504" s="292" t="s">
        <v>2840</v>
      </c>
      <c r="E504" s="291" t="s">
        <v>1317</v>
      </c>
      <c r="F504" s="292" t="s">
        <v>1318</v>
      </c>
      <c r="G504" s="292" t="s">
        <v>1134</v>
      </c>
      <c r="H504" s="291" t="s">
        <v>136</v>
      </c>
      <c r="I504" s="291" t="s">
        <v>137</v>
      </c>
      <c r="J504" s="298" t="s">
        <v>3202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3067</v>
      </c>
      <c r="AM504" s="292" t="s">
        <v>3191</v>
      </c>
      <c r="AN504" s="292" t="e">
        <f>VLOOKUP(功能_33[[#This Row],[功能代號]],需二審tmp!A:A,1,FALSE)</f>
        <v>#N/A</v>
      </c>
      <c r="AO504" s="356">
        <v>44533</v>
      </c>
      <c r="AQ504" s="575" t="str">
        <f t="shared" si="60"/>
        <v>8-3</v>
      </c>
      <c r="AR504" s="577" t="str">
        <f t="shared" si="61"/>
        <v/>
      </c>
      <c r="AS504" s="579" t="str">
        <f t="shared" si="62"/>
        <v/>
      </c>
      <c r="AT504" s="581" t="str">
        <f t="shared" si="63"/>
        <v/>
      </c>
      <c r="AU504" s="583" t="str">
        <f t="shared" si="64"/>
        <v/>
      </c>
      <c r="AV504" s="585" t="str">
        <f t="shared" si="65"/>
        <v/>
      </c>
      <c r="AW504" s="609" t="str">
        <f t="shared" si="59"/>
        <v/>
      </c>
      <c r="AX504" s="585" t="e">
        <f>VLOOKUP(功能_33[[#This Row],[功能代號]],[3]工作表2!$C:$C,1,FALSE)</f>
        <v>#N/A</v>
      </c>
    </row>
    <row r="505" spans="3:50" ht="13.8">
      <c r="C505" s="292" t="s">
        <v>97</v>
      </c>
      <c r="D505" s="292" t="s">
        <v>2840</v>
      </c>
      <c r="E505" s="291" t="s">
        <v>1319</v>
      </c>
      <c r="F505" s="292" t="s">
        <v>1320</v>
      </c>
      <c r="G505" s="292" t="s">
        <v>1134</v>
      </c>
      <c r="H505" s="291" t="s">
        <v>136</v>
      </c>
      <c r="I505" s="291" t="s">
        <v>137</v>
      </c>
      <c r="J505" s="298" t="s">
        <v>3202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3067</v>
      </c>
      <c r="AM505" s="292" t="s">
        <v>3191</v>
      </c>
      <c r="AN505" s="292" t="e">
        <f>VLOOKUP(功能_33[[#This Row],[功能代號]],需二審tmp!A:A,1,FALSE)</f>
        <v>#N/A</v>
      </c>
      <c r="AO505" s="356">
        <v>44533</v>
      </c>
      <c r="AQ505" s="575" t="str">
        <f t="shared" si="60"/>
        <v>8-3</v>
      </c>
      <c r="AR505" s="577" t="str">
        <f t="shared" si="61"/>
        <v/>
      </c>
      <c r="AS505" s="579" t="str">
        <f t="shared" si="62"/>
        <v/>
      </c>
      <c r="AT505" s="581" t="str">
        <f t="shared" si="63"/>
        <v/>
      </c>
      <c r="AU505" s="583" t="str">
        <f t="shared" si="64"/>
        <v/>
      </c>
      <c r="AV505" s="585" t="str">
        <f t="shared" si="65"/>
        <v/>
      </c>
      <c r="AW505" s="609" t="str">
        <f t="shared" si="59"/>
        <v/>
      </c>
      <c r="AX505" s="585" t="e">
        <f>VLOOKUP(功能_33[[#This Row],[功能代號]],[3]工作表2!$C:$C,1,FALSE)</f>
        <v>#N/A</v>
      </c>
    </row>
    <row r="506" spans="3:50" ht="13.8">
      <c r="C506" s="292" t="s">
        <v>97</v>
      </c>
      <c r="D506" s="292" t="s">
        <v>2840</v>
      </c>
      <c r="E506" s="291" t="s">
        <v>1321</v>
      </c>
      <c r="F506" s="292" t="s">
        <v>1322</v>
      </c>
      <c r="G506" s="292" t="s">
        <v>1134</v>
      </c>
      <c r="H506" s="291" t="s">
        <v>136</v>
      </c>
      <c r="I506" s="291" t="s">
        <v>137</v>
      </c>
      <c r="J506" s="298" t="s">
        <v>3202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3067</v>
      </c>
      <c r="AM506" s="292" t="s">
        <v>3191</v>
      </c>
      <c r="AN506" s="292" t="e">
        <f>VLOOKUP(功能_33[[#This Row],[功能代號]],需二審tmp!A:A,1,FALSE)</f>
        <v>#N/A</v>
      </c>
      <c r="AO506" s="356">
        <v>44533</v>
      </c>
      <c r="AQ506" s="575" t="str">
        <f t="shared" si="60"/>
        <v>8-3</v>
      </c>
      <c r="AR506" s="577" t="str">
        <f t="shared" si="61"/>
        <v/>
      </c>
      <c r="AS506" s="579" t="str">
        <f t="shared" si="62"/>
        <v/>
      </c>
      <c r="AT506" s="581" t="str">
        <f t="shared" si="63"/>
        <v/>
      </c>
      <c r="AU506" s="583" t="str">
        <f t="shared" si="64"/>
        <v/>
      </c>
      <c r="AV506" s="585" t="str">
        <f t="shared" si="65"/>
        <v/>
      </c>
      <c r="AW506" s="609" t="str">
        <f t="shared" si="59"/>
        <v/>
      </c>
      <c r="AX506" s="585" t="e">
        <f>VLOOKUP(功能_33[[#This Row],[功能代號]],[3]工作表2!$C:$C,1,FALSE)</f>
        <v>#N/A</v>
      </c>
    </row>
    <row r="507" spans="3:50" ht="13.8">
      <c r="C507" s="292" t="s">
        <v>97</v>
      </c>
      <c r="D507" s="292" t="s">
        <v>2840</v>
      </c>
      <c r="E507" s="291" t="s">
        <v>1323</v>
      </c>
      <c r="F507" s="292" t="s">
        <v>1324</v>
      </c>
      <c r="G507" s="292" t="s">
        <v>1134</v>
      </c>
      <c r="H507" s="291" t="s">
        <v>136</v>
      </c>
      <c r="I507" s="291" t="s">
        <v>137</v>
      </c>
      <c r="J507" s="298" t="s">
        <v>3202</v>
      </c>
      <c r="K507" s="299">
        <v>44517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3067</v>
      </c>
      <c r="AM507" s="292" t="s">
        <v>3191</v>
      </c>
      <c r="AN507" s="292" t="e">
        <f>VLOOKUP(功能_33[[#This Row],[功能代號]],需二審tmp!A:A,1,FALSE)</f>
        <v>#N/A</v>
      </c>
      <c r="AO507" s="356">
        <v>44533</v>
      </c>
      <c r="AQ507" s="575" t="str">
        <f t="shared" si="60"/>
        <v>8-3</v>
      </c>
      <c r="AR507" s="577" t="str">
        <f t="shared" si="61"/>
        <v/>
      </c>
      <c r="AS507" s="579" t="str">
        <f t="shared" si="62"/>
        <v/>
      </c>
      <c r="AT507" s="581" t="str">
        <f t="shared" si="63"/>
        <v/>
      </c>
      <c r="AU507" s="583" t="str">
        <f t="shared" si="64"/>
        <v/>
      </c>
      <c r="AV507" s="585" t="str">
        <f t="shared" si="65"/>
        <v/>
      </c>
      <c r="AW507" s="609" t="str">
        <f t="shared" si="59"/>
        <v/>
      </c>
      <c r="AX507" s="585" t="e">
        <f>VLOOKUP(功能_33[[#This Row],[功能代號]],[3]工作表2!$C:$C,1,FALSE)</f>
        <v>#N/A</v>
      </c>
    </row>
    <row r="508" spans="3:50" ht="13.8">
      <c r="C508" s="292" t="s">
        <v>97</v>
      </c>
      <c r="D508" s="292" t="s">
        <v>2840</v>
      </c>
      <c r="E508" s="291" t="s">
        <v>1325</v>
      </c>
      <c r="F508" s="292" t="s">
        <v>1326</v>
      </c>
      <c r="G508" s="292" t="s">
        <v>1134</v>
      </c>
      <c r="H508" s="291" t="s">
        <v>136</v>
      </c>
      <c r="I508" s="291" t="s">
        <v>137</v>
      </c>
      <c r="J508" s="298" t="s">
        <v>3202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3067</v>
      </c>
      <c r="AM508" s="292" t="s">
        <v>3191</v>
      </c>
      <c r="AN508" s="292" t="e">
        <f>VLOOKUP(功能_33[[#This Row],[功能代號]],需二審tmp!A:A,1,FALSE)</f>
        <v>#N/A</v>
      </c>
      <c r="AO508" s="356">
        <v>44533</v>
      </c>
      <c r="AQ508" s="575" t="str">
        <f t="shared" si="60"/>
        <v>8-3</v>
      </c>
      <c r="AR508" s="577" t="str">
        <f t="shared" si="61"/>
        <v/>
      </c>
      <c r="AS508" s="579" t="str">
        <f t="shared" si="62"/>
        <v/>
      </c>
      <c r="AT508" s="581" t="str">
        <f t="shared" si="63"/>
        <v/>
      </c>
      <c r="AU508" s="583" t="str">
        <f t="shared" si="64"/>
        <v/>
      </c>
      <c r="AV508" s="585" t="str">
        <f t="shared" si="65"/>
        <v/>
      </c>
      <c r="AW508" s="609" t="str">
        <f t="shared" si="59"/>
        <v/>
      </c>
      <c r="AX508" s="585" t="e">
        <f>VLOOKUP(功能_33[[#This Row],[功能代號]],[3]工作表2!$C:$C,1,FALSE)</f>
        <v>#N/A</v>
      </c>
    </row>
    <row r="509" spans="3:50" ht="13.8">
      <c r="C509" s="292" t="s">
        <v>97</v>
      </c>
      <c r="D509" s="292" t="s">
        <v>2840</v>
      </c>
      <c r="E509" s="291" t="s">
        <v>1327</v>
      </c>
      <c r="F509" s="292" t="s">
        <v>1328</v>
      </c>
      <c r="G509" s="292" t="s">
        <v>1134</v>
      </c>
      <c r="H509" s="291" t="s">
        <v>136</v>
      </c>
      <c r="I509" s="291" t="s">
        <v>137</v>
      </c>
      <c r="J509" s="298" t="s">
        <v>3202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3067</v>
      </c>
      <c r="AM509" s="292" t="s">
        <v>3191</v>
      </c>
      <c r="AN509" s="292" t="e">
        <f>VLOOKUP(功能_33[[#This Row],[功能代號]],需二審tmp!A:A,1,FALSE)</f>
        <v>#N/A</v>
      </c>
      <c r="AO509" s="356">
        <v>44533</v>
      </c>
      <c r="AQ509" s="575" t="str">
        <f t="shared" si="60"/>
        <v>8-3</v>
      </c>
      <c r="AR509" s="577" t="str">
        <f t="shared" si="61"/>
        <v/>
      </c>
      <c r="AS509" s="579" t="str">
        <f t="shared" si="62"/>
        <v/>
      </c>
      <c r="AT509" s="581" t="str">
        <f t="shared" si="63"/>
        <v/>
      </c>
      <c r="AU509" s="583" t="str">
        <f t="shared" si="64"/>
        <v/>
      </c>
      <c r="AV509" s="585" t="str">
        <f t="shared" si="65"/>
        <v/>
      </c>
      <c r="AW509" s="609" t="str">
        <f t="shared" si="59"/>
        <v/>
      </c>
      <c r="AX509" s="585" t="e">
        <f>VLOOKUP(功能_33[[#This Row],[功能代號]],[3]工作表2!$C:$C,1,FALSE)</f>
        <v>#N/A</v>
      </c>
    </row>
    <row r="510" spans="3:50" ht="13.8">
      <c r="C510" s="292" t="s">
        <v>97</v>
      </c>
      <c r="D510" s="292" t="s">
        <v>2840</v>
      </c>
      <c r="E510" s="291" t="s">
        <v>1329</v>
      </c>
      <c r="F510" s="292" t="s">
        <v>1330</v>
      </c>
      <c r="G510" s="292" t="s">
        <v>1134</v>
      </c>
      <c r="H510" s="291" t="s">
        <v>136</v>
      </c>
      <c r="I510" s="291" t="s">
        <v>137</v>
      </c>
      <c r="J510" s="298" t="s">
        <v>3202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3067</v>
      </c>
      <c r="AM510" s="292" t="s">
        <v>3191</v>
      </c>
      <c r="AN510" s="292" t="e">
        <f>VLOOKUP(功能_33[[#This Row],[功能代號]],需二審tmp!A:A,1,FALSE)</f>
        <v>#N/A</v>
      </c>
      <c r="AO510" s="356">
        <v>44533</v>
      </c>
      <c r="AQ510" s="575" t="str">
        <f t="shared" si="60"/>
        <v>8-3</v>
      </c>
      <c r="AR510" s="577" t="str">
        <f t="shared" si="61"/>
        <v/>
      </c>
      <c r="AS510" s="579" t="str">
        <f t="shared" si="62"/>
        <v/>
      </c>
      <c r="AT510" s="581" t="str">
        <f t="shared" si="63"/>
        <v/>
      </c>
      <c r="AU510" s="583" t="str">
        <f t="shared" si="64"/>
        <v/>
      </c>
      <c r="AV510" s="585" t="str">
        <f t="shared" si="65"/>
        <v/>
      </c>
      <c r="AW510" s="609" t="str">
        <f t="shared" si="59"/>
        <v/>
      </c>
      <c r="AX510" s="585" t="e">
        <f>VLOOKUP(功能_33[[#This Row],[功能代號]],[3]工作表2!$C:$C,1,FALSE)</f>
        <v>#N/A</v>
      </c>
    </row>
    <row r="511" spans="3:50" ht="13.8">
      <c r="C511" s="292" t="s">
        <v>97</v>
      </c>
      <c r="D511" s="292" t="s">
        <v>2840</v>
      </c>
      <c r="E511" s="291" t="s">
        <v>1331</v>
      </c>
      <c r="F511" s="292" t="s">
        <v>1332</v>
      </c>
      <c r="G511" s="292" t="s">
        <v>1134</v>
      </c>
      <c r="H511" s="291" t="s">
        <v>136</v>
      </c>
      <c r="I511" s="291" t="s">
        <v>137</v>
      </c>
      <c r="J511" s="298" t="s">
        <v>3202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3067</v>
      </c>
      <c r="AM511" s="292" t="s">
        <v>3191</v>
      </c>
      <c r="AN511" s="292" t="e">
        <f>VLOOKUP(功能_33[[#This Row],[功能代號]],需二審tmp!A:A,1,FALSE)</f>
        <v>#N/A</v>
      </c>
      <c r="AO511" s="356">
        <v>44533</v>
      </c>
      <c r="AQ511" s="575" t="str">
        <f t="shared" si="60"/>
        <v>8-3</v>
      </c>
      <c r="AR511" s="577" t="str">
        <f t="shared" si="61"/>
        <v/>
      </c>
      <c r="AS511" s="579" t="str">
        <f t="shared" si="62"/>
        <v/>
      </c>
      <c r="AT511" s="581" t="str">
        <f t="shared" si="63"/>
        <v/>
      </c>
      <c r="AU511" s="583" t="str">
        <f t="shared" si="64"/>
        <v/>
      </c>
      <c r="AV511" s="585" t="str">
        <f t="shared" si="65"/>
        <v/>
      </c>
      <c r="AW511" s="609" t="str">
        <f t="shared" si="59"/>
        <v/>
      </c>
      <c r="AX511" s="585" t="e">
        <f>VLOOKUP(功能_33[[#This Row],[功能代號]],[3]工作表2!$C:$C,1,FALSE)</f>
        <v>#N/A</v>
      </c>
    </row>
    <row r="512" spans="3:50" ht="13.8">
      <c r="C512" s="292" t="s">
        <v>97</v>
      </c>
      <c r="D512" s="292" t="s">
        <v>2840</v>
      </c>
      <c r="E512" s="291" t="s">
        <v>1333</v>
      </c>
      <c r="F512" s="292" t="s">
        <v>1334</v>
      </c>
      <c r="G512" s="292" t="s">
        <v>1134</v>
      </c>
      <c r="H512" s="291" t="s">
        <v>136</v>
      </c>
      <c r="I512" s="291" t="s">
        <v>137</v>
      </c>
      <c r="J512" s="298" t="s">
        <v>3202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3067</v>
      </c>
      <c r="AM512" s="292" t="s">
        <v>3191</v>
      </c>
      <c r="AN512" s="292" t="e">
        <f>VLOOKUP(功能_33[[#This Row],[功能代號]],需二審tmp!A:A,1,FALSE)</f>
        <v>#N/A</v>
      </c>
      <c r="AO512" s="356">
        <v>44533</v>
      </c>
      <c r="AQ512" s="575" t="str">
        <f t="shared" si="60"/>
        <v>8-3</v>
      </c>
      <c r="AR512" s="577" t="str">
        <f t="shared" si="61"/>
        <v/>
      </c>
      <c r="AS512" s="579" t="str">
        <f t="shared" si="62"/>
        <v/>
      </c>
      <c r="AT512" s="581" t="str">
        <f t="shared" si="63"/>
        <v/>
      </c>
      <c r="AU512" s="583" t="str">
        <f t="shared" si="64"/>
        <v/>
      </c>
      <c r="AV512" s="585" t="str">
        <f t="shared" si="65"/>
        <v/>
      </c>
      <c r="AW512" s="609" t="str">
        <f t="shared" si="59"/>
        <v/>
      </c>
      <c r="AX512" s="585" t="e">
        <f>VLOOKUP(功能_33[[#This Row],[功能代號]],[3]工作表2!$C:$C,1,FALSE)</f>
        <v>#N/A</v>
      </c>
    </row>
    <row r="513" spans="3:50" ht="13.8">
      <c r="C513" s="292" t="s">
        <v>97</v>
      </c>
      <c r="D513" s="292" t="s">
        <v>2840</v>
      </c>
      <c r="E513" s="291" t="s">
        <v>1335</v>
      </c>
      <c r="F513" s="292" t="s">
        <v>1336</v>
      </c>
      <c r="G513" s="292" t="s">
        <v>1134</v>
      </c>
      <c r="H513" s="291" t="s">
        <v>136</v>
      </c>
      <c r="I513" s="291" t="s">
        <v>137</v>
      </c>
      <c r="J513" s="298" t="s">
        <v>3202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3067</v>
      </c>
      <c r="AM513" s="292" t="s">
        <v>3191</v>
      </c>
      <c r="AN513" s="292" t="e">
        <f>VLOOKUP(功能_33[[#This Row],[功能代號]],需二審tmp!A:A,1,FALSE)</f>
        <v>#N/A</v>
      </c>
      <c r="AO513" s="356">
        <v>44533</v>
      </c>
      <c r="AQ513" s="575" t="str">
        <f t="shared" si="60"/>
        <v>8-3</v>
      </c>
      <c r="AR513" s="577" t="str">
        <f t="shared" si="61"/>
        <v/>
      </c>
      <c r="AS513" s="579" t="str">
        <f t="shared" si="62"/>
        <v/>
      </c>
      <c r="AT513" s="581" t="str">
        <f t="shared" si="63"/>
        <v/>
      </c>
      <c r="AU513" s="583" t="str">
        <f t="shared" si="64"/>
        <v/>
      </c>
      <c r="AV513" s="585" t="str">
        <f t="shared" si="65"/>
        <v/>
      </c>
      <c r="AW513" s="609" t="str">
        <f t="shared" si="59"/>
        <v/>
      </c>
      <c r="AX513" s="585" t="e">
        <f>VLOOKUP(功能_33[[#This Row],[功能代號]],[3]工作表2!$C:$C,1,FALSE)</f>
        <v>#N/A</v>
      </c>
    </row>
    <row r="514" spans="3:50" ht="13.8">
      <c r="C514" s="292" t="s">
        <v>97</v>
      </c>
      <c r="D514" s="292" t="s">
        <v>2840</v>
      </c>
      <c r="E514" s="291" t="s">
        <v>1337</v>
      </c>
      <c r="F514" s="292" t="s">
        <v>1338</v>
      </c>
      <c r="G514" s="292" t="s">
        <v>1134</v>
      </c>
      <c r="H514" s="291" t="s">
        <v>136</v>
      </c>
      <c r="I514" s="291" t="s">
        <v>137</v>
      </c>
      <c r="J514" s="298" t="s">
        <v>3202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3067</v>
      </c>
      <c r="AM514" s="292" t="s">
        <v>3191</v>
      </c>
      <c r="AN514" s="292" t="e">
        <f>VLOOKUP(功能_33[[#This Row],[功能代號]],需二審tmp!A:A,1,FALSE)</f>
        <v>#N/A</v>
      </c>
      <c r="AO514" s="356">
        <v>44533</v>
      </c>
      <c r="AQ514" s="575" t="str">
        <f t="shared" si="60"/>
        <v>8-3</v>
      </c>
      <c r="AR514" s="577" t="str">
        <f t="shared" si="61"/>
        <v/>
      </c>
      <c r="AS514" s="579" t="str">
        <f t="shared" si="62"/>
        <v/>
      </c>
      <c r="AT514" s="581" t="str">
        <f t="shared" si="63"/>
        <v/>
      </c>
      <c r="AU514" s="583" t="str">
        <f t="shared" si="64"/>
        <v/>
      </c>
      <c r="AV514" s="585" t="str">
        <f t="shared" si="65"/>
        <v/>
      </c>
      <c r="AW514" s="609" t="str">
        <f t="shared" si="59"/>
        <v/>
      </c>
      <c r="AX514" s="585" t="e">
        <f>VLOOKUP(功能_33[[#This Row],[功能代號]],[3]工作表2!$C:$C,1,FALSE)</f>
        <v>#N/A</v>
      </c>
    </row>
    <row r="515" spans="3:50" ht="13.8">
      <c r="C515" s="292" t="s">
        <v>97</v>
      </c>
      <c r="D515" s="292" t="s">
        <v>2840</v>
      </c>
      <c r="E515" s="291" t="s">
        <v>1339</v>
      </c>
      <c r="F515" s="292" t="s">
        <v>1340</v>
      </c>
      <c r="G515" s="292" t="s">
        <v>1134</v>
      </c>
      <c r="H515" s="291" t="s">
        <v>136</v>
      </c>
      <c r="I515" s="291" t="s">
        <v>137</v>
      </c>
      <c r="J515" s="298" t="s">
        <v>3202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3067</v>
      </c>
      <c r="AM515" s="292" t="s">
        <v>3191</v>
      </c>
      <c r="AN515" s="292" t="e">
        <f>VLOOKUP(功能_33[[#This Row],[功能代號]],需二審tmp!A:A,1,FALSE)</f>
        <v>#N/A</v>
      </c>
      <c r="AO515" s="356">
        <v>44533</v>
      </c>
      <c r="AQ515" s="575" t="str">
        <f t="shared" si="60"/>
        <v>8-3</v>
      </c>
      <c r="AR515" s="577" t="str">
        <f t="shared" si="61"/>
        <v/>
      </c>
      <c r="AS515" s="579" t="str">
        <f t="shared" si="62"/>
        <v/>
      </c>
      <c r="AT515" s="581" t="str">
        <f t="shared" si="63"/>
        <v/>
      </c>
      <c r="AU515" s="583" t="str">
        <f t="shared" si="64"/>
        <v/>
      </c>
      <c r="AV515" s="585" t="str">
        <f t="shared" si="65"/>
        <v/>
      </c>
      <c r="AW515" s="609" t="str">
        <f t="shared" si="59"/>
        <v/>
      </c>
      <c r="AX515" s="585" t="e">
        <f>VLOOKUP(功能_33[[#This Row],[功能代號]],[3]工作表2!$C:$C,1,FALSE)</f>
        <v>#N/A</v>
      </c>
    </row>
    <row r="516" spans="3:50" ht="13.8">
      <c r="C516" s="292" t="s">
        <v>97</v>
      </c>
      <c r="D516" s="292" t="s">
        <v>2840</v>
      </c>
      <c r="E516" s="291" t="s">
        <v>1341</v>
      </c>
      <c r="F516" s="292" t="s">
        <v>1342</v>
      </c>
      <c r="G516" s="292" t="s">
        <v>1134</v>
      </c>
      <c r="H516" s="291" t="s">
        <v>136</v>
      </c>
      <c r="I516" s="291" t="s">
        <v>137</v>
      </c>
      <c r="J516" s="298" t="s">
        <v>3202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3067</v>
      </c>
      <c r="AM516" s="292" t="s">
        <v>3191</v>
      </c>
      <c r="AN516" s="292" t="e">
        <f>VLOOKUP(功能_33[[#This Row],[功能代號]],需二審tmp!A:A,1,FALSE)</f>
        <v>#N/A</v>
      </c>
      <c r="AO516" s="356">
        <v>44533</v>
      </c>
      <c r="AQ516" s="575" t="str">
        <f t="shared" si="60"/>
        <v>8-3</v>
      </c>
      <c r="AR516" s="577" t="str">
        <f t="shared" si="61"/>
        <v/>
      </c>
      <c r="AS516" s="579" t="str">
        <f t="shared" si="62"/>
        <v/>
      </c>
      <c r="AT516" s="581" t="str">
        <f t="shared" si="63"/>
        <v/>
      </c>
      <c r="AU516" s="583" t="str">
        <f t="shared" si="64"/>
        <v/>
      </c>
      <c r="AV516" s="585" t="str">
        <f t="shared" si="65"/>
        <v/>
      </c>
      <c r="AW516" s="609" t="str">
        <f t="shared" si="59"/>
        <v/>
      </c>
      <c r="AX516" s="585" t="e">
        <f>VLOOKUP(功能_33[[#This Row],[功能代號]],[3]工作表2!$C:$C,1,FALSE)</f>
        <v>#N/A</v>
      </c>
    </row>
    <row r="517" spans="3:50" ht="13.8">
      <c r="C517" s="292" t="s">
        <v>97</v>
      </c>
      <c r="D517" s="292" t="s">
        <v>2840</v>
      </c>
      <c r="E517" s="291" t="s">
        <v>1343</v>
      </c>
      <c r="F517" s="292" t="s">
        <v>1344</v>
      </c>
      <c r="G517" s="292" t="s">
        <v>1134</v>
      </c>
      <c r="H517" s="291" t="s">
        <v>136</v>
      </c>
      <c r="I517" s="291" t="s">
        <v>137</v>
      </c>
      <c r="J517" s="298" t="s">
        <v>3202</v>
      </c>
      <c r="K517" s="299">
        <v>44518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3067</v>
      </c>
      <c r="AM517" s="292" t="s">
        <v>3191</v>
      </c>
      <c r="AN517" s="292" t="e">
        <f>VLOOKUP(功能_33[[#This Row],[功能代號]],需二審tmp!A:A,1,FALSE)</f>
        <v>#N/A</v>
      </c>
      <c r="AO517" s="356">
        <v>44533</v>
      </c>
      <c r="AQ517" s="575" t="str">
        <f t="shared" si="60"/>
        <v>8-3</v>
      </c>
      <c r="AR517" s="577" t="str">
        <f t="shared" si="61"/>
        <v/>
      </c>
      <c r="AS517" s="579" t="str">
        <f t="shared" si="62"/>
        <v/>
      </c>
      <c r="AT517" s="581" t="str">
        <f t="shared" si="63"/>
        <v/>
      </c>
      <c r="AU517" s="583" t="str">
        <f t="shared" si="64"/>
        <v/>
      </c>
      <c r="AV517" s="585" t="str">
        <f t="shared" si="65"/>
        <v/>
      </c>
      <c r="AW517" s="609" t="str">
        <f t="shared" si="59"/>
        <v/>
      </c>
      <c r="AX517" s="585" t="e">
        <f>VLOOKUP(功能_33[[#This Row],[功能代號]],[3]工作表2!$C:$C,1,FALSE)</f>
        <v>#N/A</v>
      </c>
    </row>
    <row r="518" spans="3:50" ht="13.8">
      <c r="C518" s="292" t="s">
        <v>97</v>
      </c>
      <c r="D518" s="292" t="s">
        <v>2840</v>
      </c>
      <c r="E518" s="291" t="s">
        <v>1345</v>
      </c>
      <c r="F518" s="292" t="s">
        <v>1346</v>
      </c>
      <c r="G518" s="292" t="s">
        <v>1134</v>
      </c>
      <c r="H518" s="291" t="s">
        <v>136</v>
      </c>
      <c r="I518" s="291" t="s">
        <v>137</v>
      </c>
      <c r="J518" s="298" t="s">
        <v>3202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3067</v>
      </c>
      <c r="AM518" s="292" t="s">
        <v>3191</v>
      </c>
      <c r="AN518" s="292" t="e">
        <f>VLOOKUP(功能_33[[#This Row],[功能代號]],需二審tmp!A:A,1,FALSE)</f>
        <v>#N/A</v>
      </c>
      <c r="AO518" s="356">
        <v>44533</v>
      </c>
      <c r="AQ518" s="575" t="str">
        <f t="shared" si="60"/>
        <v>8-3</v>
      </c>
      <c r="AR518" s="577" t="str">
        <f t="shared" si="61"/>
        <v/>
      </c>
      <c r="AS518" s="579" t="str">
        <f t="shared" si="62"/>
        <v/>
      </c>
      <c r="AT518" s="581" t="str">
        <f t="shared" si="63"/>
        <v/>
      </c>
      <c r="AU518" s="583" t="str">
        <f t="shared" si="64"/>
        <v/>
      </c>
      <c r="AV518" s="585" t="str">
        <f t="shared" si="65"/>
        <v/>
      </c>
      <c r="AW518" s="609" t="str">
        <f t="shared" si="59"/>
        <v/>
      </c>
      <c r="AX518" s="585" t="e">
        <f>VLOOKUP(功能_33[[#This Row],[功能代號]],[3]工作表2!$C:$C,1,FALSE)</f>
        <v>#N/A</v>
      </c>
    </row>
    <row r="519" spans="3:50" ht="13.8">
      <c r="C519" s="292" t="s">
        <v>97</v>
      </c>
      <c r="D519" s="292" t="s">
        <v>2840</v>
      </c>
      <c r="E519" s="291" t="s">
        <v>1347</v>
      </c>
      <c r="F519" s="292" t="s">
        <v>1348</v>
      </c>
      <c r="G519" s="292" t="s">
        <v>1134</v>
      </c>
      <c r="H519" s="291" t="s">
        <v>136</v>
      </c>
      <c r="I519" s="291" t="s">
        <v>137</v>
      </c>
      <c r="J519" s="298" t="s">
        <v>3202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3067</v>
      </c>
      <c r="AM519" s="292" t="s">
        <v>3191</v>
      </c>
      <c r="AN519" s="292" t="e">
        <f>VLOOKUP(功能_33[[#This Row],[功能代號]],需二審tmp!A:A,1,FALSE)</f>
        <v>#N/A</v>
      </c>
      <c r="AO519" s="356">
        <v>44533</v>
      </c>
      <c r="AQ519" s="575" t="str">
        <f t="shared" si="60"/>
        <v>8-3</v>
      </c>
      <c r="AR519" s="577" t="str">
        <f t="shared" si="61"/>
        <v/>
      </c>
      <c r="AS519" s="579" t="str">
        <f t="shared" si="62"/>
        <v/>
      </c>
      <c r="AT519" s="581" t="str">
        <f t="shared" si="63"/>
        <v/>
      </c>
      <c r="AU519" s="583" t="str">
        <f t="shared" si="64"/>
        <v/>
      </c>
      <c r="AV519" s="585" t="str">
        <f t="shared" si="65"/>
        <v/>
      </c>
      <c r="AW519" s="609" t="str">
        <f t="shared" si="59"/>
        <v/>
      </c>
      <c r="AX519" s="585" t="e">
        <f>VLOOKUP(功能_33[[#This Row],[功能代號]],[3]工作表2!$C:$C,1,FALSE)</f>
        <v>#N/A</v>
      </c>
    </row>
    <row r="520" spans="3:50" ht="13.8">
      <c r="C520" s="292" t="s">
        <v>97</v>
      </c>
      <c r="D520" s="292" t="s">
        <v>2840</v>
      </c>
      <c r="E520" s="291" t="s">
        <v>1349</v>
      </c>
      <c r="F520" s="292" t="s">
        <v>1350</v>
      </c>
      <c r="G520" s="292" t="s">
        <v>1134</v>
      </c>
      <c r="H520" s="291" t="s">
        <v>136</v>
      </c>
      <c r="I520" s="291" t="s">
        <v>137</v>
      </c>
      <c r="J520" s="298" t="s">
        <v>3202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3067</v>
      </c>
      <c r="AM520" s="292" t="s">
        <v>3191</v>
      </c>
      <c r="AN520" s="292" t="e">
        <f>VLOOKUP(功能_33[[#This Row],[功能代號]],需二審tmp!A:A,1,FALSE)</f>
        <v>#N/A</v>
      </c>
      <c r="AO520" s="356">
        <v>44533</v>
      </c>
      <c r="AQ520" s="575" t="str">
        <f t="shared" si="60"/>
        <v>8-3</v>
      </c>
      <c r="AR520" s="577" t="str">
        <f t="shared" si="61"/>
        <v/>
      </c>
      <c r="AS520" s="579" t="str">
        <f t="shared" si="62"/>
        <v/>
      </c>
      <c r="AT520" s="581" t="str">
        <f t="shared" si="63"/>
        <v/>
      </c>
      <c r="AU520" s="583" t="str">
        <f t="shared" si="64"/>
        <v/>
      </c>
      <c r="AV520" s="585" t="str">
        <f t="shared" si="65"/>
        <v/>
      </c>
      <c r="AW520" s="609" t="str">
        <f t="shared" si="59"/>
        <v/>
      </c>
      <c r="AX520" s="585" t="e">
        <f>VLOOKUP(功能_33[[#This Row],[功能代號]],[3]工作表2!$C:$C,1,FALSE)</f>
        <v>#N/A</v>
      </c>
    </row>
    <row r="521" spans="3:50" ht="13.8">
      <c r="C521" s="292" t="s">
        <v>97</v>
      </c>
      <c r="D521" s="292" t="s">
        <v>2840</v>
      </c>
      <c r="E521" s="291" t="s">
        <v>1351</v>
      </c>
      <c r="F521" s="292" t="s">
        <v>1352</v>
      </c>
      <c r="G521" s="292" t="s">
        <v>1134</v>
      </c>
      <c r="H521" s="291" t="s">
        <v>136</v>
      </c>
      <c r="I521" s="291" t="s">
        <v>137</v>
      </c>
      <c r="J521" s="298" t="s">
        <v>3202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3067</v>
      </c>
      <c r="AM521" s="292" t="s">
        <v>3191</v>
      </c>
      <c r="AN521" s="292" t="e">
        <f>VLOOKUP(功能_33[[#This Row],[功能代號]],需二審tmp!A:A,1,FALSE)</f>
        <v>#N/A</v>
      </c>
      <c r="AO521" s="356">
        <v>44533</v>
      </c>
      <c r="AQ521" s="575" t="str">
        <f t="shared" si="60"/>
        <v>8-3</v>
      </c>
      <c r="AR521" s="577" t="str">
        <f t="shared" si="61"/>
        <v/>
      </c>
      <c r="AS521" s="579" t="str">
        <f t="shared" si="62"/>
        <v/>
      </c>
      <c r="AT521" s="581" t="str">
        <f t="shared" si="63"/>
        <v/>
      </c>
      <c r="AU521" s="583" t="str">
        <f t="shared" si="64"/>
        <v/>
      </c>
      <c r="AV521" s="585" t="str">
        <f t="shared" si="65"/>
        <v/>
      </c>
      <c r="AW521" s="609" t="str">
        <f t="shared" si="59"/>
        <v/>
      </c>
      <c r="AX521" s="585" t="e">
        <f>VLOOKUP(功能_33[[#This Row],[功能代號]],[3]工作表2!$C:$C,1,FALSE)</f>
        <v>#N/A</v>
      </c>
    </row>
    <row r="522" spans="3:50" ht="13.8">
      <c r="C522" s="292" t="s">
        <v>97</v>
      </c>
      <c r="D522" s="292" t="s">
        <v>2840</v>
      </c>
      <c r="E522" s="291" t="s">
        <v>1353</v>
      </c>
      <c r="F522" s="292" t="s">
        <v>1354</v>
      </c>
      <c r="G522" s="292" t="s">
        <v>1134</v>
      </c>
      <c r="H522" s="291" t="s">
        <v>136</v>
      </c>
      <c r="I522" s="291" t="s">
        <v>137</v>
      </c>
      <c r="J522" s="298" t="s">
        <v>3202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3067</v>
      </c>
      <c r="AM522" s="292" t="s">
        <v>3191</v>
      </c>
      <c r="AN522" s="292" t="e">
        <f>VLOOKUP(功能_33[[#This Row],[功能代號]],需二審tmp!A:A,1,FALSE)</f>
        <v>#N/A</v>
      </c>
      <c r="AO522" s="356">
        <v>44533</v>
      </c>
      <c r="AQ522" s="575" t="str">
        <f t="shared" si="60"/>
        <v>8-3</v>
      </c>
      <c r="AR522" s="577" t="str">
        <f t="shared" si="61"/>
        <v/>
      </c>
      <c r="AS522" s="579" t="str">
        <f t="shared" si="62"/>
        <v/>
      </c>
      <c r="AT522" s="581" t="str">
        <f t="shared" si="63"/>
        <v/>
      </c>
      <c r="AU522" s="583" t="str">
        <f t="shared" si="64"/>
        <v/>
      </c>
      <c r="AV522" s="585" t="str">
        <f t="shared" si="65"/>
        <v/>
      </c>
      <c r="AW522" s="609" t="str">
        <f t="shared" si="59"/>
        <v/>
      </c>
      <c r="AX522" s="585" t="e">
        <f>VLOOKUP(功能_33[[#This Row],[功能代號]],[3]工作表2!$C:$C,1,FALSE)</f>
        <v>#N/A</v>
      </c>
    </row>
    <row r="523" spans="3:50" ht="13.8">
      <c r="C523" s="292" t="s">
        <v>97</v>
      </c>
      <c r="D523" s="292" t="s">
        <v>2840</v>
      </c>
      <c r="E523" s="291" t="s">
        <v>1355</v>
      </c>
      <c r="F523" s="292" t="s">
        <v>1356</v>
      </c>
      <c r="G523" s="292" t="s">
        <v>1134</v>
      </c>
      <c r="H523" s="291" t="s">
        <v>136</v>
      </c>
      <c r="I523" s="291" t="s">
        <v>137</v>
      </c>
      <c r="J523" s="298" t="s">
        <v>3202</v>
      </c>
      <c r="K523" s="299">
        <v>44519</v>
      </c>
      <c r="L523" s="299">
        <v>44517</v>
      </c>
      <c r="M523" s="299">
        <v>44536</v>
      </c>
      <c r="N523" s="291" t="s">
        <v>7</v>
      </c>
      <c r="O523" s="291" t="s">
        <v>25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195</v>
      </c>
      <c r="AA523" s="299">
        <v>44540</v>
      </c>
      <c r="AB523" s="299">
        <v>44540</v>
      </c>
      <c r="AC523" s="299">
        <v>44545</v>
      </c>
      <c r="AD523" s="299"/>
      <c r="AE523" s="299"/>
      <c r="AF523" s="355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3067</v>
      </c>
      <c r="AM523" s="292" t="s">
        <v>3191</v>
      </c>
      <c r="AN523" s="292" t="e">
        <f>VLOOKUP(功能_33[[#This Row],[功能代號]],需二審tmp!A:A,1,FALSE)</f>
        <v>#N/A</v>
      </c>
      <c r="AO523" s="356">
        <v>44533</v>
      </c>
      <c r="AQ523" s="575" t="str">
        <f t="shared" si="60"/>
        <v>8-3</v>
      </c>
      <c r="AR523" s="577" t="str">
        <f t="shared" si="61"/>
        <v/>
      </c>
      <c r="AS523" s="579" t="str">
        <f t="shared" si="62"/>
        <v/>
      </c>
      <c r="AT523" s="581" t="str">
        <f t="shared" si="63"/>
        <v/>
      </c>
      <c r="AU523" s="583" t="str">
        <f t="shared" si="64"/>
        <v/>
      </c>
      <c r="AV523" s="585" t="str">
        <f t="shared" si="65"/>
        <v/>
      </c>
      <c r="AW523" s="609" t="str">
        <f t="shared" ref="AW523:AW546" si="66">IF(OR(COUNTA(M523)=0,COUNTA(Y523)=0),I523,"")</f>
        <v/>
      </c>
      <c r="AX523" s="585" t="e">
        <f>VLOOKUP(功能_33[[#This Row],[功能代號]],[3]工作表2!$C:$C,1,FALSE)</f>
        <v>#N/A</v>
      </c>
    </row>
    <row r="524" spans="3:50" ht="13.8">
      <c r="C524" s="292" t="s">
        <v>97</v>
      </c>
      <c r="D524" s="292" t="s">
        <v>2841</v>
      </c>
      <c r="E524" s="291" t="s">
        <v>1357</v>
      </c>
      <c r="F524" s="292" t="s">
        <v>1358</v>
      </c>
      <c r="G524" s="292" t="s">
        <v>1359</v>
      </c>
      <c r="H524" s="291" t="s">
        <v>136</v>
      </c>
      <c r="I524" s="291" t="s">
        <v>137</v>
      </c>
      <c r="J524" s="298" t="s">
        <v>3168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Row],[功能代號]],[6]外部輸出入介面!$C:$F,4,FALSE)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3067</v>
      </c>
      <c r="AM524" s="292" t="s">
        <v>3162</v>
      </c>
      <c r="AN524" s="292" t="e">
        <f>VLOOKUP(功能_33[[#This Row],[功能代號]],需二審tmp!A:A,1,FALSE)</f>
        <v>#N/A</v>
      </c>
      <c r="AO524" s="356">
        <v>44526</v>
      </c>
      <c r="AQ524" s="575" t="str">
        <f t="shared" ref="AQ524:AQ546" si="67">IF(COUNTA(AC524)=1,LEFT(D524,3),"")</f>
        <v>8-5</v>
      </c>
      <c r="AR524" s="577" t="str">
        <f t="shared" ref="AR524:AR546" si="68">IF(AND(COUNTA(L524)=1,COUNTA(M524)=1,COUNTA(Y524)=1,COUNTA(AB524)=1,COUNTA(AC524)=0),LEFT(D524,3),"")</f>
        <v/>
      </c>
      <c r="AS524" s="579" t="str">
        <f t="shared" ref="AS524:AS546" si="69">IF(AND(COUNTA(L524)=1,COUNTA(M524)=1,COUNTA(Y524)=1,COUNTA(AB524)=0,COUNTA(AC524)=0),LEFT(D524,3),"")</f>
        <v/>
      </c>
      <c r="AT524" s="581" t="str">
        <f t="shared" ref="AT524:AT546" si="70">IF(AND(COUNTA(M524)=0,COUNTA(Y524)=1),LEFT(D524,3),"")</f>
        <v/>
      </c>
      <c r="AU524" s="583" t="str">
        <f t="shared" ref="AU524:AU546" si="71">IF(AND(COUNTA(M524)=1,COUNTA(Y524)=0),LEFT(D524,3),"")</f>
        <v/>
      </c>
      <c r="AV524" s="585" t="str">
        <f t="shared" ref="AV524:AV546" si="72">IF(AND(COUNTA(M524)=0,COUNTA(Y524)=0),LEFT(D524,3),"")</f>
        <v/>
      </c>
      <c r="AW524" s="609" t="str">
        <f t="shared" si="66"/>
        <v/>
      </c>
      <c r="AX524" s="585" t="e">
        <f>VLOOKUP(功能_33[[#This Row],[功能代號]],[3]工作表2!$C:$C,1,FALSE)</f>
        <v>#N/A</v>
      </c>
    </row>
    <row r="525" spans="3:50" ht="13.8">
      <c r="C525" s="292" t="s">
        <v>97</v>
      </c>
      <c r="D525" s="292" t="s">
        <v>2841</v>
      </c>
      <c r="E525" s="291" t="s">
        <v>1360</v>
      </c>
      <c r="F525" s="292" t="s">
        <v>1361</v>
      </c>
      <c r="G525" s="292" t="s">
        <v>1359</v>
      </c>
      <c r="H525" s="291" t="s">
        <v>136</v>
      </c>
      <c r="I525" s="291" t="s">
        <v>137</v>
      </c>
      <c r="J525" s="298" t="s">
        <v>3168</v>
      </c>
      <c r="K525" s="299">
        <v>44524</v>
      </c>
      <c r="L525" s="299">
        <v>44525</v>
      </c>
      <c r="M525" s="299">
        <v>44533</v>
      </c>
      <c r="N525" s="291" t="str">
        <f>VLOOKUP(功能_33[[#This Row],[功能代號]],[6]外部輸出入介面!$C:$F,4,FALSE)</f>
        <v>林清河</v>
      </c>
      <c r="O525" s="291" t="s">
        <v>21</v>
      </c>
      <c r="P525" s="291"/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程慧娟</v>
      </c>
      <c r="AH525" s="299"/>
      <c r="AI525" s="299"/>
      <c r="AJ525" s="292"/>
      <c r="AL525" s="291" t="s">
        <v>3067</v>
      </c>
      <c r="AM525" s="292" t="s">
        <v>3162</v>
      </c>
      <c r="AN525" s="292" t="e">
        <f>VLOOKUP(功能_33[[#This Row],[功能代號]],需二審tmp!A:A,1,FALSE)</f>
        <v>#N/A</v>
      </c>
      <c r="AO525" s="356">
        <v>44526</v>
      </c>
      <c r="AQ525" s="575" t="str">
        <f t="shared" si="67"/>
        <v>8-5</v>
      </c>
      <c r="AR525" s="577" t="str">
        <f t="shared" si="68"/>
        <v/>
      </c>
      <c r="AS525" s="579" t="str">
        <f t="shared" si="69"/>
        <v/>
      </c>
      <c r="AT525" s="581" t="str">
        <f t="shared" si="70"/>
        <v/>
      </c>
      <c r="AU525" s="583" t="str">
        <f t="shared" si="71"/>
        <v/>
      </c>
      <c r="AV525" s="585" t="str">
        <f t="shared" si="72"/>
        <v/>
      </c>
      <c r="AW525" s="609" t="str">
        <f t="shared" si="66"/>
        <v/>
      </c>
      <c r="AX525" s="585" t="e">
        <f>VLOOKUP(功能_33[[#This Row],[功能代號]],[3]工作表2!$C:$C,1,FALSE)</f>
        <v>#N/A</v>
      </c>
    </row>
    <row r="526" spans="3:50" ht="13.8">
      <c r="C526" s="292" t="s">
        <v>97</v>
      </c>
      <c r="D526" s="292" t="s">
        <v>2841</v>
      </c>
      <c r="E526" s="291" t="s">
        <v>1362</v>
      </c>
      <c r="F526" s="292" t="s">
        <v>1363</v>
      </c>
      <c r="G526" s="292" t="s">
        <v>1359</v>
      </c>
      <c r="H526" s="291" t="s">
        <v>136</v>
      </c>
      <c r="I526" s="291" t="s">
        <v>137</v>
      </c>
      <c r="J526" s="298" t="s">
        <v>3168</v>
      </c>
      <c r="K526" s="299">
        <v>44524</v>
      </c>
      <c r="L526" s="299">
        <v>44525</v>
      </c>
      <c r="M526" s="299">
        <v>44533</v>
      </c>
      <c r="N526" s="291" t="s">
        <v>7</v>
      </c>
      <c r="O526" s="291" t="s">
        <v>25</v>
      </c>
      <c r="P526" s="291" t="s">
        <v>21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44533</v>
      </c>
      <c r="Z526" s="299" t="s">
        <v>133</v>
      </c>
      <c r="AA526" s="299">
        <v>44540</v>
      </c>
      <c r="AB526" s="299">
        <v>44540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邱怡婷</v>
      </c>
      <c r="AH526" s="299"/>
      <c r="AI526" s="299"/>
      <c r="AJ526" s="292"/>
      <c r="AL526" s="291" t="s">
        <v>3067</v>
      </c>
      <c r="AM526" s="292" t="s">
        <v>3163</v>
      </c>
      <c r="AN526" s="292" t="e">
        <f>VLOOKUP(功能_33[[#This Row],[功能代號]],需二審tmp!A:A,1,FALSE)</f>
        <v>#N/A</v>
      </c>
      <c r="AO526" s="356">
        <v>44526</v>
      </c>
      <c r="AQ526" s="575" t="str">
        <f t="shared" si="67"/>
        <v>8-5</v>
      </c>
      <c r="AR526" s="577" t="str">
        <f t="shared" si="68"/>
        <v/>
      </c>
      <c r="AS526" s="579" t="str">
        <f t="shared" si="69"/>
        <v/>
      </c>
      <c r="AT526" s="581" t="str">
        <f t="shared" si="70"/>
        <v/>
      </c>
      <c r="AU526" s="583" t="str">
        <f t="shared" si="71"/>
        <v/>
      </c>
      <c r="AV526" s="585" t="str">
        <f t="shared" si="72"/>
        <v/>
      </c>
      <c r="AW526" s="609" t="str">
        <f t="shared" si="66"/>
        <v/>
      </c>
      <c r="AX526" s="585" t="e">
        <f>VLOOKUP(功能_33[[#This Row],[功能代號]],[3]工作表2!$C:$C,1,FALSE)</f>
        <v>#N/A</v>
      </c>
    </row>
    <row r="527" spans="3:50" ht="31.2">
      <c r="C527" s="292" t="s">
        <v>97</v>
      </c>
      <c r="D527" s="292" t="s">
        <v>2833</v>
      </c>
      <c r="E527" s="291" t="s">
        <v>1364</v>
      </c>
      <c r="F527" s="292" t="s">
        <v>1365</v>
      </c>
      <c r="G527" s="292" t="s">
        <v>1366</v>
      </c>
      <c r="H527" s="291" t="s">
        <v>480</v>
      </c>
      <c r="I527" s="291" t="s">
        <v>480</v>
      </c>
      <c r="J527" s="298" t="s">
        <v>3168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Row],[功能代號]],[6]外部輸出入介面!$C:$F,4,FALSE)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3173</v>
      </c>
      <c r="AM527" s="635" t="s">
        <v>3169</v>
      </c>
      <c r="AN527" s="292" t="str">
        <f>VLOOKUP(功能_33[[#This Row],[功能代號]],需二審tmp!A:A,1,FALSE)</f>
        <v>L8401</v>
      </c>
      <c r="AO527" s="356">
        <v>44526</v>
      </c>
      <c r="AQ527" s="575" t="str">
        <f t="shared" si="67"/>
        <v>8-4</v>
      </c>
      <c r="AR527" s="577" t="str">
        <f t="shared" si="68"/>
        <v/>
      </c>
      <c r="AS527" s="579" t="str">
        <f t="shared" si="69"/>
        <v/>
      </c>
      <c r="AT527" s="581" t="str">
        <f t="shared" si="70"/>
        <v/>
      </c>
      <c r="AU527" s="583" t="str">
        <f t="shared" si="71"/>
        <v/>
      </c>
      <c r="AV527" s="585" t="str">
        <f t="shared" si="72"/>
        <v/>
      </c>
      <c r="AW527" s="609" t="str">
        <f t="shared" si="66"/>
        <v/>
      </c>
      <c r="AX527" s="585" t="e">
        <f>VLOOKUP(功能_33[[#This Row],[功能代號]],[3]工作表2!$C:$C,1,FALSE)</f>
        <v>#N/A</v>
      </c>
    </row>
    <row r="528" spans="3:50" ht="102.45" customHeight="1">
      <c r="C528" s="292" t="s">
        <v>97</v>
      </c>
      <c r="D528" s="292" t="s">
        <v>2833</v>
      </c>
      <c r="E528" s="291" t="s">
        <v>1367</v>
      </c>
      <c r="F528" s="292" t="s">
        <v>1368</v>
      </c>
      <c r="G528" s="219" t="s">
        <v>2748</v>
      </c>
      <c r="H528" s="291" t="s">
        <v>480</v>
      </c>
      <c r="I528" s="291" t="s">
        <v>480</v>
      </c>
      <c r="J528" s="298" t="s">
        <v>3168</v>
      </c>
      <c r="K528" s="299">
        <v>44524</v>
      </c>
      <c r="L528" s="299">
        <v>44525</v>
      </c>
      <c r="M528" s="299">
        <v>44529</v>
      </c>
      <c r="N528" s="291" t="str">
        <f>VLOOKUP(功能_33[[#This Row],[功能代號]],[6]外部輸出入介面!$C:$F,4,FALSE)</f>
        <v>林清河</v>
      </c>
      <c r="O528" s="291" t="s">
        <v>567</v>
      </c>
      <c r="T528" s="291"/>
      <c r="V528" s="291"/>
      <c r="W528" s="291"/>
      <c r="X528" s="292" t="str">
        <f>VLOOKUP(功能_33[[#This Row],[User]],SKL放款!A:G,7,FALSE)</f>
        <v>放款審查課</v>
      </c>
      <c r="Y528" s="299">
        <v>44529</v>
      </c>
      <c r="Z528" s="299" t="s">
        <v>133</v>
      </c>
      <c r="AA528" s="282">
        <v>44544</v>
      </c>
      <c r="AB528" s="299">
        <v>44544</v>
      </c>
      <c r="AC528" s="299">
        <v>44544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鄧雪美</v>
      </c>
      <c r="AH528" s="299"/>
      <c r="AI528" s="299"/>
      <c r="AJ528" s="292"/>
      <c r="AL528" s="308" t="s">
        <v>3172</v>
      </c>
      <c r="AM528" s="635" t="s">
        <v>3170</v>
      </c>
      <c r="AN528" s="292" t="str">
        <f>VLOOKUP(功能_33[[#This Row],[功能代號]],需二審tmp!A:A,1,FALSE)</f>
        <v>L8402</v>
      </c>
      <c r="AO528" s="356">
        <v>44526</v>
      </c>
      <c r="AQ528" s="575" t="str">
        <f t="shared" si="67"/>
        <v>8-4</v>
      </c>
      <c r="AR528" s="577" t="str">
        <f t="shared" si="68"/>
        <v/>
      </c>
      <c r="AS528" s="579" t="str">
        <f t="shared" si="69"/>
        <v/>
      </c>
      <c r="AT528" s="581" t="str">
        <f t="shared" si="70"/>
        <v/>
      </c>
      <c r="AU528" s="583" t="str">
        <f t="shared" si="71"/>
        <v/>
      </c>
      <c r="AV528" s="585" t="str">
        <f t="shared" si="72"/>
        <v/>
      </c>
      <c r="AW528" s="609" t="str">
        <f t="shared" si="66"/>
        <v/>
      </c>
      <c r="AX528" s="585" t="e">
        <f>VLOOKUP(功能_33[[#This Row],[功能代號]],[3]工作表2!$C:$C,1,FALSE)</f>
        <v>#N/A</v>
      </c>
    </row>
    <row r="529" spans="1:50" ht="27.6">
      <c r="C529" s="292" t="s">
        <v>96</v>
      </c>
      <c r="D529" s="280" t="s">
        <v>2834</v>
      </c>
      <c r="E529" s="291" t="s">
        <v>1369</v>
      </c>
      <c r="F529" s="292" t="s">
        <v>1370</v>
      </c>
      <c r="G529" s="292" t="s">
        <v>1371</v>
      </c>
      <c r="H529" s="291" t="s">
        <v>480</v>
      </c>
      <c r="I529" s="291" t="s">
        <v>480</v>
      </c>
      <c r="J529" s="298" t="s">
        <v>3244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Row],[功能代號]],[6]外部輸出入介面!$C:$F,4,FALSE)</f>
        <v>林清河</v>
      </c>
      <c r="O529" s="291" t="str">
        <f>VLOOKUP(功能_33[[#This Row],[功能代號]],[6]外部輸出入介面!$C:$F,3,FALSE)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/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2749</v>
      </c>
      <c r="AM529" s="292" t="s">
        <v>2750</v>
      </c>
      <c r="AN529" s="292" t="e">
        <f>VLOOKUP(功能_33[[#This Row],[功能代號]],需二審tmp!A:A,1,FALSE)</f>
        <v>#N/A</v>
      </c>
      <c r="AQ529" s="575" t="str">
        <f t="shared" si="67"/>
        <v>7-2</v>
      </c>
      <c r="AR529" s="577" t="str">
        <f t="shared" si="68"/>
        <v/>
      </c>
      <c r="AS529" s="579" t="str">
        <f t="shared" si="69"/>
        <v/>
      </c>
      <c r="AT529" s="581" t="str">
        <f t="shared" si="70"/>
        <v/>
      </c>
      <c r="AU529" s="583" t="str">
        <f t="shared" si="71"/>
        <v/>
      </c>
      <c r="AV529" s="585" t="str">
        <f t="shared" si="72"/>
        <v/>
      </c>
      <c r="AW529" s="609" t="str">
        <f t="shared" si="66"/>
        <v/>
      </c>
      <c r="AX529" s="585" t="e">
        <f>VLOOKUP(功能_33[[#This Row],[功能代號]],[3]工作表2!$C:$C,1,FALSE)</f>
        <v>#N/A</v>
      </c>
    </row>
    <row r="530" spans="1:50" ht="27.6">
      <c r="C530" s="292" t="s">
        <v>96</v>
      </c>
      <c r="D530" s="280" t="s">
        <v>2834</v>
      </c>
      <c r="E530" s="291" t="s">
        <v>1372</v>
      </c>
      <c r="F530" s="292" t="s">
        <v>1373</v>
      </c>
      <c r="G530" s="292" t="s">
        <v>1371</v>
      </c>
      <c r="H530" s="291" t="s">
        <v>480</v>
      </c>
      <c r="I530" s="291" t="s">
        <v>480</v>
      </c>
      <c r="J530" s="298" t="s">
        <v>3244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Row],[功能代號]],[6]外部輸出入介面!$C:$F,4,FALSE)</f>
        <v>林清河</v>
      </c>
      <c r="O530" s="291" t="str">
        <f>VLOOKUP(功能_33[[#This Row],[功能代號]],[6]外部輸出入介面!$C:$F,3,FALSE)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 t="s">
        <v>2746</v>
      </c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2749</v>
      </c>
      <c r="AM530" s="292" t="s">
        <v>2750</v>
      </c>
      <c r="AN530" s="292" t="str">
        <f>VLOOKUP(功能_33[[#This Row],[功能代號]],需二審tmp!A:A,1,FALSE)</f>
        <v>L7202</v>
      </c>
      <c r="AQ530" s="575" t="str">
        <f t="shared" si="67"/>
        <v>7-2</v>
      </c>
      <c r="AR530" s="577" t="str">
        <f t="shared" si="68"/>
        <v/>
      </c>
      <c r="AS530" s="579" t="str">
        <f t="shared" si="69"/>
        <v/>
      </c>
      <c r="AT530" s="581" t="str">
        <f t="shared" si="70"/>
        <v/>
      </c>
      <c r="AU530" s="583" t="str">
        <f t="shared" si="71"/>
        <v/>
      </c>
      <c r="AV530" s="585" t="str">
        <f t="shared" si="72"/>
        <v/>
      </c>
      <c r="AW530" s="609" t="str">
        <f t="shared" si="66"/>
        <v/>
      </c>
      <c r="AX530" s="585" t="e">
        <f>VLOOKUP(功能_33[[#This Row],[功能代號]],[3]工作表2!$C:$C,1,FALSE)</f>
        <v>#N/A</v>
      </c>
    </row>
    <row r="531" spans="1:50" ht="27.6">
      <c r="C531" s="292" t="s">
        <v>96</v>
      </c>
      <c r="D531" s="280" t="s">
        <v>2834</v>
      </c>
      <c r="E531" s="291" t="s">
        <v>1374</v>
      </c>
      <c r="F531" s="292" t="s">
        <v>1375</v>
      </c>
      <c r="G531" s="292" t="s">
        <v>1371</v>
      </c>
      <c r="H531" s="291" t="s">
        <v>480</v>
      </c>
      <c r="I531" s="291" t="s">
        <v>480</v>
      </c>
      <c r="J531" s="298" t="s">
        <v>3244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Row],[功能代號]],[6]外部輸出入介面!$C:$F,4,FALSE)</f>
        <v>林清河</v>
      </c>
      <c r="O531" s="291" t="str">
        <f>VLOOKUP(功能_33[[#This Row],[功能代號]],[6]外部輸出入介面!$C:$F,3,FALSE)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/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2751</v>
      </c>
      <c r="AM531" s="292" t="s">
        <v>2752</v>
      </c>
      <c r="AN531" s="292" t="e">
        <f>VLOOKUP(功能_33[[#This Row],[功能代號]],需二審tmp!A:A,1,FALSE)</f>
        <v>#N/A</v>
      </c>
      <c r="AQ531" s="575" t="str">
        <f t="shared" si="67"/>
        <v>7-2</v>
      </c>
      <c r="AR531" s="577" t="str">
        <f t="shared" si="68"/>
        <v/>
      </c>
      <c r="AS531" s="579" t="str">
        <f t="shared" si="69"/>
        <v/>
      </c>
      <c r="AT531" s="581" t="str">
        <f t="shared" si="70"/>
        <v/>
      </c>
      <c r="AU531" s="583" t="str">
        <f t="shared" si="71"/>
        <v/>
      </c>
      <c r="AV531" s="585" t="str">
        <f t="shared" si="72"/>
        <v/>
      </c>
      <c r="AW531" s="609" t="str">
        <f t="shared" si="66"/>
        <v/>
      </c>
      <c r="AX531" s="585" t="e">
        <f>VLOOKUP(功能_33[[#This Row],[功能代號]],[3]工作表2!$C:$C,1,FALSE)</f>
        <v>#N/A</v>
      </c>
    </row>
    <row r="532" spans="1:50" ht="27.6">
      <c r="C532" s="292" t="s">
        <v>96</v>
      </c>
      <c r="D532" s="280" t="s">
        <v>2834</v>
      </c>
      <c r="E532" s="291" t="s">
        <v>1376</v>
      </c>
      <c r="F532" s="292" t="s">
        <v>1377</v>
      </c>
      <c r="G532" s="292" t="s">
        <v>1371</v>
      </c>
      <c r="H532" s="291" t="s">
        <v>480</v>
      </c>
      <c r="I532" s="291" t="s">
        <v>480</v>
      </c>
      <c r="J532" s="298" t="s">
        <v>3244</v>
      </c>
      <c r="K532" s="299">
        <v>44530</v>
      </c>
      <c r="L532" s="299">
        <v>44530</v>
      </c>
      <c r="M532" s="299">
        <v>44536</v>
      </c>
      <c r="N532" s="291" t="str">
        <f>VLOOKUP(功能_33[[#This Row],[功能代號]],[6]外部輸出入介面!$C:$F,4,FALSE)</f>
        <v>林清河</v>
      </c>
      <c r="O532" s="291" t="str">
        <f>VLOOKUP(功能_33[[#This Row],[功能代號]],[6]外部輸出入介面!$C:$F,3,FALSE)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44536</v>
      </c>
      <c r="Z532" s="299" t="s">
        <v>2746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2751</v>
      </c>
      <c r="AM532" s="292" t="s">
        <v>2752</v>
      </c>
      <c r="AN532" s="292" t="str">
        <f>VLOOKUP(功能_33[[#This Row],[功能代號]],需二審tmp!A:A,1,FALSE)</f>
        <v>L7210</v>
      </c>
      <c r="AQ532" s="575" t="str">
        <f t="shared" si="67"/>
        <v>7-2</v>
      </c>
      <c r="AR532" s="577" t="str">
        <f t="shared" si="68"/>
        <v/>
      </c>
      <c r="AS532" s="579" t="str">
        <f t="shared" si="69"/>
        <v/>
      </c>
      <c r="AT532" s="581" t="str">
        <f t="shared" si="70"/>
        <v/>
      </c>
      <c r="AU532" s="583" t="str">
        <f t="shared" si="71"/>
        <v/>
      </c>
      <c r="AV532" s="585" t="str">
        <f t="shared" si="72"/>
        <v/>
      </c>
      <c r="AW532" s="609" t="str">
        <f t="shared" si="66"/>
        <v/>
      </c>
      <c r="AX532" s="585" t="e">
        <f>VLOOKUP(功能_33[[#This Row],[功能代號]],[3]工作表2!$C:$C,1,FALSE)</f>
        <v>#N/A</v>
      </c>
    </row>
    <row r="533" spans="1:50" ht="27.6">
      <c r="C533" s="292" t="s">
        <v>96</v>
      </c>
      <c r="D533" s="280" t="s">
        <v>3160</v>
      </c>
      <c r="E533" s="291" t="s">
        <v>1378</v>
      </c>
      <c r="F533" s="292" t="s">
        <v>1379</v>
      </c>
      <c r="G533" s="292" t="s">
        <v>1371</v>
      </c>
      <c r="H533" s="291" t="s">
        <v>480</v>
      </c>
      <c r="I533" s="291" t="s">
        <v>480</v>
      </c>
      <c r="J533" s="298" t="s">
        <v>3244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Row],[功能代號]],[6]外部輸出入介面!$C:$F,4,FALSE)</f>
        <v>林清河</v>
      </c>
      <c r="O533" s="291" t="str">
        <f>VLOOKUP(功能_33[[#This Row],[功能代號]],[6]外部輸出入介面!$C:$F,3,FALSE)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2746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2753</v>
      </c>
      <c r="AM533" s="292" t="s">
        <v>2754</v>
      </c>
      <c r="AN533" s="292" t="str">
        <f>VLOOKUP(功能_33[[#This Row],[功能代號]],需二審tmp!A:A,1,FALSE)</f>
        <v>L7904</v>
      </c>
      <c r="AO533" s="356">
        <v>44533</v>
      </c>
      <c r="AQ533" s="575" t="str">
        <f t="shared" si="67"/>
        <v>7-2</v>
      </c>
      <c r="AR533" s="577" t="str">
        <f t="shared" si="68"/>
        <v/>
      </c>
      <c r="AS533" s="579" t="str">
        <f t="shared" si="69"/>
        <v/>
      </c>
      <c r="AT533" s="581" t="str">
        <f t="shared" si="70"/>
        <v/>
      </c>
      <c r="AU533" s="583" t="str">
        <f t="shared" si="71"/>
        <v/>
      </c>
      <c r="AV533" s="585" t="str">
        <f t="shared" si="72"/>
        <v/>
      </c>
      <c r="AW533" s="609" t="str">
        <f t="shared" si="66"/>
        <v/>
      </c>
      <c r="AX533" s="585" t="e">
        <f>VLOOKUP(功能_33[[#This Row],[功能代號]],[3]工作表2!$C:$C,1,FALSE)</f>
        <v>#N/A</v>
      </c>
    </row>
    <row r="534" spans="1:50" ht="27.6">
      <c r="C534" s="292" t="s">
        <v>96</v>
      </c>
      <c r="D534" s="280" t="s">
        <v>2834</v>
      </c>
      <c r="E534" s="291" t="s">
        <v>1380</v>
      </c>
      <c r="F534" s="292" t="s">
        <v>1381</v>
      </c>
      <c r="G534" s="292" t="s">
        <v>1371</v>
      </c>
      <c r="H534" s="291" t="s">
        <v>480</v>
      </c>
      <c r="I534" s="291" t="s">
        <v>480</v>
      </c>
      <c r="J534" s="298" t="s">
        <v>3244</v>
      </c>
      <c r="K534" s="299">
        <v>44530</v>
      </c>
      <c r="L534" s="299">
        <v>44530</v>
      </c>
      <c r="M534" s="299">
        <v>44536</v>
      </c>
      <c r="N534" s="291" t="str">
        <f>VLOOKUP(功能_33[[#This Row],[功能代號]],[6]外部輸出入介面!$C:$F,4,FALSE)</f>
        <v>林清河</v>
      </c>
      <c r="O534" s="291" t="str">
        <f>VLOOKUP(功能_33[[#This Row],[功能代號]],[6]外部輸出入介面!$C:$F,3,FALSE)</f>
        <v>張舜雯</v>
      </c>
      <c r="T534" s="291"/>
      <c r="V534" s="291"/>
      <c r="W534" s="291"/>
      <c r="X534" s="292" t="str">
        <f>VLOOKUP(功能_33[[#This Row],[User]],SKL放款!A:G,7,FALSE)</f>
        <v>放款管理課</v>
      </c>
      <c r="Y534" s="299">
        <v>44536</v>
      </c>
      <c r="Z534" s="299" t="s">
        <v>2746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張舜雯</v>
      </c>
      <c r="AH534" s="299"/>
      <c r="AI534" s="299"/>
      <c r="AJ534" s="292"/>
      <c r="AL534" s="308" t="s">
        <v>2753</v>
      </c>
      <c r="AM534" s="292" t="s">
        <v>2754</v>
      </c>
      <c r="AN534" s="292" t="str">
        <f>VLOOKUP(功能_33[[#This Row],[功能代號]],需二審tmp!A:A,1,FALSE)</f>
        <v>L7204</v>
      </c>
      <c r="AQ534" s="575" t="str">
        <f t="shared" si="67"/>
        <v>7-2</v>
      </c>
      <c r="AR534" s="577" t="str">
        <f t="shared" si="68"/>
        <v/>
      </c>
      <c r="AS534" s="579" t="str">
        <f t="shared" si="69"/>
        <v/>
      </c>
      <c r="AT534" s="581" t="str">
        <f t="shared" si="70"/>
        <v/>
      </c>
      <c r="AU534" s="583" t="str">
        <f t="shared" si="71"/>
        <v/>
      </c>
      <c r="AV534" s="585" t="str">
        <f t="shared" si="72"/>
        <v/>
      </c>
      <c r="AW534" s="609" t="str">
        <f t="shared" si="66"/>
        <v/>
      </c>
      <c r="AX534" s="585" t="e">
        <f>VLOOKUP(功能_33[[#This Row],[功能代號]],[3]工作表2!$C:$C,1,FALSE)</f>
        <v>#N/A</v>
      </c>
    </row>
    <row r="535" spans="1:50" ht="27.6">
      <c r="C535" s="292" t="s">
        <v>96</v>
      </c>
      <c r="D535" s="280" t="s">
        <v>2834</v>
      </c>
      <c r="E535" s="291" t="s">
        <v>1382</v>
      </c>
      <c r="F535" s="292" t="s">
        <v>1383</v>
      </c>
      <c r="G535" s="292" t="s">
        <v>1371</v>
      </c>
      <c r="H535" s="291" t="s">
        <v>480</v>
      </c>
      <c r="I535" s="291" t="s">
        <v>480</v>
      </c>
      <c r="J535" s="298" t="s">
        <v>3244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Row],[功能代號]],[6]外部輸出入介面!$C:$F,4,FALSE)</f>
        <v>林清河</v>
      </c>
      <c r="O535" s="291" t="str">
        <f>VLOOKUP(功能_33[[#This Row],[功能代號]],[6]外部輸出入介面!$C:$F,3,FALSE)</f>
        <v>蔡珮瑜</v>
      </c>
      <c r="P535" s="270" t="s">
        <v>3065</v>
      </c>
      <c r="T535" s="291"/>
      <c r="V535" s="291"/>
      <c r="W535" s="291"/>
      <c r="X535" s="292" t="str">
        <f>VLOOKUP(功能_33[[#This Row],[User]],SKL放款!A:G,7,FALSE)</f>
        <v>放款服務課</v>
      </c>
      <c r="Y535" s="299">
        <v>44533</v>
      </c>
      <c r="Z535" s="299" t="s">
        <v>2746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蔡珮瑜</v>
      </c>
      <c r="AH535" s="299"/>
      <c r="AI535" s="299"/>
      <c r="AJ535" s="292"/>
      <c r="AL535" s="308" t="s">
        <v>2755</v>
      </c>
      <c r="AM535" s="292" t="s">
        <v>2756</v>
      </c>
      <c r="AN535" s="292" t="str">
        <f>VLOOKUP(功能_33[[#This Row],[功能代號]],需二審tmp!A:A,1,FALSE)</f>
        <v>L7203</v>
      </c>
      <c r="AO535" s="356">
        <v>44533</v>
      </c>
      <c r="AQ535" s="575" t="str">
        <f t="shared" si="67"/>
        <v>7-2</v>
      </c>
      <c r="AR535" s="577" t="str">
        <f t="shared" si="68"/>
        <v/>
      </c>
      <c r="AS535" s="579" t="str">
        <f t="shared" si="69"/>
        <v/>
      </c>
      <c r="AT535" s="581" t="str">
        <f t="shared" si="70"/>
        <v/>
      </c>
      <c r="AU535" s="583" t="str">
        <f t="shared" si="71"/>
        <v/>
      </c>
      <c r="AV535" s="585" t="str">
        <f t="shared" si="72"/>
        <v/>
      </c>
      <c r="AW535" s="609" t="str">
        <f t="shared" si="66"/>
        <v/>
      </c>
      <c r="AX535" s="585" t="e">
        <f>VLOOKUP(功能_33[[#This Row],[功能代號]],[3]工作表2!$C:$C,1,FALSE)</f>
        <v>#N/A</v>
      </c>
    </row>
    <row r="536" spans="1:50" ht="82.8">
      <c r="C536" s="292" t="s">
        <v>96</v>
      </c>
      <c r="D536" s="280" t="s">
        <v>2834</v>
      </c>
      <c r="E536" s="291" t="s">
        <v>1384</v>
      </c>
      <c r="F536" s="292" t="s">
        <v>1385</v>
      </c>
      <c r="G536" s="292" t="s">
        <v>1371</v>
      </c>
      <c r="H536" s="291" t="s">
        <v>480</v>
      </c>
      <c r="I536" s="291" t="s">
        <v>480</v>
      </c>
      <c r="J536" s="298" t="s">
        <v>3244</v>
      </c>
      <c r="K536" s="299">
        <v>44530</v>
      </c>
      <c r="L536" s="299">
        <v>44530</v>
      </c>
      <c r="M536" s="299">
        <f>IFERROR(IF(VLOOKUP(功能_33[[#This Row],[功能代號]],討論項目!A:H,8,FALSE)=0,"",VLOOKUP(功能_33[[#This Row],[功能代號]],討論項目!A:H,8,FALSE)),"")</f>
        <v>44533</v>
      </c>
      <c r="N536" s="291" t="str">
        <f>VLOOKUP(功能_33[[#This Row],[功能代號]],[6]外部輸出入介面!$C:$F,4,FALSE)</f>
        <v>林清河</v>
      </c>
      <c r="O536" s="291" t="str">
        <f>VLOOKUP(功能_33[[#This Row],[功能代號]],[6]外部輸出入介面!$C:$F,3,FALSE)</f>
        <v>張舜雯</v>
      </c>
      <c r="P536" s="270" t="s">
        <v>3065</v>
      </c>
      <c r="T536" s="291"/>
      <c r="V536" s="291"/>
      <c r="W536" s="291"/>
      <c r="X536" s="292" t="str">
        <f>VLOOKUP(功能_33[[#This Row],[User]],SKL放款!A:G,7,FALSE)</f>
        <v>放款管理課</v>
      </c>
      <c r="Y536" s="299">
        <v>44533</v>
      </c>
      <c r="Z536" s="299" t="s">
        <v>2746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張舜雯</v>
      </c>
      <c r="AH536" s="299"/>
      <c r="AI536" s="299"/>
      <c r="AJ536" s="292"/>
      <c r="AL536" s="308" t="s">
        <v>2757</v>
      </c>
      <c r="AM536" s="219" t="s">
        <v>2758</v>
      </c>
      <c r="AN536" s="292" t="str">
        <f>VLOOKUP(功能_33[[#This Row],[功能代號]],需二審tmp!A:A,1,FALSE)</f>
        <v>L7901</v>
      </c>
      <c r="AO536" s="356">
        <v>44533</v>
      </c>
      <c r="AQ536" s="575" t="str">
        <f t="shared" si="67"/>
        <v>7-2</v>
      </c>
      <c r="AR536" s="577" t="str">
        <f t="shared" si="68"/>
        <v/>
      </c>
      <c r="AS536" s="579" t="str">
        <f t="shared" si="69"/>
        <v/>
      </c>
      <c r="AT536" s="581" t="str">
        <f t="shared" si="70"/>
        <v/>
      </c>
      <c r="AU536" s="583" t="str">
        <f t="shared" si="71"/>
        <v/>
      </c>
      <c r="AV536" s="585" t="str">
        <f t="shared" si="72"/>
        <v/>
      </c>
      <c r="AW536" s="609" t="str">
        <f t="shared" si="66"/>
        <v/>
      </c>
      <c r="AX536" s="585" t="e">
        <f>VLOOKUP(功能_33[[#This Row],[功能代號]],[3]工作表2!$C:$C,1,FALSE)</f>
        <v>#N/A</v>
      </c>
    </row>
    <row r="537" spans="1:50" ht="96.6">
      <c r="A537" s="605">
        <v>44561</v>
      </c>
      <c r="C537" s="292" t="s">
        <v>96</v>
      </c>
      <c r="D537" s="280" t="s">
        <v>2834</v>
      </c>
      <c r="E537" s="291" t="s">
        <v>1386</v>
      </c>
      <c r="F537" s="292" t="s">
        <v>1387</v>
      </c>
      <c r="G537" s="292" t="s">
        <v>1371</v>
      </c>
      <c r="H537" s="291" t="s">
        <v>480</v>
      </c>
      <c r="I537" s="291" t="s">
        <v>480</v>
      </c>
      <c r="J537" s="298" t="s">
        <v>3244</v>
      </c>
      <c r="K537" s="220">
        <v>44530</v>
      </c>
      <c r="L537" s="220">
        <v>44530</v>
      </c>
      <c r="M537" s="228">
        <v>44546</v>
      </c>
      <c r="N537" s="291" t="str">
        <f>VLOOKUP(功能_33[[#This Row],[功能代號]],[6]外部輸出入介面!$C:$F,4,FALSE)</f>
        <v>林清河</v>
      </c>
      <c r="O537" s="291" t="str">
        <f>VLOOKUP(功能_33[[#This Row],[功能代號]],[6]外部輸出入介面!$C:$F,3,FALSE)</f>
        <v>蔡珮瑜</v>
      </c>
      <c r="P537" s="270" t="s">
        <v>3161</v>
      </c>
      <c r="T537" s="291"/>
      <c r="V537" s="291"/>
      <c r="W537" s="291"/>
      <c r="X537" s="292" t="str">
        <f>VLOOKUP(功能_33[[#This Row],[User]],SKL放款!A:G,7,FALSE)</f>
        <v>放款服務課</v>
      </c>
      <c r="Y537" s="228">
        <v>44546</v>
      </c>
      <c r="Z537" s="299" t="s">
        <v>2746</v>
      </c>
      <c r="AA537" s="299">
        <v>44546</v>
      </c>
      <c r="AB537" s="299">
        <v>44546</v>
      </c>
      <c r="AC537" s="299">
        <v>44546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蔡珮瑜</v>
      </c>
      <c r="AH537" s="299"/>
      <c r="AI537" s="299"/>
      <c r="AJ537" s="292"/>
      <c r="AL537" s="308" t="s">
        <v>2759</v>
      </c>
      <c r="AM537" s="219" t="s">
        <v>2760</v>
      </c>
      <c r="AN537" s="292" t="str">
        <f>VLOOKUP(功能_33[[#This Row],[功能代號]],需二審tmp!A:A,1,FALSE)</f>
        <v>L7902</v>
      </c>
      <c r="AQ537" s="575" t="str">
        <f t="shared" si="67"/>
        <v>7-2</v>
      </c>
      <c r="AR537" s="577" t="str">
        <f t="shared" si="68"/>
        <v/>
      </c>
      <c r="AS537" s="579" t="str">
        <f t="shared" si="69"/>
        <v/>
      </c>
      <c r="AT537" s="581" t="str">
        <f t="shared" si="70"/>
        <v/>
      </c>
      <c r="AU537" s="583" t="str">
        <f t="shared" si="71"/>
        <v/>
      </c>
      <c r="AV537" s="585" t="str">
        <f t="shared" si="72"/>
        <v/>
      </c>
      <c r="AW537" s="609" t="str">
        <f t="shared" si="66"/>
        <v/>
      </c>
      <c r="AX537" s="585" t="e">
        <f>VLOOKUP(功能_33[[#This Row],[功能代號]],[3]工作表2!$C:$C,1,FALSE)</f>
        <v>#N/A</v>
      </c>
    </row>
    <row r="538" spans="1:50" ht="13.8">
      <c r="C538" s="292" t="s">
        <v>96</v>
      </c>
      <c r="D538" s="280" t="s">
        <v>2858</v>
      </c>
      <c r="E538" s="291" t="s">
        <v>1388</v>
      </c>
      <c r="F538" s="281" t="s">
        <v>1389</v>
      </c>
      <c r="G538" s="292" t="s">
        <v>1390</v>
      </c>
      <c r="H538" s="291" t="s">
        <v>136</v>
      </c>
      <c r="I538" s="291" t="s">
        <v>203</v>
      </c>
      <c r="J538" s="298" t="s">
        <v>3153</v>
      </c>
      <c r="K538" s="299">
        <v>44524</v>
      </c>
      <c r="L538" s="299">
        <v>44526</v>
      </c>
      <c r="M538" s="299">
        <v>44536</v>
      </c>
      <c r="N538" s="291" t="s">
        <v>10</v>
      </c>
      <c r="O538" s="291" t="s">
        <v>28</v>
      </c>
      <c r="T538" s="291"/>
      <c r="V538" s="291"/>
      <c r="W538" s="291"/>
      <c r="X538" s="292" t="str">
        <f>VLOOKUP(功能_33[[#This Row],[User]],SKL放款!A:G,7,FALSE)</f>
        <v>放款審查課</v>
      </c>
      <c r="Y538" s="299">
        <v>44533</v>
      </c>
      <c r="Z538" s="299" t="s">
        <v>2939</v>
      </c>
      <c r="AA538" s="299">
        <v>44524</v>
      </c>
      <c r="AB538" s="299">
        <v>44526</v>
      </c>
      <c r="AC538" s="299">
        <v>44544</v>
      </c>
      <c r="AD538" s="299"/>
      <c r="AE538" s="299"/>
      <c r="AF538" s="299"/>
      <c r="AG538" s="299" t="str">
        <f>IFERROR(IF(VLOOKUP(功能_33[[#This Row],[功能代號]],E:Q,11,FALSE)=0,"",VLOOKUP(功能_33[[#This Row],[功能代號]],E:Q,11,FALSE)),"")</f>
        <v>施美娟</v>
      </c>
      <c r="AH538" s="299"/>
      <c r="AI538" s="299"/>
      <c r="AJ538" s="292"/>
      <c r="AL538" s="291" t="s">
        <v>190</v>
      </c>
      <c r="AN538" s="292" t="e">
        <f>VLOOKUP(功能_33[[#This Row],[功能代號]],需二審tmp!A:A,1,FALSE)</f>
        <v>#N/A</v>
      </c>
      <c r="AO538" s="356">
        <v>44533</v>
      </c>
      <c r="AQ538" s="575" t="str">
        <f t="shared" si="67"/>
        <v>7-1</v>
      </c>
      <c r="AR538" s="577" t="str">
        <f t="shared" si="68"/>
        <v/>
      </c>
      <c r="AS538" s="579" t="str">
        <f t="shared" si="69"/>
        <v/>
      </c>
      <c r="AT538" s="581" t="str">
        <f t="shared" si="70"/>
        <v/>
      </c>
      <c r="AU538" s="583" t="str">
        <f t="shared" si="71"/>
        <v/>
      </c>
      <c r="AV538" s="585" t="str">
        <f t="shared" si="72"/>
        <v/>
      </c>
      <c r="AW538" s="609" t="str">
        <f t="shared" si="66"/>
        <v/>
      </c>
      <c r="AX538" s="585" t="e">
        <f>VLOOKUP(功能_33[[#This Row],[功能代號]],[3]工作表2!$C:$C,1,FALSE)</f>
        <v>#N/A</v>
      </c>
    </row>
    <row r="539" spans="1:50" ht="13.8">
      <c r="C539" s="292" t="s">
        <v>2861</v>
      </c>
      <c r="D539" s="292" t="s">
        <v>2949</v>
      </c>
      <c r="E539" s="291" t="s">
        <v>1391</v>
      </c>
      <c r="F539" s="281" t="s">
        <v>1392</v>
      </c>
      <c r="G539" s="281" t="s">
        <v>1393</v>
      </c>
      <c r="H539" s="291" t="s">
        <v>136</v>
      </c>
      <c r="I539" s="291" t="s">
        <v>136</v>
      </c>
      <c r="J539" s="298" t="s">
        <v>3201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3200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2939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2989</v>
      </c>
      <c r="AN539" s="292" t="e">
        <f>VLOOKUP(功能_33[[#This Row],[功能代號]],需二審tmp!A:A,1,FALSE)</f>
        <v>#N/A</v>
      </c>
      <c r="AQ539" s="575" t="str">
        <f t="shared" si="67"/>
        <v>LC.</v>
      </c>
      <c r="AR539" s="577" t="str">
        <f t="shared" si="68"/>
        <v/>
      </c>
      <c r="AS539" s="579" t="str">
        <f t="shared" si="69"/>
        <v/>
      </c>
      <c r="AT539" s="581" t="str">
        <f t="shared" si="70"/>
        <v/>
      </c>
      <c r="AU539" s="583" t="str">
        <f t="shared" si="71"/>
        <v/>
      </c>
      <c r="AV539" s="585" t="str">
        <f t="shared" si="72"/>
        <v/>
      </c>
      <c r="AW539" s="609" t="str">
        <f t="shared" si="66"/>
        <v/>
      </c>
      <c r="AX539" s="666" t="str">
        <f>VLOOKUP(功能_33[[#This Row],[功能代號]],[3]工作表2!$C:$C,1,FALSE)</f>
        <v>LC001</v>
      </c>
    </row>
    <row r="540" spans="1:50" ht="13.8">
      <c r="C540" s="292" t="s">
        <v>2861</v>
      </c>
      <c r="D540" s="292" t="s">
        <v>2949</v>
      </c>
      <c r="E540" s="291" t="s">
        <v>1394</v>
      </c>
      <c r="F540" s="281" t="s">
        <v>1395</v>
      </c>
      <c r="G540" s="281" t="s">
        <v>1396</v>
      </c>
      <c r="H540" s="291" t="s">
        <v>136</v>
      </c>
      <c r="I540" s="291" t="s">
        <v>136</v>
      </c>
      <c r="J540" s="298" t="s">
        <v>3201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3200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2939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2989</v>
      </c>
      <c r="AN540" s="292" t="e">
        <f>VLOOKUP(功能_33[[#This Row],[功能代號]],需二審tmp!A:A,1,FALSE)</f>
        <v>#N/A</v>
      </c>
      <c r="AQ540" s="575" t="str">
        <f t="shared" si="67"/>
        <v>LC.</v>
      </c>
      <c r="AR540" s="577" t="str">
        <f t="shared" si="68"/>
        <v/>
      </c>
      <c r="AS540" s="579" t="str">
        <f t="shared" si="69"/>
        <v/>
      </c>
      <c r="AT540" s="581" t="str">
        <f t="shared" si="70"/>
        <v/>
      </c>
      <c r="AU540" s="583" t="str">
        <f t="shared" si="71"/>
        <v/>
      </c>
      <c r="AV540" s="585" t="str">
        <f t="shared" si="72"/>
        <v/>
      </c>
      <c r="AW540" s="609" t="str">
        <f t="shared" si="66"/>
        <v/>
      </c>
      <c r="AX540" s="666" t="str">
        <f>VLOOKUP(功能_33[[#This Row],[功能代號]],[3]工作表2!$C:$C,1,FALSE)</f>
        <v>LC002</v>
      </c>
    </row>
    <row r="541" spans="1:50" ht="13.8">
      <c r="C541" s="292" t="s">
        <v>2861</v>
      </c>
      <c r="D541" s="292" t="s">
        <v>2949</v>
      </c>
      <c r="E541" s="291" t="s">
        <v>1397</v>
      </c>
      <c r="F541" s="281" t="s">
        <v>1398</v>
      </c>
      <c r="G541" s="281" t="s">
        <v>1399</v>
      </c>
      <c r="H541" s="291" t="s">
        <v>136</v>
      </c>
      <c r="I541" s="291" t="s">
        <v>136</v>
      </c>
      <c r="J541" s="298" t="s">
        <v>3201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3200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2746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2989</v>
      </c>
      <c r="AN541" s="292" t="str">
        <f>VLOOKUP(功能_33[[#This Row],[功能代號]],需二審tmp!A:A,1,FALSE)</f>
        <v>LC003</v>
      </c>
      <c r="AQ541" s="575" t="str">
        <f t="shared" si="67"/>
        <v>LC.</v>
      </c>
      <c r="AR541" s="577" t="str">
        <f t="shared" si="68"/>
        <v/>
      </c>
      <c r="AS541" s="579" t="str">
        <f t="shared" si="69"/>
        <v/>
      </c>
      <c r="AT541" s="581" t="str">
        <f t="shared" si="70"/>
        <v/>
      </c>
      <c r="AU541" s="583" t="str">
        <f t="shared" si="71"/>
        <v/>
      </c>
      <c r="AV541" s="585" t="str">
        <f t="shared" si="72"/>
        <v/>
      </c>
      <c r="AW541" s="609" t="str">
        <f t="shared" si="66"/>
        <v/>
      </c>
      <c r="AX541" s="666" t="str">
        <f>VLOOKUP(功能_33[[#This Row],[功能代號]],[3]工作表2!$C:$C,1,FALSE)</f>
        <v>LC003</v>
      </c>
    </row>
    <row r="542" spans="1:50" ht="13.8">
      <c r="C542" s="292" t="s">
        <v>2861</v>
      </c>
      <c r="D542" s="292" t="s">
        <v>2949</v>
      </c>
      <c r="E542" s="291" t="s">
        <v>1400</v>
      </c>
      <c r="F542" s="281" t="s">
        <v>1401</v>
      </c>
      <c r="G542" s="281" t="s">
        <v>1396</v>
      </c>
      <c r="H542" s="291" t="s">
        <v>136</v>
      </c>
      <c r="I542" s="291" t="s">
        <v>136</v>
      </c>
      <c r="J542" s="298" t="s">
        <v>3201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3200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2939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2989</v>
      </c>
      <c r="AN542" s="292" t="e">
        <f>VLOOKUP(功能_33[[#This Row],[功能代號]],需二審tmp!A:A,1,FALSE)</f>
        <v>#N/A</v>
      </c>
      <c r="AQ542" s="575" t="str">
        <f t="shared" si="67"/>
        <v>LC.</v>
      </c>
      <c r="AR542" s="577" t="str">
        <f t="shared" si="68"/>
        <v/>
      </c>
      <c r="AS542" s="579" t="str">
        <f t="shared" si="69"/>
        <v/>
      </c>
      <c r="AT542" s="581" t="str">
        <f t="shared" si="70"/>
        <v/>
      </c>
      <c r="AU542" s="583" t="str">
        <f t="shared" si="71"/>
        <v/>
      </c>
      <c r="AV542" s="585" t="str">
        <f t="shared" si="72"/>
        <v/>
      </c>
      <c r="AW542" s="609" t="str">
        <f t="shared" si="66"/>
        <v/>
      </c>
      <c r="AX542" s="585" t="e">
        <f>VLOOKUP(功能_33[[#This Row],[功能代號]],[3]工作表2!$C:$C,1,FALSE)</f>
        <v>#N/A</v>
      </c>
    </row>
    <row r="543" spans="1:50" ht="13.8">
      <c r="C543" s="292" t="s">
        <v>2861</v>
      </c>
      <c r="D543" s="292" t="s">
        <v>2949</v>
      </c>
      <c r="E543" s="291" t="s">
        <v>1402</v>
      </c>
      <c r="F543" s="281" t="s">
        <v>1403</v>
      </c>
      <c r="G543" s="281" t="s">
        <v>1396</v>
      </c>
      <c r="H543" s="291" t="s">
        <v>136</v>
      </c>
      <c r="I543" s="291" t="s">
        <v>136</v>
      </c>
      <c r="J543" s="298" t="s">
        <v>3201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3200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2939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2989</v>
      </c>
      <c r="AN543" s="292" t="e">
        <f>VLOOKUP(功能_33[[#This Row],[功能代號]],需二審tmp!A:A,1,FALSE)</f>
        <v>#N/A</v>
      </c>
      <c r="AQ543" s="575" t="str">
        <f t="shared" si="67"/>
        <v>LC.</v>
      </c>
      <c r="AR543" s="577" t="str">
        <f t="shared" si="68"/>
        <v/>
      </c>
      <c r="AS543" s="579" t="str">
        <f t="shared" si="69"/>
        <v/>
      </c>
      <c r="AT543" s="581" t="str">
        <f t="shared" si="70"/>
        <v/>
      </c>
      <c r="AU543" s="583" t="str">
        <f t="shared" si="71"/>
        <v/>
      </c>
      <c r="AV543" s="585" t="str">
        <f t="shared" si="72"/>
        <v/>
      </c>
      <c r="AW543" s="609" t="str">
        <f t="shared" si="66"/>
        <v/>
      </c>
      <c r="AX543" s="666" t="str">
        <f>VLOOKUP(功能_33[[#This Row],[功能代號]],[3]工作表2!$C:$C,1,FALSE)</f>
        <v>LC005</v>
      </c>
    </row>
    <row r="544" spans="1:50" ht="13.8">
      <c r="C544" s="292" t="s">
        <v>2861</v>
      </c>
      <c r="D544" s="292" t="s">
        <v>2949</v>
      </c>
      <c r="E544" s="291" t="s">
        <v>1404</v>
      </c>
      <c r="F544" s="281" t="s">
        <v>1405</v>
      </c>
      <c r="G544" s="281" t="s">
        <v>1393</v>
      </c>
      <c r="H544" s="291" t="s">
        <v>136</v>
      </c>
      <c r="I544" s="291" t="s">
        <v>136</v>
      </c>
      <c r="J544" s="298" t="s">
        <v>3201</v>
      </c>
      <c r="K544" s="299">
        <v>44533</v>
      </c>
      <c r="L544" s="299">
        <v>44533</v>
      </c>
      <c r="M544" s="299">
        <v>44545</v>
      </c>
      <c r="N544" s="291" t="s">
        <v>7</v>
      </c>
      <c r="O544" s="291" t="s">
        <v>3200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2746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2989</v>
      </c>
      <c r="AN544" s="292" t="str">
        <f>VLOOKUP(功能_33[[#This Row],[功能代號]],需二審tmp!A:A,1,FALSE)</f>
        <v>LC009</v>
      </c>
      <c r="AQ544" s="575" t="str">
        <f t="shared" si="67"/>
        <v>LC.</v>
      </c>
      <c r="AR544" s="577" t="str">
        <f t="shared" si="68"/>
        <v/>
      </c>
      <c r="AS544" s="579" t="str">
        <f t="shared" si="69"/>
        <v/>
      </c>
      <c r="AT544" s="581" t="str">
        <f t="shared" si="70"/>
        <v/>
      </c>
      <c r="AU544" s="583" t="str">
        <f t="shared" si="71"/>
        <v/>
      </c>
      <c r="AV544" s="585" t="str">
        <f t="shared" si="72"/>
        <v/>
      </c>
      <c r="AW544" s="609" t="str">
        <f t="shared" si="66"/>
        <v/>
      </c>
      <c r="AX544" s="666" t="str">
        <f>VLOOKUP(功能_33[[#This Row],[功能代號]],[3]工作表2!$C:$C,1,FALSE)</f>
        <v>LC009</v>
      </c>
    </row>
    <row r="545" spans="1:50" ht="13.8">
      <c r="C545" s="292" t="s">
        <v>2861</v>
      </c>
      <c r="D545" s="292" t="s">
        <v>2949</v>
      </c>
      <c r="E545" s="291" t="s">
        <v>1406</v>
      </c>
      <c r="F545" s="281" t="s">
        <v>1407</v>
      </c>
      <c r="G545" s="281" t="s">
        <v>1393</v>
      </c>
      <c r="H545" s="291" t="s">
        <v>136</v>
      </c>
      <c r="I545" s="291" t="s">
        <v>136</v>
      </c>
      <c r="J545" s="298" t="s">
        <v>3201</v>
      </c>
      <c r="K545" s="222">
        <v>44533</v>
      </c>
      <c r="L545" s="299">
        <v>44533</v>
      </c>
      <c r="M545" s="299">
        <v>44545</v>
      </c>
      <c r="N545" s="291" t="s">
        <v>7</v>
      </c>
      <c r="O545" s="291" t="s">
        <v>3200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2939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2989</v>
      </c>
      <c r="AN545" s="292" t="e">
        <f>VLOOKUP(功能_33[[#This Row],[功能代號]],需二審tmp!A:A,1,FALSE)</f>
        <v>#N/A</v>
      </c>
      <c r="AQ545" s="575" t="str">
        <f t="shared" si="67"/>
        <v>LC.</v>
      </c>
      <c r="AR545" s="577" t="str">
        <f t="shared" si="68"/>
        <v/>
      </c>
      <c r="AS545" s="579" t="str">
        <f t="shared" si="69"/>
        <v/>
      </c>
      <c r="AT545" s="581" t="str">
        <f t="shared" si="70"/>
        <v/>
      </c>
      <c r="AU545" s="583" t="str">
        <f t="shared" si="71"/>
        <v/>
      </c>
      <c r="AV545" s="585" t="str">
        <f t="shared" si="72"/>
        <v/>
      </c>
      <c r="AW545" s="609" t="str">
        <f t="shared" si="66"/>
        <v/>
      </c>
      <c r="AX545" s="585" t="e">
        <f>VLOOKUP(功能_33[[#This Row],[功能代號]],[3]工作表2!$C:$C,1,FALSE)</f>
        <v>#N/A</v>
      </c>
    </row>
    <row r="546" spans="1:50" ht="13.8">
      <c r="C546" s="292" t="s">
        <v>2861</v>
      </c>
      <c r="D546" s="292" t="s">
        <v>2949</v>
      </c>
      <c r="E546" s="291" t="s">
        <v>1408</v>
      </c>
      <c r="F546" s="281" t="s">
        <v>1409</v>
      </c>
      <c r="G546" s="281" t="s">
        <v>1393</v>
      </c>
      <c r="H546" s="291" t="s">
        <v>136</v>
      </c>
      <c r="I546" s="291" t="s">
        <v>136</v>
      </c>
      <c r="J546" s="298" t="s">
        <v>3201</v>
      </c>
      <c r="K546" s="299">
        <v>44533</v>
      </c>
      <c r="L546" s="299">
        <v>44533</v>
      </c>
      <c r="M546" s="299">
        <v>44545</v>
      </c>
      <c r="N546" s="291" t="s">
        <v>7</v>
      </c>
      <c r="O546" s="291" t="s">
        <v>3200</v>
      </c>
      <c r="T546" s="291"/>
      <c r="V546" s="291"/>
      <c r="W546" s="291"/>
      <c r="X546" s="292" t="str">
        <f>VLOOKUP(功能_33[[#This Row],[User]],SKL放款!A:G,7,FALSE)</f>
        <v>放款服務課</v>
      </c>
      <c r="Y546" s="299">
        <v>44545</v>
      </c>
      <c r="Z546" s="299" t="s">
        <v>2746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292"/>
      <c r="AL546" s="291" t="s">
        <v>2989</v>
      </c>
      <c r="AN546" s="292" t="str">
        <f>VLOOKUP(功能_33[[#This Row],[功能代號]],需二審tmp!A:A,1,FALSE)</f>
        <v>LC011</v>
      </c>
      <c r="AQ546" s="575" t="str">
        <f t="shared" si="67"/>
        <v>LC.</v>
      </c>
      <c r="AR546" s="577" t="str">
        <f t="shared" si="68"/>
        <v/>
      </c>
      <c r="AS546" s="579" t="str">
        <f t="shared" si="69"/>
        <v/>
      </c>
      <c r="AT546" s="581" t="str">
        <f t="shared" si="70"/>
        <v/>
      </c>
      <c r="AU546" s="583" t="str">
        <f t="shared" si="71"/>
        <v/>
      </c>
      <c r="AV546" s="585" t="str">
        <f t="shared" si="72"/>
        <v/>
      </c>
      <c r="AW546" s="609" t="str">
        <f t="shared" si="66"/>
        <v/>
      </c>
      <c r="AX546" s="666" t="str">
        <f>VLOOKUP(功能_33[[#This Row],[功能代號]],[3]工作表2!$C:$C,1,FALSE)</f>
        <v>LC011</v>
      </c>
    </row>
    <row r="547" spans="1:50" ht="13.8">
      <c r="A547" s="637"/>
      <c r="B547" s="424"/>
      <c r="C547" s="292" t="s">
        <v>2861</v>
      </c>
      <c r="D547" s="292" t="s">
        <v>2949</v>
      </c>
      <c r="E547" s="291" t="s">
        <v>3177</v>
      </c>
      <c r="F547" s="281" t="s">
        <v>3178</v>
      </c>
      <c r="G547" s="281" t="s">
        <v>3186</v>
      </c>
      <c r="H547" s="291" t="s">
        <v>136</v>
      </c>
      <c r="I547" s="291" t="s">
        <v>136</v>
      </c>
      <c r="J547" s="298" t="s">
        <v>3201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3200</v>
      </c>
      <c r="T547" s="291"/>
      <c r="V547" s="291"/>
      <c r="W547" s="291"/>
      <c r="X547" s="424" t="str">
        <f>VLOOKUP(功能_33[[#This Row],[User]],SKL放款!A:G,7,FALSE)</f>
        <v>放款服務課</v>
      </c>
      <c r="Y547" s="299">
        <v>44545</v>
      </c>
      <c r="Z547" s="299" t="s">
        <v>2804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4"/>
      <c r="AL547" s="291" t="s">
        <v>2989</v>
      </c>
      <c r="AM547" s="424"/>
      <c r="AN547" s="424" t="e">
        <f>VLOOKUP(功能_33[[#This Row],[功能代號]],需二審tmp!A:A,1,FALSE)</f>
        <v>#N/A</v>
      </c>
      <c r="AQ547" s="638" t="str">
        <f>IF(COUNTA(AC547)=1,LEFT(D547,3),"")</f>
        <v>LC.</v>
      </c>
      <c r="AR547" s="577" t="str">
        <f>IF(AND(COUNTA(L547)=1,COUNTA(M547)=1,COUNTA(Y547)=1,COUNTA(AB547)=1,COUNTA(AC547)=0),LEFT(D547,3),"")</f>
        <v/>
      </c>
      <c r="AS547" s="579" t="str">
        <f>IF(AND(COUNTA(L547)=1,COUNTA(M547)=1,COUNTA(Y547)=1,COUNTA(AB547)=0,COUNTA(AC547)=0),LEFT(D547,3),"")</f>
        <v/>
      </c>
      <c r="AT547" s="581" t="str">
        <f>IF(AND(COUNTA(M547)=0,COUNTA(Y547)=1),LEFT(D547,3),"")</f>
        <v/>
      </c>
      <c r="AU547" s="583" t="str">
        <f>IF(AND(COUNTA(M547)=1,COUNTA(Y547)=0),LEFT(D547,3),"")</f>
        <v/>
      </c>
      <c r="AV547" s="585" t="str">
        <f>IF(AND(COUNTA(M547)=0,COUNTA(Y547)=0),LEFT(D547,3),"")</f>
        <v/>
      </c>
      <c r="AW547" s="609" t="str">
        <f>IF(OR(COUNTA(M547)=0,COUNTA(Y547)=0),I547,"")</f>
        <v/>
      </c>
      <c r="AX547" s="585" t="e">
        <f>VLOOKUP(功能_33[[#This Row],[功能代號]],[3]工作表2!$C:$C,1,FALSE)</f>
        <v>#N/A</v>
      </c>
    </row>
    <row r="548" spans="1:50" ht="13.8">
      <c r="A548" s="637"/>
      <c r="B548" s="424"/>
      <c r="C548" s="292" t="s">
        <v>2861</v>
      </c>
      <c r="D548" s="292" t="s">
        <v>2949</v>
      </c>
      <c r="E548" s="291" t="s">
        <v>3179</v>
      </c>
      <c r="F548" s="281" t="s">
        <v>3180</v>
      </c>
      <c r="G548" s="281" t="s">
        <v>3186</v>
      </c>
      <c r="H548" s="291" t="s">
        <v>136</v>
      </c>
      <c r="I548" s="291" t="s">
        <v>136</v>
      </c>
      <c r="J548" s="298" t="s">
        <v>3201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3200</v>
      </c>
      <c r="T548" s="291"/>
      <c r="V548" s="291"/>
      <c r="W548" s="291"/>
      <c r="X548" s="424" t="str">
        <f>VLOOKUP(功能_33[[#This Row],[User]],SKL放款!A:G,7,FALSE)</f>
        <v>放款服務課</v>
      </c>
      <c r="Y548" s="299">
        <v>44545</v>
      </c>
      <c r="Z548" s="299" t="s">
        <v>2804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4"/>
      <c r="AL548" s="291" t="s">
        <v>2989</v>
      </c>
      <c r="AM548" s="424"/>
      <c r="AN548" s="424" t="e">
        <f>VLOOKUP(功能_33[[#This Row],[功能代號]],需二審tmp!A:A,1,FALSE)</f>
        <v>#N/A</v>
      </c>
      <c r="AQ548" s="638" t="str">
        <f>IF(COUNTA(AC548)=1,LEFT(D548,3),"")</f>
        <v>LC.</v>
      </c>
      <c r="AR548" s="577" t="str">
        <f>IF(AND(COUNTA(L548)=1,COUNTA(M548)=1,COUNTA(Y548)=1,COUNTA(AB548)=1,COUNTA(AC548)=0),LEFT(D548,3),"")</f>
        <v/>
      </c>
      <c r="AS548" s="579" t="str">
        <f>IF(AND(COUNTA(L548)=1,COUNTA(M548)=1,COUNTA(Y548)=1,COUNTA(AB548)=0,COUNTA(AC548)=0),LEFT(D548,3),"")</f>
        <v/>
      </c>
      <c r="AT548" s="581" t="str">
        <f>IF(AND(COUNTA(M548)=0,COUNTA(Y548)=1),LEFT(D548,3),"")</f>
        <v/>
      </c>
      <c r="AU548" s="583" t="str">
        <f>IF(AND(COUNTA(M548)=1,COUNTA(Y548)=0),LEFT(D548,3),"")</f>
        <v/>
      </c>
      <c r="AV548" s="585" t="str">
        <f>IF(AND(COUNTA(M548)=0,COUNTA(Y548)=0),LEFT(D548,3),"")</f>
        <v/>
      </c>
      <c r="AW548" s="609" t="str">
        <f>IF(OR(COUNTA(M548)=0,COUNTA(Y548)=0),I548,"")</f>
        <v/>
      </c>
      <c r="AX548" s="585" t="e">
        <f>VLOOKUP(功能_33[[#This Row],[功能代號]],[3]工作表2!$C:$C,1,FALSE)</f>
        <v>#N/A</v>
      </c>
    </row>
    <row r="549" spans="1:50" ht="13.8">
      <c r="A549" s="637"/>
      <c r="B549" s="424"/>
      <c r="C549" s="292" t="s">
        <v>2861</v>
      </c>
      <c r="D549" s="292" t="s">
        <v>2949</v>
      </c>
      <c r="E549" s="291" t="s">
        <v>3181</v>
      </c>
      <c r="F549" s="281" t="s">
        <v>3182</v>
      </c>
      <c r="G549" s="281" t="s">
        <v>3186</v>
      </c>
      <c r="H549" s="291" t="s">
        <v>136</v>
      </c>
      <c r="I549" s="291" t="s">
        <v>136</v>
      </c>
      <c r="J549" s="298" t="s">
        <v>3201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3200</v>
      </c>
      <c r="T549" s="291"/>
      <c r="V549" s="291"/>
      <c r="W549" s="291"/>
      <c r="X549" s="424" t="str">
        <f>VLOOKUP(功能_33[[#This Row],[User]],SKL放款!A:G,7,FALSE)</f>
        <v>放款服務課</v>
      </c>
      <c r="Y549" s="299">
        <v>44545</v>
      </c>
      <c r="Z549" s="299" t="s">
        <v>2804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4"/>
      <c r="AL549" s="291" t="s">
        <v>2989</v>
      </c>
      <c r="AM549" s="424"/>
      <c r="AN549" s="424" t="e">
        <f>VLOOKUP(功能_33[[#This Row],[功能代號]],需二審tmp!A:A,1,FALSE)</f>
        <v>#N/A</v>
      </c>
      <c r="AQ549" s="638" t="str">
        <f>IF(COUNTA(AC549)=1,LEFT(D549,3),"")</f>
        <v>LC.</v>
      </c>
      <c r="AR549" s="577" t="str">
        <f>IF(AND(COUNTA(L549)=1,COUNTA(M549)=1,COUNTA(Y549)=1,COUNTA(AB549)=1,COUNTA(AC549)=0),LEFT(D549,3),"")</f>
        <v/>
      </c>
      <c r="AS549" s="579" t="str">
        <f>IF(AND(COUNTA(L549)=1,COUNTA(M549)=1,COUNTA(Y549)=1,COUNTA(AB549)=0,COUNTA(AC549)=0),LEFT(D549,3),"")</f>
        <v/>
      </c>
      <c r="AT549" s="581" t="str">
        <f>IF(AND(COUNTA(M549)=0,COUNTA(Y549)=1),LEFT(D549,3),"")</f>
        <v/>
      </c>
      <c r="AU549" s="583" t="str">
        <f>IF(AND(COUNTA(M549)=1,COUNTA(Y549)=0),LEFT(D549,3),"")</f>
        <v/>
      </c>
      <c r="AV549" s="585" t="str">
        <f>IF(AND(COUNTA(M549)=0,COUNTA(Y549)=0),LEFT(D549,3),"")</f>
        <v/>
      </c>
      <c r="AW549" s="609" t="str">
        <f>IF(OR(COUNTA(M549)=0,COUNTA(Y549)=0),I549,"")</f>
        <v/>
      </c>
      <c r="AX549" s="585" t="e">
        <f>VLOOKUP(功能_33[[#This Row],[功能代號]],[3]工作表2!$C:$C,1,FALSE)</f>
        <v>#N/A</v>
      </c>
    </row>
    <row r="550" spans="1:50" ht="13.8">
      <c r="A550" s="637"/>
      <c r="B550" s="424"/>
      <c r="C550" s="292" t="s">
        <v>2861</v>
      </c>
      <c r="D550" s="292" t="s">
        <v>2949</v>
      </c>
      <c r="E550" s="291" t="s">
        <v>3183</v>
      </c>
      <c r="F550" s="281" t="s">
        <v>3184</v>
      </c>
      <c r="G550" s="281" t="s">
        <v>3186</v>
      </c>
      <c r="H550" s="291" t="s">
        <v>136</v>
      </c>
      <c r="I550" s="291" t="s">
        <v>136</v>
      </c>
      <c r="J550" s="298" t="s">
        <v>3201</v>
      </c>
      <c r="K550" s="299">
        <v>44533</v>
      </c>
      <c r="L550" s="299">
        <v>44545</v>
      </c>
      <c r="M550" s="299">
        <v>44545</v>
      </c>
      <c r="N550" s="291" t="s">
        <v>7</v>
      </c>
      <c r="O550" s="291" t="s">
        <v>3200</v>
      </c>
      <c r="T550" s="291"/>
      <c r="V550" s="291"/>
      <c r="W550" s="291"/>
      <c r="X550" s="424" t="str">
        <f>VLOOKUP(功能_33[[#This Row],[User]],SKL放款!A:G,7,FALSE)</f>
        <v>放款服務課</v>
      </c>
      <c r="Y550" s="299">
        <v>44545</v>
      </c>
      <c r="Z550" s="299" t="s">
        <v>2804</v>
      </c>
      <c r="AA550" s="282">
        <v>44543</v>
      </c>
      <c r="AB550" s="299">
        <v>44543</v>
      </c>
      <c r="AC550" s="299">
        <v>44545</v>
      </c>
      <c r="AD550" s="283"/>
      <c r="AE550" s="283"/>
      <c r="AF550" s="283"/>
      <c r="AG550" s="283" t="str">
        <f>IFERROR(IF(VLOOKUP(功能_33[[#This Row],[功能代號]],E:Q,11,FALSE)=0,"",VLOOKUP(功能_33[[#This Row],[功能代號]],E:Q,11,FALSE)),"")</f>
        <v>陳政皓</v>
      </c>
      <c r="AH550" s="283"/>
      <c r="AI550" s="283"/>
      <c r="AJ550" s="424"/>
      <c r="AL550" s="291" t="s">
        <v>2989</v>
      </c>
      <c r="AM550" s="424"/>
      <c r="AN550" s="424" t="e">
        <f>VLOOKUP(功能_33[[#This Row],[功能代號]],需二審tmp!A:A,1,FALSE)</f>
        <v>#N/A</v>
      </c>
      <c r="AQ550" s="638" t="str">
        <f>IF(COUNTA(AC550)=1,LEFT(D550,3),"")</f>
        <v>LC.</v>
      </c>
      <c r="AR550" s="577" t="str">
        <f>IF(AND(COUNTA(L550)=1,COUNTA(M550)=1,COUNTA(Y550)=1,COUNTA(AB550)=1,COUNTA(AC550)=0),LEFT(D550,3),"")</f>
        <v/>
      </c>
      <c r="AS550" s="579" t="str">
        <f>IF(AND(COUNTA(L550)=1,COUNTA(M550)=1,COUNTA(Y550)=1,COUNTA(AB550)=0,COUNTA(AC550)=0),LEFT(D550,3),"")</f>
        <v/>
      </c>
      <c r="AT550" s="581" t="str">
        <f>IF(AND(COUNTA(M550)=0,COUNTA(Y550)=1),LEFT(D550,3),"")</f>
        <v/>
      </c>
      <c r="AU550" s="583" t="str">
        <f>IF(AND(COUNTA(M550)=1,COUNTA(Y550)=0),LEFT(D550,3),"")</f>
        <v/>
      </c>
      <c r="AV550" s="585" t="str">
        <f>IF(AND(COUNTA(M550)=0,COUNTA(Y550)=0),LEFT(D550,3),"")</f>
        <v/>
      </c>
      <c r="AW550" s="609" t="str">
        <f>IF(OR(COUNTA(M550)=0,COUNTA(Y550)=0),I550,"")</f>
        <v/>
      </c>
      <c r="AX550" s="585" t="e">
        <f>VLOOKUP(功能_33[[#This Row],[功能代號]],[3]工作表2!$C:$C,1,FALSE)</f>
        <v>#N/A</v>
      </c>
    </row>
    <row r="551" spans="1:50" s="505" customFormat="1">
      <c r="A551" s="606"/>
      <c r="C551" s="506"/>
      <c r="D551" s="507"/>
      <c r="F551" s="508"/>
      <c r="G551" s="508"/>
      <c r="I551" s="508"/>
      <c r="J551" s="509"/>
      <c r="K551" s="506"/>
      <c r="L551" s="510"/>
      <c r="M551" s="506"/>
      <c r="P551" s="511"/>
      <c r="Q551" s="506"/>
      <c r="R551" s="506"/>
      <c r="S551" s="506"/>
      <c r="T551" s="510"/>
      <c r="U551" s="506"/>
      <c r="Y551" s="506"/>
      <c r="Z551" s="506"/>
      <c r="AE551" s="512"/>
      <c r="AF551" s="513"/>
      <c r="AH551" s="508"/>
      <c r="AI551" s="508"/>
      <c r="AJ551" s="508"/>
      <c r="AK551" s="514"/>
      <c r="AL551" s="506"/>
      <c r="AO551" s="504"/>
      <c r="AP551" s="504"/>
    </row>
    <row r="552" spans="1:50" ht="13.8">
      <c r="A552" s="299"/>
      <c r="D552" s="292"/>
      <c r="F552" s="292"/>
      <c r="G552" s="292"/>
      <c r="I552" s="292"/>
      <c r="J552" s="298"/>
      <c r="L552" s="291"/>
      <c r="T552" s="291"/>
      <c r="AH552" s="292"/>
      <c r="AI552" s="292"/>
      <c r="AJ552" s="292"/>
      <c r="AQ552" s="639">
        <f t="shared" ref="AQ552:AV552" si="73">COUNTIF(AQ2:AQ550,"&gt;&lt;")</f>
        <v>549</v>
      </c>
      <c r="AR552" s="499">
        <f t="shared" si="73"/>
        <v>0</v>
      </c>
      <c r="AS552" s="499">
        <f t="shared" si="73"/>
        <v>0</v>
      </c>
      <c r="AT552" s="499">
        <f t="shared" si="73"/>
        <v>0</v>
      </c>
      <c r="AU552" s="499">
        <f t="shared" si="73"/>
        <v>0</v>
      </c>
      <c r="AV552" s="499">
        <f t="shared" si="73"/>
        <v>0</v>
      </c>
      <c r="AW552" s="292">
        <f>SUM(AQ552:AV552)</f>
        <v>549</v>
      </c>
    </row>
    <row r="553" spans="1:50">
      <c r="AV553" s="617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457"/>
    <col min="4" max="4" width="27.5" style="457" bestFit="1" customWidth="1"/>
    <col min="5" max="16384" width="8.75" style="457"/>
  </cols>
  <sheetData>
    <row r="1" spans="3:6">
      <c r="C1" s="459" t="s">
        <v>3082</v>
      </c>
      <c r="D1" s="459" t="s">
        <v>3081</v>
      </c>
      <c r="E1" s="459" t="s">
        <v>2746</v>
      </c>
      <c r="F1" s="459" t="s">
        <v>3080</v>
      </c>
    </row>
    <row r="2" spans="3:6">
      <c r="C2" s="457" t="s">
        <v>3078</v>
      </c>
      <c r="D2" s="468" t="s">
        <v>1461</v>
      </c>
      <c r="E2" s="457">
        <v>8</v>
      </c>
      <c r="F2" s="457">
        <v>10</v>
      </c>
    </row>
    <row r="3" spans="3:6">
      <c r="D3" s="468" t="s">
        <v>2815</v>
      </c>
      <c r="E3" s="457">
        <v>1</v>
      </c>
      <c r="F3" s="457">
        <v>5</v>
      </c>
    </row>
    <row r="4" spans="3:6">
      <c r="D4" s="468" t="s">
        <v>2886</v>
      </c>
      <c r="E4" s="457">
        <v>6</v>
      </c>
      <c r="F4" s="457">
        <v>7</v>
      </c>
    </row>
    <row r="5" spans="3:6">
      <c r="C5" s="459" t="s">
        <v>2895</v>
      </c>
      <c r="D5" s="459"/>
      <c r="E5" s="459">
        <f>SUM(E2:E4)</f>
        <v>15</v>
      </c>
      <c r="F5" s="459">
        <f>SUM(F2:F4)</f>
        <v>22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"/>
  <sheetViews>
    <sheetView workbookViewId="0">
      <selection activeCell="G12" sqref="G12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1412</v>
      </c>
      <c r="R1" s="166" t="s">
        <v>1413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Row],[功能代號]],[7]交易清單!$E:$E,1,FALSE)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Row],[功能代號]],[7]交易清單!$E:$E,1,FALSE)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Row],[功能代號]],[7]交易清單!$E:$E,1,FALSE)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VLOOKUP([8]!功能[[#This Row],[功能項目
/代號]],[9]URS確認!$D:$J,6,FALSE)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>
      <c r="A19" s="168">
        <v>44518</v>
      </c>
      <c r="B19" s="221">
        <v>162</v>
      </c>
      <c r="C19" s="292" t="s">
        <v>2815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2816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0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0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>
      <c r="A23" s="168">
        <v>44545</v>
      </c>
      <c r="B23" s="605">
        <v>44547</v>
      </c>
      <c r="C23" s="292"/>
      <c r="D23" s="292" t="s">
        <v>2861</v>
      </c>
      <c r="E23" s="292" t="s">
        <v>2949</v>
      </c>
      <c r="F23" s="291" t="s">
        <v>1410</v>
      </c>
      <c r="G23" s="281" t="s">
        <v>1411</v>
      </c>
      <c r="H23" s="281" t="s">
        <v>3185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2939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4"/>
      <c r="AR23" s="575" t="str">
        <f t="shared" ref="AR23" si="0">IF(COUNTA(AD23)=1,LEFT(E23,3),"")</f>
        <v/>
      </c>
      <c r="AS23" s="577" t="str">
        <f t="shared" ref="AS23" si="1">IF(AND(COUNTA(M23)=1,COUNTA(N23)=1,COUNTA(Z23)=1,COUNTA(AC23)=1,COUNTA(AD23)=0),LEFT(E23,3),"")</f>
        <v>LC.</v>
      </c>
      <c r="AT23" s="579" t="str">
        <f t="shared" ref="AT23" si="2">IF(AND(COUNTA(M23)=1,COUNTA(N23)=1,COUNTA(Z23)=1,COUNTA(AC23)=0,COUNTA(AD23)=0),LEFT(E23,3),"")</f>
        <v/>
      </c>
      <c r="AU23" s="581" t="str">
        <f t="shared" ref="AU23" si="3">IF(AND(COUNTA(N23)=0,COUNTA(Z23)=1),LEFT(E23,3),"")</f>
        <v/>
      </c>
      <c r="AV23" s="583" t="str">
        <f t="shared" ref="AV23" si="4">IF(AND(COUNTA(N23)=1,COUNTA(Z23)=0),LEFT(E23,3),"")</f>
        <v/>
      </c>
      <c r="AW23" s="585" t="str">
        <f t="shared" ref="AW23" si="5">IF(AND(COUNTA(N23)=0,COUNTA(Z23)=0),LEFT(E23,3),"")</f>
        <v/>
      </c>
      <c r="AX23" s="609" t="str">
        <f t="shared" ref="AX23" si="6">IF(OR(COUNTA(N23)=0,COUNTA(Z23)=0),J23,"")</f>
        <v/>
      </c>
    </row>
  </sheetData>
  <phoneticPr fontId="3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632"/>
  <sheetViews>
    <sheetView tabSelected="1" zoomScale="85" zoomScaleNormal="85" workbookViewId="0">
      <pane ySplit="3" topLeftCell="A393" activePane="bottomLeft" state="frozen"/>
      <selection pane="bottomLeft" activeCell="G177" sqref="G177"/>
    </sheetView>
  </sheetViews>
  <sheetFormatPr defaultColWidth="9" defaultRowHeight="16.2"/>
  <cols>
    <col min="1" max="1" width="9.375" style="315" customWidth="1"/>
    <col min="2" max="2" width="58.375" style="69" bestFit="1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19" width="9" style="69" customWidth="1"/>
    <col min="20" max="16384" width="9" style="69"/>
  </cols>
  <sheetData>
    <row r="1" spans="1:16" ht="16.95" customHeight="1">
      <c r="A1" s="677" t="s">
        <v>1476</v>
      </c>
      <c r="B1" s="677" t="s">
        <v>1477</v>
      </c>
      <c r="C1" s="680" t="s">
        <v>1478</v>
      </c>
      <c r="D1" s="680" t="s">
        <v>1479</v>
      </c>
      <c r="E1" s="677" t="s">
        <v>1480</v>
      </c>
      <c r="F1" s="682" t="s">
        <v>1481</v>
      </c>
      <c r="G1" s="682" t="s">
        <v>1482</v>
      </c>
      <c r="H1" s="274" t="s">
        <v>110</v>
      </c>
      <c r="I1" s="677" t="s">
        <v>1483</v>
      </c>
      <c r="J1" s="677" t="s">
        <v>1484</v>
      </c>
      <c r="K1" s="683"/>
      <c r="L1" s="683"/>
      <c r="M1" s="683"/>
      <c r="N1" s="684"/>
      <c r="O1" s="274"/>
      <c r="P1" s="677" t="s">
        <v>1485</v>
      </c>
    </row>
    <row r="2" spans="1:16">
      <c r="A2" s="678"/>
      <c r="B2" s="678"/>
      <c r="C2" s="678"/>
      <c r="D2" s="678"/>
      <c r="E2" s="678"/>
      <c r="F2" s="678"/>
      <c r="G2" s="678"/>
      <c r="H2" s="276" t="s">
        <v>1482</v>
      </c>
      <c r="I2" s="678"/>
      <c r="J2" s="681" t="s">
        <v>1486</v>
      </c>
      <c r="K2" s="681" t="s">
        <v>1487</v>
      </c>
      <c r="L2" s="685" t="s">
        <v>1488</v>
      </c>
      <c r="M2" s="686"/>
      <c r="N2" s="686"/>
      <c r="O2" s="687"/>
      <c r="P2" s="678"/>
    </row>
    <row r="3" spans="1:16">
      <c r="A3" s="679"/>
      <c r="B3" s="679"/>
      <c r="C3" s="679"/>
      <c r="D3" s="679"/>
      <c r="E3" s="679"/>
      <c r="F3" s="679"/>
      <c r="G3" s="679"/>
      <c r="H3" s="275"/>
      <c r="I3" s="679"/>
      <c r="J3" s="679"/>
      <c r="K3" s="679"/>
      <c r="L3" s="314" t="s">
        <v>1489</v>
      </c>
      <c r="M3" s="161" t="s">
        <v>1490</v>
      </c>
      <c r="N3" s="161" t="s">
        <v>1491</v>
      </c>
      <c r="O3" s="162" t="s">
        <v>1492</v>
      </c>
      <c r="P3" s="679"/>
    </row>
    <row r="4" spans="1:16" ht="33" hidden="1" customHeight="1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hidden="1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hidden="1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hidden="1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hidden="1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 hidden="1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hidden="1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hidden="1" customHeight="1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hidden="1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hidden="1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>
      <c r="A16" s="315" t="s">
        <v>1030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hidden="1" customHeight="1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hidden="1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hidden="1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2798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hidden="1">
      <c r="A20" s="410" t="s">
        <v>1024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2799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 hidden="1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hidden="1" customHeight="1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hidden="1" customHeight="1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hidden="1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1517</v>
      </c>
      <c r="P24" s="71"/>
    </row>
    <row r="25" spans="1:16" hidden="1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1517</v>
      </c>
      <c r="P25" s="71"/>
    </row>
    <row r="26" spans="1:16" ht="66" hidden="1" customHeight="1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3251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hidden="1" customHeight="1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3252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hidden="1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hidden="1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1494</v>
      </c>
      <c r="P29" s="71"/>
    </row>
    <row r="30" spans="1:16" ht="34.049999999999997" hidden="1" customHeight="1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1494</v>
      </c>
      <c r="P30" s="71"/>
    </row>
    <row r="31" spans="1:16" hidden="1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1494</v>
      </c>
      <c r="P31" s="71"/>
    </row>
    <row r="32" spans="1:16" hidden="1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hidden="1" customHeight="1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>
      <c r="A34" s="315" t="s">
        <v>1054</v>
      </c>
      <c r="B34" s="69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hidden="1" customHeight="1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3"/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hidden="1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hidden="1" customHeight="1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hidden="1" customHeight="1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hidden="1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hidden="1" customHeight="1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hidden="1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1494</v>
      </c>
      <c r="P41" s="71"/>
    </row>
    <row r="42" spans="1:16" ht="30.6" customHeight="1">
      <c r="A42" s="315" t="s">
        <v>1081</v>
      </c>
      <c r="B42" s="69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hidden="1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hidden="1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I44" s="70" t="s">
        <v>136</v>
      </c>
      <c r="L44" s="315" t="s">
        <v>1494</v>
      </c>
      <c r="P44" s="71"/>
    </row>
    <row r="45" spans="1:16" ht="34.049999999999997" hidden="1" customHeight="1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I45" s="70" t="s">
        <v>136</v>
      </c>
      <c r="M45" s="315" t="s">
        <v>1510</v>
      </c>
      <c r="P45" s="71"/>
    </row>
    <row r="46" spans="1:16" hidden="1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I46" s="70" t="s">
        <v>136</v>
      </c>
      <c r="L46" s="315" t="s">
        <v>1494</v>
      </c>
      <c r="P46" s="71"/>
    </row>
    <row r="47" spans="1:16" ht="34.049999999999997" hidden="1" customHeight="1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I47" s="70" t="s">
        <v>136</v>
      </c>
      <c r="M47" s="315" t="s">
        <v>1510</v>
      </c>
      <c r="P47" s="71"/>
    </row>
    <row r="48" spans="1:16" hidden="1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/>
      <c r="I48" s="70" t="s">
        <v>1545</v>
      </c>
      <c r="J48" s="315" t="s">
        <v>1494</v>
      </c>
      <c r="P48" s="71"/>
    </row>
    <row r="49" spans="1:16" hidden="1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/>
      <c r="I49" s="70" t="s">
        <v>1545</v>
      </c>
      <c r="J49" s="315" t="s">
        <v>1494</v>
      </c>
      <c r="P49" s="71"/>
    </row>
    <row r="50" spans="1:16" hidden="1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hidden="1" customHeight="1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hidden="1" customHeight="1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hidden="1" customHeight="1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hidden="1" customHeight="1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hidden="1" customHeight="1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hidden="1" customHeight="1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hidden="1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hidden="1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hidden="1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hidden="1" customHeight="1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hidden="1" customHeight="1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hidden="1" customHeight="1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hidden="1" customHeight="1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hidden="1" customHeight="1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hidden="1" customHeight="1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hidden="1" customHeight="1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hidden="1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hidden="1" customHeight="1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hidden="1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hidden="1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hidden="1" customHeight="1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hidden="1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hidden="1" customHeight="1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hidden="1" customHeight="1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hidden="1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hidden="1" customHeight="1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hidden="1">
      <c r="A77" s="315" t="s">
        <v>166</v>
      </c>
      <c r="B77" s="69" t="str">
        <f>VLOOKUP(A77,URS確認!$E:$F,2,FALSE)</f>
        <v>員工資料檔查詢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1494</v>
      </c>
      <c r="P77" s="71"/>
    </row>
    <row r="78" spans="1:16" hidden="1">
      <c r="A78" s="315" t="s">
        <v>166</v>
      </c>
      <c r="B78" s="69" t="str">
        <f>VLOOKUP(A78,URS確認!$E:$F,2,FALSE)</f>
        <v>員工資料檔查詢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1494</v>
      </c>
      <c r="P78" s="71"/>
    </row>
    <row r="79" spans="1:16" hidden="1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hidden="1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hidden="1" customHeight="1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hidden="1" customHeight="1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hidden="1" customHeight="1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hidden="1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hidden="1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hidden="1" customHeight="1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hidden="1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hidden="1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hidden="1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hidden="1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hidden="1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hidden="1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hidden="1" customHeight="1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hidden="1" customHeight="1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hidden="1" customHeight="1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hidden="1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hidden="1" customHeight="1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hidden="1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hidden="1" customHeight="1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hidden="1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hidden="1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hidden="1" customHeight="1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hidden="1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hidden="1" customHeight="1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hidden="1" customHeight="1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hidden="1" customHeight="1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hidden="1" customHeight="1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hidden="1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I108" s="70" t="s">
        <v>1545</v>
      </c>
      <c r="L108" s="315" t="s">
        <v>1494</v>
      </c>
      <c r="P108" s="71"/>
    </row>
    <row r="109" spans="1:16" hidden="1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I109" s="70" t="s">
        <v>1545</v>
      </c>
      <c r="L109" s="315" t="s">
        <v>1494</v>
      </c>
      <c r="P109" s="71"/>
    </row>
    <row r="110" spans="1:16" hidden="1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I110" s="70" t="s">
        <v>1545</v>
      </c>
      <c r="L110" s="315" t="s">
        <v>1494</v>
      </c>
      <c r="P110" s="71"/>
    </row>
    <row r="111" spans="1:16" hidden="1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I111" s="70" t="s">
        <v>1545</v>
      </c>
      <c r="L111" s="315" t="s">
        <v>1494</v>
      </c>
      <c r="P111" s="71"/>
    </row>
    <row r="112" spans="1:16" ht="33" hidden="1" customHeight="1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I112" s="70" t="s">
        <v>1545</v>
      </c>
      <c r="P112" s="71"/>
    </row>
    <row r="113" spans="1:16" hidden="1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hidden="1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hidden="1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hidden="1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hidden="1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hidden="1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hidden="1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hidden="1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hidden="1" customHeight="1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hidden="1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hidden="1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hidden="1" customHeight="1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hidden="1" customHeight="1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hidden="1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hidden="1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hidden="1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hidden="1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hidden="1" customHeight="1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hidden="1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hidden="1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hidden="1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hidden="1" customHeight="1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hidden="1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.049999999999997" hidden="1" customHeight="1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hidden="1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hidden="1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hidden="1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hidden="1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hidden="1" customHeight="1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hidden="1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hidden="1" customHeight="1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hidden="1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hidden="1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hidden="1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hidden="1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hidden="1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hidden="1" customHeight="1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hidden="1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hidden="1" customHeight="1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hidden="1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.049999999999997" hidden="1" customHeight="1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hidden="1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hidden="1" customHeight="1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hidden="1" customHeight="1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hidden="1" customHeight="1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hidden="1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hidden="1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hidden="1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hidden="1" customHeight="1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hidden="1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hidden="1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hidden="1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hidden="1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hidden="1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hidden="1" customHeight="1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hidden="1" customHeight="1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hidden="1" customHeight="1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hidden="1" customHeight="1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hidden="1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hidden="1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hidden="1" customHeight="1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>
      <c r="A174" s="315" t="s">
        <v>205</v>
      </c>
      <c r="B174" s="69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>
      <c r="A175" s="315" t="s">
        <v>205</v>
      </c>
      <c r="B175" s="69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hidden="1" customHeight="1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hidden="1" customHeight="1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hidden="1" customHeight="1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hidden="1" customHeight="1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hidden="1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3.95" hidden="1" customHeight="1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hidden="1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hidden="1" customHeight="1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hidden="1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hidden="1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hidden="1" customHeight="1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hidden="1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hidden="1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hidden="1" customHeight="1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" hidden="1" customHeight="1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hidden="1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hidden="1" customHeight="1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hidden="1" customHeight="1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hidden="1" customHeight="1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hidden="1" customHeight="1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hidden="1" customHeight="1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hidden="1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hidden="1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hidden="1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hidden="1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" hidden="1" customHeight="1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00000000000003" hidden="1" customHeight="1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hidden="1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hidden="1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hidden="1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hidden="1" customHeight="1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hidden="1" customHeight="1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hidden="1" customHeight="1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hidden="1" customHeight="1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hidden="1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hidden="1" customHeight="1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hidden="1" customHeight="1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hidden="1" customHeight="1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hidden="1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hidden="1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hidden="1" customHeight="1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hidden="1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I219" s="315" t="s">
        <v>1545</v>
      </c>
      <c r="L219" s="315" t="s">
        <v>1494</v>
      </c>
    </row>
    <row r="220" spans="1:13" hidden="1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I220" s="315" t="s">
        <v>1545</v>
      </c>
      <c r="L220" s="315" t="s">
        <v>1494</v>
      </c>
    </row>
    <row r="221" spans="1:13" hidden="1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I221" s="315" t="s">
        <v>1545</v>
      </c>
      <c r="L221" s="315" t="s">
        <v>1494</v>
      </c>
    </row>
    <row r="222" spans="1:13" hidden="1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I222" s="315" t="s">
        <v>1545</v>
      </c>
      <c r="L222" s="315" t="s">
        <v>1494</v>
      </c>
    </row>
    <row r="223" spans="1:13" hidden="1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I223" s="315" t="s">
        <v>1545</v>
      </c>
      <c r="L223" s="315" t="s">
        <v>1494</v>
      </c>
    </row>
    <row r="224" spans="1:13" hidden="1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I224" s="315" t="s">
        <v>1545</v>
      </c>
      <c r="L224" s="315" t="s">
        <v>1494</v>
      </c>
    </row>
    <row r="225" spans="1:12" hidden="1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I225" s="315" t="s">
        <v>1545</v>
      </c>
      <c r="L225" s="315" t="s">
        <v>1494</v>
      </c>
    </row>
    <row r="226" spans="1:12" hidden="1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I226" s="315" t="s">
        <v>1545</v>
      </c>
      <c r="L226" s="315" t="s">
        <v>1494</v>
      </c>
    </row>
    <row r="227" spans="1:12" hidden="1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I227" s="315" t="s">
        <v>1545</v>
      </c>
      <c r="L227" s="315" t="s">
        <v>1494</v>
      </c>
    </row>
    <row r="228" spans="1:12" hidden="1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3171</v>
      </c>
      <c r="E228" s="71">
        <v>44435</v>
      </c>
      <c r="F228" s="71">
        <v>44440</v>
      </c>
      <c r="G228" s="71">
        <v>44440</v>
      </c>
      <c r="I228" s="315" t="s">
        <v>1545</v>
      </c>
      <c r="L228" s="315" t="s">
        <v>1494</v>
      </c>
    </row>
    <row r="229" spans="1:12" hidden="1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I229" s="315" t="s">
        <v>1545</v>
      </c>
      <c r="L229" s="315" t="s">
        <v>1494</v>
      </c>
    </row>
    <row r="230" spans="1:12" hidden="1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I230" s="315" t="s">
        <v>1545</v>
      </c>
      <c r="L230" s="315" t="s">
        <v>1494</v>
      </c>
    </row>
    <row r="231" spans="1:12" hidden="1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I231" s="315" t="s">
        <v>1545</v>
      </c>
      <c r="L231" s="315" t="s">
        <v>1494</v>
      </c>
    </row>
    <row r="232" spans="1:12" hidden="1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I232" s="315" t="s">
        <v>1545</v>
      </c>
      <c r="L232" s="315" t="s">
        <v>1494</v>
      </c>
    </row>
    <row r="233" spans="1:12" hidden="1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I233" s="315" t="s">
        <v>1545</v>
      </c>
      <c r="L233" s="315" t="s">
        <v>1494</v>
      </c>
    </row>
    <row r="234" spans="1:12" ht="33" hidden="1" customHeight="1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I234" s="315" t="s">
        <v>1545</v>
      </c>
      <c r="L234" s="315" t="s">
        <v>1494</v>
      </c>
    </row>
    <row r="235" spans="1:12" hidden="1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I235" s="315" t="s">
        <v>1545</v>
      </c>
      <c r="L235" s="315" t="s">
        <v>1494</v>
      </c>
    </row>
    <row r="236" spans="1:12" hidden="1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I236" s="315" t="s">
        <v>1545</v>
      </c>
      <c r="L236" s="315" t="s">
        <v>1494</v>
      </c>
    </row>
    <row r="237" spans="1:12" hidden="1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I237" s="315" t="s">
        <v>1545</v>
      </c>
      <c r="L237" s="315" t="s">
        <v>1494</v>
      </c>
    </row>
    <row r="238" spans="1:12" hidden="1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I238" s="315" t="s">
        <v>1545</v>
      </c>
      <c r="J238" s="315" t="s">
        <v>1494</v>
      </c>
      <c r="L238" s="315" t="s">
        <v>1494</v>
      </c>
    </row>
    <row r="239" spans="1:12" ht="33" hidden="1" customHeight="1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hidden="1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hidden="1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hidden="1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hidden="1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hidden="1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hidden="1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hidden="1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hidden="1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hidden="1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hidden="1" customHeight="1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hidden="1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hidden="1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1494</v>
      </c>
    </row>
    <row r="252" spans="1:13" hidden="1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hidden="1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hidden="1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hidden="1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hidden="1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hidden="1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hidden="1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hidden="1" customHeight="1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hidden="1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1494</v>
      </c>
    </row>
    <row r="261" spans="1:12" ht="33" hidden="1" customHeight="1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1494</v>
      </c>
    </row>
    <row r="262" spans="1:12" hidden="1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1494</v>
      </c>
    </row>
    <row r="263" spans="1:12" ht="33" hidden="1" customHeight="1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1494</v>
      </c>
    </row>
    <row r="264" spans="1:12" hidden="1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1494</v>
      </c>
    </row>
    <row r="265" spans="1:12" hidden="1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1494</v>
      </c>
    </row>
    <row r="266" spans="1:12" hidden="1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1494</v>
      </c>
    </row>
    <row r="267" spans="1:12" hidden="1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1494</v>
      </c>
    </row>
    <row r="268" spans="1:12" hidden="1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I268" s="315" t="s">
        <v>194</v>
      </c>
      <c r="L268" s="315" t="s">
        <v>1494</v>
      </c>
    </row>
    <row r="269" spans="1:12" ht="33" hidden="1" customHeight="1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hidden="1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hidden="1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1494</v>
      </c>
    </row>
    <row r="272" spans="1:12" hidden="1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1494</v>
      </c>
    </row>
    <row r="273" spans="1:13" ht="33" hidden="1" customHeight="1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1494</v>
      </c>
    </row>
    <row r="274" spans="1:13" hidden="1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hidden="1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hidden="1" customHeight="1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hidden="1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hidden="1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hidden="1" customHeight="1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hidden="1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hidden="1" customHeight="1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hidden="1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hidden="1" customHeight="1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hidden="1" customHeight="1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hidden="1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hidden="1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hidden="1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hidden="1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hidden="1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hidden="1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hidden="1" customHeight="1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/>
      <c r="I291" s="315" t="s">
        <v>193</v>
      </c>
      <c r="L291" s="315" t="s">
        <v>1494</v>
      </c>
    </row>
    <row r="292" spans="1:13" hidden="1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/>
      <c r="I292" s="315" t="s">
        <v>193</v>
      </c>
      <c r="L292" s="315" t="s">
        <v>1494</v>
      </c>
    </row>
    <row r="293" spans="1:13" ht="33" hidden="1" customHeight="1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/>
      <c r="I293" s="315" t="s">
        <v>193</v>
      </c>
      <c r="L293" s="315" t="s">
        <v>1494</v>
      </c>
    </row>
    <row r="294" spans="1:13" ht="66" hidden="1" customHeight="1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/>
      <c r="I294" s="315" t="s">
        <v>193</v>
      </c>
      <c r="L294" s="315" t="s">
        <v>1494</v>
      </c>
    </row>
    <row r="295" spans="1:13" hidden="1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/>
      <c r="I295" s="315" t="s">
        <v>193</v>
      </c>
      <c r="L295" s="315" t="s">
        <v>1494</v>
      </c>
    </row>
    <row r="296" spans="1:13" ht="49.5" hidden="1" customHeight="1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/>
      <c r="I296" s="315" t="s">
        <v>193</v>
      </c>
      <c r="M296" s="315" t="s">
        <v>1510</v>
      </c>
    </row>
    <row r="297" spans="1:13" ht="49.5" hidden="1" customHeight="1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/>
      <c r="I297" s="315" t="s">
        <v>193</v>
      </c>
      <c r="M297" s="315" t="s">
        <v>1510</v>
      </c>
    </row>
    <row r="298" spans="1:13" hidden="1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/>
      <c r="I298" s="315" t="s">
        <v>193</v>
      </c>
      <c r="L298" s="315" t="s">
        <v>1494</v>
      </c>
    </row>
    <row r="299" spans="1:13">
      <c r="B299" s="69" t="s">
        <v>1795</v>
      </c>
      <c r="C299" s="315">
        <v>1</v>
      </c>
      <c r="D299" s="74" t="s">
        <v>1796</v>
      </c>
      <c r="E299" s="71">
        <v>44455</v>
      </c>
      <c r="F299" s="71" t="s">
        <v>1797</v>
      </c>
      <c r="H299" s="71"/>
      <c r="I299" s="315" t="s">
        <v>193</v>
      </c>
      <c r="M299" s="315" t="s">
        <v>1510</v>
      </c>
    </row>
    <row r="300" spans="1:13" ht="33" hidden="1" customHeight="1">
      <c r="B300" s="69" t="s">
        <v>1798</v>
      </c>
      <c r="C300" s="315">
        <v>1</v>
      </c>
      <c r="D300" s="74" t="s">
        <v>1799</v>
      </c>
      <c r="E300" s="71">
        <v>44455</v>
      </c>
      <c r="F300" s="71">
        <v>44469</v>
      </c>
      <c r="G300" s="71">
        <v>44469</v>
      </c>
      <c r="H300" s="71"/>
      <c r="I300" s="315" t="s">
        <v>193</v>
      </c>
      <c r="M300" s="315" t="s">
        <v>1510</v>
      </c>
    </row>
    <row r="301" spans="1:13" ht="33" hidden="1" customHeight="1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1800</v>
      </c>
      <c r="E301" s="71">
        <v>44456</v>
      </c>
      <c r="F301" s="71">
        <v>44466</v>
      </c>
      <c r="G301" s="71">
        <v>44466</v>
      </c>
      <c r="I301" s="315" t="s">
        <v>193</v>
      </c>
      <c r="L301" s="315" t="s">
        <v>1494</v>
      </c>
    </row>
    <row r="302" spans="1:13" ht="66" hidden="1" customHeight="1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1801</v>
      </c>
      <c r="E302" s="71">
        <v>44456</v>
      </c>
      <c r="F302" s="71">
        <v>44469</v>
      </c>
      <c r="G302" s="71">
        <v>44469</v>
      </c>
      <c r="I302" s="315" t="s">
        <v>193</v>
      </c>
      <c r="L302" s="315" t="s">
        <v>1494</v>
      </c>
    </row>
    <row r="303" spans="1:13" hidden="1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1802</v>
      </c>
      <c r="E303" s="71">
        <v>44456</v>
      </c>
      <c r="F303" s="71">
        <v>44469</v>
      </c>
      <c r="G303" s="71">
        <v>44469</v>
      </c>
      <c r="I303" s="315" t="s">
        <v>193</v>
      </c>
      <c r="M303" s="315" t="s">
        <v>1510</v>
      </c>
    </row>
    <row r="304" spans="1:13" hidden="1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1802</v>
      </c>
      <c r="E304" s="71">
        <v>44456</v>
      </c>
      <c r="F304" s="71">
        <v>44469</v>
      </c>
      <c r="G304" s="71">
        <v>44469</v>
      </c>
      <c r="I304" s="315" t="s">
        <v>193</v>
      </c>
      <c r="M304" s="315" t="s">
        <v>1510</v>
      </c>
    </row>
    <row r="305" spans="1:16" ht="33" hidden="1" customHeight="1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1803</v>
      </c>
      <c r="E305" s="71">
        <v>44456</v>
      </c>
      <c r="F305" s="71">
        <v>44469</v>
      </c>
      <c r="G305" s="71">
        <v>44469</v>
      </c>
      <c r="I305" s="315" t="s">
        <v>193</v>
      </c>
      <c r="M305" s="315" t="s">
        <v>1510</v>
      </c>
    </row>
    <row r="306" spans="1:16" ht="33" hidden="1" customHeight="1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1800</v>
      </c>
      <c r="E306" s="71">
        <v>44456</v>
      </c>
      <c r="F306" s="71">
        <v>44466</v>
      </c>
      <c r="G306" s="71">
        <v>44466</v>
      </c>
      <c r="I306" s="315" t="s">
        <v>193</v>
      </c>
      <c r="L306" s="315" t="s">
        <v>1494</v>
      </c>
    </row>
    <row r="307" spans="1:16" s="157" customFormat="1" ht="66" hidden="1" customHeight="1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1804</v>
      </c>
      <c r="E307" s="158">
        <v>44456</v>
      </c>
      <c r="F307" s="71">
        <v>44469</v>
      </c>
      <c r="G307" s="71">
        <v>44469</v>
      </c>
      <c r="H307" s="156"/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hidden="1" customHeight="1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1805</v>
      </c>
      <c r="E308" s="71">
        <v>44456</v>
      </c>
      <c r="F308" s="71">
        <v>44512</v>
      </c>
      <c r="G308" s="71">
        <v>44509</v>
      </c>
      <c r="I308" s="315" t="s">
        <v>193</v>
      </c>
      <c r="L308" s="315" t="s">
        <v>1494</v>
      </c>
    </row>
    <row r="309" spans="1:16" hidden="1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1806</v>
      </c>
      <c r="E309" s="71">
        <v>44456</v>
      </c>
      <c r="F309" s="71">
        <v>44466</v>
      </c>
      <c r="G309" s="71">
        <v>44466</v>
      </c>
      <c r="I309" s="315" t="s">
        <v>193</v>
      </c>
      <c r="L309" s="315" t="s">
        <v>1494</v>
      </c>
    </row>
    <row r="310" spans="1:16" ht="33" hidden="1" customHeight="1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1807</v>
      </c>
      <c r="E310" s="71">
        <v>44456</v>
      </c>
      <c r="F310" s="71">
        <v>44466</v>
      </c>
      <c r="G310" s="71">
        <v>44466</v>
      </c>
      <c r="I310" s="315" t="s">
        <v>193</v>
      </c>
      <c r="L310" s="315" t="s">
        <v>1494</v>
      </c>
    </row>
    <row r="311" spans="1:16" hidden="1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1808</v>
      </c>
      <c r="E311" s="71">
        <v>44456</v>
      </c>
      <c r="F311" s="71">
        <v>44466</v>
      </c>
      <c r="G311" s="71">
        <v>44466</v>
      </c>
      <c r="I311" s="315" t="s">
        <v>193</v>
      </c>
      <c r="L311" s="315" t="s">
        <v>1494</v>
      </c>
    </row>
    <row r="312" spans="1:16" hidden="1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1809</v>
      </c>
      <c r="E312" s="71">
        <v>44456</v>
      </c>
      <c r="F312" s="71">
        <v>44466</v>
      </c>
      <c r="G312" s="71">
        <v>44466</v>
      </c>
      <c r="I312" s="315" t="s">
        <v>193</v>
      </c>
      <c r="L312" s="315" t="s">
        <v>1494</v>
      </c>
    </row>
    <row r="313" spans="1:16" ht="33" hidden="1" customHeight="1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1810</v>
      </c>
      <c r="E313" s="71">
        <v>44456</v>
      </c>
      <c r="F313" s="71">
        <v>44512</v>
      </c>
      <c r="G313" s="71">
        <v>44512</v>
      </c>
      <c r="I313" s="315" t="s">
        <v>193</v>
      </c>
      <c r="M313" s="315" t="s">
        <v>1517</v>
      </c>
    </row>
    <row r="314" spans="1:16" ht="99" hidden="1" customHeight="1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1811</v>
      </c>
      <c r="E314" s="71">
        <v>44456</v>
      </c>
      <c r="F314" s="71">
        <v>44466</v>
      </c>
      <c r="G314" s="71">
        <v>44466</v>
      </c>
      <c r="I314" s="315" t="s">
        <v>193</v>
      </c>
      <c r="L314" s="315" t="s">
        <v>1494</v>
      </c>
    </row>
    <row r="315" spans="1:16" hidden="1">
      <c r="B315" s="69" t="s">
        <v>1812</v>
      </c>
      <c r="C315" s="315">
        <v>1</v>
      </c>
      <c r="D315" s="74" t="s">
        <v>1813</v>
      </c>
      <c r="E315" s="71">
        <v>44456</v>
      </c>
      <c r="F315" s="71">
        <v>44469</v>
      </c>
      <c r="G315" s="71">
        <v>44469</v>
      </c>
      <c r="I315" s="315" t="s">
        <v>193</v>
      </c>
      <c r="M315" s="315" t="s">
        <v>1517</v>
      </c>
    </row>
    <row r="316" spans="1:16" ht="33" hidden="1" customHeight="1">
      <c r="B316" s="69" t="s">
        <v>1812</v>
      </c>
      <c r="C316" s="315">
        <v>2</v>
      </c>
      <c r="D316" s="74" t="s">
        <v>1814</v>
      </c>
      <c r="E316" s="71">
        <v>44456</v>
      </c>
      <c r="F316" s="71">
        <v>44469</v>
      </c>
      <c r="G316" s="71">
        <v>44469</v>
      </c>
      <c r="I316" s="315" t="s">
        <v>193</v>
      </c>
      <c r="M316" s="315" t="s">
        <v>1517</v>
      </c>
    </row>
    <row r="317" spans="1:16" hidden="1">
      <c r="A317" s="315" t="s">
        <v>1815</v>
      </c>
      <c r="B317" s="69" t="s">
        <v>1798</v>
      </c>
      <c r="C317" s="315">
        <v>1</v>
      </c>
      <c r="D317" s="74" t="s">
        <v>1816</v>
      </c>
      <c r="E317" s="71">
        <v>44456</v>
      </c>
      <c r="F317" s="71">
        <v>44466</v>
      </c>
      <c r="G317" s="71">
        <v>44466</v>
      </c>
      <c r="I317" s="315" t="s">
        <v>193</v>
      </c>
      <c r="L317" s="315" t="s">
        <v>1494</v>
      </c>
    </row>
    <row r="318" spans="1:16">
      <c r="A318" s="315" t="s">
        <v>1815</v>
      </c>
      <c r="B318" s="69" t="s">
        <v>1798</v>
      </c>
      <c r="C318" s="315">
        <v>2</v>
      </c>
      <c r="D318" s="74" t="s">
        <v>1817</v>
      </c>
      <c r="E318" s="71">
        <v>44456</v>
      </c>
      <c r="F318" s="71">
        <v>44512</v>
      </c>
      <c r="G318" s="315"/>
      <c r="I318" s="315" t="s">
        <v>193</v>
      </c>
      <c r="M318" s="315" t="s">
        <v>1517</v>
      </c>
    </row>
    <row r="319" spans="1:16" hidden="1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1818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.049999999999997" hidden="1" customHeight="1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1819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hidden="1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1820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hidden="1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1821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hidden="1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1822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hidden="1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1823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hidden="1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1824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hidden="1" customHeight="1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1825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hidden="1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1826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hidden="1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1827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hidden="1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1828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hidden="1" customHeight="1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1829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hidden="1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1830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hidden="1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1830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hidden="1" customHeight="1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1831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hidden="1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1832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hidden="1" customHeight="1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1833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hidden="1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1834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hidden="1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1835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hidden="1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1834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hidden="1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1836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hidden="1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1837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hidden="1" customHeight="1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1838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hidden="1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1839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hidden="1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1836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hidden="1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1840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hidden="1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1841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hidden="1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1842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hidden="1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1843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hidden="1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1844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hidden="1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1845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hidden="1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1846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hidden="1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1847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hidden="1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1848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hidden="1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1849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hidden="1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1850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hidden="1" customHeight="1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1851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hidden="1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1852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hidden="1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1853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hidden="1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1854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hidden="1" customHeight="1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1855</v>
      </c>
      <c r="E359" s="71">
        <v>44468</v>
      </c>
      <c r="F359" s="71">
        <v>44504</v>
      </c>
      <c r="G359" s="71">
        <v>44504</v>
      </c>
      <c r="I359" s="315" t="s">
        <v>193</v>
      </c>
      <c r="M359" s="315" t="s">
        <v>1510</v>
      </c>
    </row>
    <row r="360" spans="1:13" hidden="1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1856</v>
      </c>
      <c r="E360" s="71">
        <v>44468</v>
      </c>
      <c r="F360" s="71">
        <v>44504</v>
      </c>
      <c r="G360" s="71">
        <v>44504</v>
      </c>
      <c r="I360" s="315" t="s">
        <v>193</v>
      </c>
      <c r="L360" s="315" t="s">
        <v>1494</v>
      </c>
    </row>
    <row r="361" spans="1:13" ht="49.5" hidden="1" customHeight="1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1857</v>
      </c>
      <c r="E361" s="71">
        <v>44468</v>
      </c>
      <c r="F361" s="71">
        <v>44504</v>
      </c>
      <c r="G361" s="71">
        <v>44504</v>
      </c>
      <c r="I361" s="315" t="s">
        <v>193</v>
      </c>
      <c r="L361" s="315" t="s">
        <v>1494</v>
      </c>
    </row>
    <row r="362" spans="1:13" hidden="1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1858</v>
      </c>
      <c r="E362" s="71">
        <v>44468</v>
      </c>
      <c r="F362" s="71">
        <v>44508</v>
      </c>
      <c r="G362" s="71">
        <v>44508</v>
      </c>
      <c r="I362" s="315" t="s">
        <v>193</v>
      </c>
      <c r="L362" s="315" t="s">
        <v>1494</v>
      </c>
    </row>
    <row r="363" spans="1:13" ht="33" hidden="1" customHeight="1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1859</v>
      </c>
      <c r="E363" s="71">
        <v>44468</v>
      </c>
      <c r="F363" s="71">
        <v>44512</v>
      </c>
      <c r="G363" s="71">
        <v>44526</v>
      </c>
      <c r="I363" s="315" t="s">
        <v>193</v>
      </c>
      <c r="L363" s="315" t="s">
        <v>1494</v>
      </c>
    </row>
    <row r="364" spans="1:13" ht="115.5" hidden="1" customHeight="1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1860</v>
      </c>
      <c r="E364" s="71">
        <v>44468</v>
      </c>
      <c r="F364" s="71">
        <v>44469</v>
      </c>
      <c r="G364" s="71">
        <v>44469</v>
      </c>
      <c r="I364" s="315" t="s">
        <v>193</v>
      </c>
      <c r="L364" s="315" t="s">
        <v>1494</v>
      </c>
    </row>
    <row r="365" spans="1:13" ht="49.5" hidden="1" customHeight="1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1857</v>
      </c>
      <c r="E365" s="71">
        <v>44468</v>
      </c>
      <c r="F365" s="71">
        <v>44504</v>
      </c>
      <c r="G365" s="71">
        <v>44504</v>
      </c>
      <c r="I365" s="315" t="s">
        <v>193</v>
      </c>
      <c r="L365" s="315" t="s">
        <v>1494</v>
      </c>
    </row>
    <row r="366" spans="1:13" hidden="1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1858</v>
      </c>
      <c r="E366" s="71">
        <v>44468</v>
      </c>
      <c r="F366" s="71">
        <v>44508</v>
      </c>
      <c r="G366" s="71">
        <v>44508</v>
      </c>
      <c r="I366" s="315" t="s">
        <v>193</v>
      </c>
      <c r="L366" s="315" t="s">
        <v>1494</v>
      </c>
    </row>
    <row r="367" spans="1:13" ht="49.5" customHeight="1">
      <c r="A367" s="315" t="s">
        <v>640</v>
      </c>
      <c r="B367" s="69" t="str">
        <f>VLOOKUP(A367,URS確認!$E:$F,2,FALSE)</f>
        <v>產生員工扣薪報表</v>
      </c>
      <c r="C367" s="315">
        <v>2</v>
      </c>
      <c r="D367" s="74" t="s">
        <v>1861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hidden="1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1862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hidden="1" customHeight="1">
      <c r="B369" s="69" t="s">
        <v>1863</v>
      </c>
      <c r="C369" s="315">
        <v>1</v>
      </c>
      <c r="D369" s="74" t="s">
        <v>1864</v>
      </c>
      <c r="E369" s="71">
        <v>44468</v>
      </c>
      <c r="F369" s="71">
        <v>44469</v>
      </c>
      <c r="G369" s="71">
        <v>44469</v>
      </c>
      <c r="I369" s="315" t="s">
        <v>193</v>
      </c>
      <c r="L369" s="315" t="s">
        <v>1494</v>
      </c>
    </row>
    <row r="370" spans="1:13" ht="49.5" hidden="1" customHeight="1">
      <c r="B370" s="69" t="s">
        <v>1863</v>
      </c>
      <c r="C370" s="315">
        <v>2</v>
      </c>
      <c r="D370" s="74" t="s">
        <v>1865</v>
      </c>
      <c r="E370" s="71">
        <v>44468</v>
      </c>
      <c r="F370" s="71">
        <v>44469</v>
      </c>
      <c r="G370" s="71">
        <v>44469</v>
      </c>
      <c r="I370" s="315" t="s">
        <v>193</v>
      </c>
      <c r="L370" s="315" t="s">
        <v>1494</v>
      </c>
    </row>
    <row r="371" spans="1:13" hidden="1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1866</v>
      </c>
      <c r="E371" s="71">
        <v>44470</v>
      </c>
      <c r="F371" s="71">
        <v>44504</v>
      </c>
      <c r="G371" s="71">
        <v>44504</v>
      </c>
      <c r="I371" s="315" t="s">
        <v>193</v>
      </c>
    </row>
    <row r="372" spans="1:13" hidden="1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1867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1494</v>
      </c>
    </row>
    <row r="373" spans="1:13" hidden="1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1868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1494</v>
      </c>
    </row>
    <row r="374" spans="1:13" hidden="1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1869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hidden="1" customHeight="1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1870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hidden="1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1871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hidden="1" customHeight="1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1872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hidden="1" customHeight="1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1873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customHeight="1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3283</v>
      </c>
      <c r="E379" s="71">
        <v>44481</v>
      </c>
      <c r="F379" s="71">
        <v>44512</v>
      </c>
      <c r="G379" s="315"/>
      <c r="I379" s="315" t="s">
        <v>193</v>
      </c>
      <c r="M379" s="315" t="s">
        <v>1510</v>
      </c>
    </row>
    <row r="380" spans="1:13" hidden="1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1874</v>
      </c>
      <c r="E380" s="71">
        <v>44481</v>
      </c>
      <c r="F380" s="71">
        <v>44504</v>
      </c>
      <c r="G380" s="71">
        <v>44504</v>
      </c>
      <c r="I380" s="315" t="s">
        <v>193</v>
      </c>
      <c r="L380" s="315" t="s">
        <v>1494</v>
      </c>
    </row>
    <row r="381" spans="1:13" hidden="1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1875</v>
      </c>
      <c r="E381" s="71">
        <v>44481</v>
      </c>
      <c r="F381" s="71">
        <v>44504</v>
      </c>
      <c r="G381" s="71">
        <v>44504</v>
      </c>
      <c r="I381" s="315" t="s">
        <v>193</v>
      </c>
      <c r="L381" s="315" t="s">
        <v>1494</v>
      </c>
    </row>
    <row r="382" spans="1:13" ht="33" hidden="1" customHeight="1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1876</v>
      </c>
      <c r="E382" s="71">
        <v>44481</v>
      </c>
      <c r="F382" s="71">
        <v>44504</v>
      </c>
      <c r="G382" s="71">
        <v>44504</v>
      </c>
      <c r="I382" s="315" t="s">
        <v>193</v>
      </c>
      <c r="L382" s="315" t="s">
        <v>1494</v>
      </c>
    </row>
    <row r="383" spans="1:13" hidden="1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1877</v>
      </c>
      <c r="E383" s="71">
        <v>44481</v>
      </c>
      <c r="F383" s="71">
        <v>44504</v>
      </c>
      <c r="G383" s="71">
        <v>44504</v>
      </c>
      <c r="I383" s="315" t="s">
        <v>193</v>
      </c>
      <c r="L383" s="315" t="s">
        <v>1494</v>
      </c>
    </row>
    <row r="384" spans="1:13" hidden="1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1878</v>
      </c>
      <c r="E384" s="71">
        <v>44481</v>
      </c>
      <c r="F384" s="71">
        <v>44504</v>
      </c>
      <c r="G384" s="71">
        <v>44504</v>
      </c>
      <c r="I384" s="315" t="s">
        <v>193</v>
      </c>
      <c r="L384" s="315" t="s">
        <v>1494</v>
      </c>
    </row>
    <row r="385" spans="1:13" hidden="1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1879</v>
      </c>
      <c r="E385" s="71">
        <v>44481</v>
      </c>
      <c r="F385" s="71">
        <v>44512</v>
      </c>
      <c r="G385" s="71">
        <v>44508</v>
      </c>
      <c r="I385" s="315" t="s">
        <v>193</v>
      </c>
      <c r="L385" s="315" t="s">
        <v>1494</v>
      </c>
    </row>
    <row r="386" spans="1:13" hidden="1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1880</v>
      </c>
      <c r="E386" s="71">
        <v>44481</v>
      </c>
      <c r="F386" s="71">
        <v>44504</v>
      </c>
      <c r="G386" s="71">
        <v>44504</v>
      </c>
      <c r="I386" s="315" t="s">
        <v>193</v>
      </c>
      <c r="L386" s="315" t="s">
        <v>1494</v>
      </c>
    </row>
    <row r="387" spans="1:13">
      <c r="A387" s="315" t="s">
        <v>683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1881</v>
      </c>
      <c r="E387" s="71">
        <v>44481</v>
      </c>
      <c r="F387" s="71">
        <v>44554</v>
      </c>
      <c r="G387" s="315"/>
      <c r="I387" s="315" t="s">
        <v>1882</v>
      </c>
      <c r="L387" s="315" t="s">
        <v>1494</v>
      </c>
    </row>
    <row r="388" spans="1:13">
      <c r="A388" s="315" t="s">
        <v>683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1883</v>
      </c>
      <c r="E388" s="71">
        <v>44481</v>
      </c>
      <c r="F388" s="71">
        <v>44554</v>
      </c>
      <c r="G388" s="315"/>
      <c r="I388" s="315" t="s">
        <v>1882</v>
      </c>
      <c r="M388" s="315" t="s">
        <v>1510</v>
      </c>
    </row>
    <row r="389" spans="1:13">
      <c r="A389" s="315" t="s">
        <v>685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1881</v>
      </c>
      <c r="E389" s="71">
        <v>44481</v>
      </c>
      <c r="F389" s="71">
        <v>44554</v>
      </c>
      <c r="G389" s="315"/>
      <c r="I389" s="315" t="s">
        <v>1882</v>
      </c>
      <c r="L389" s="315" t="s">
        <v>1494</v>
      </c>
    </row>
    <row r="390" spans="1:13">
      <c r="A390" s="315" t="s">
        <v>685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1883</v>
      </c>
      <c r="E390" s="71">
        <v>44481</v>
      </c>
      <c r="F390" s="71">
        <v>44554</v>
      </c>
      <c r="G390" s="315"/>
      <c r="I390" s="315" t="s">
        <v>1882</v>
      </c>
      <c r="M390" s="315" t="s">
        <v>1510</v>
      </c>
    </row>
    <row r="391" spans="1:13" ht="49.5" customHeight="1">
      <c r="A391" s="315" t="s">
        <v>3282</v>
      </c>
      <c r="B391" s="69" t="s">
        <v>1884</v>
      </c>
      <c r="C391" s="315">
        <v>1</v>
      </c>
      <c r="D391" s="217" t="s">
        <v>1885</v>
      </c>
      <c r="E391" s="71">
        <v>44481</v>
      </c>
      <c r="F391" s="71">
        <v>44512</v>
      </c>
      <c r="G391" s="315"/>
      <c r="I391" s="315" t="s">
        <v>193</v>
      </c>
      <c r="L391" s="315" t="s">
        <v>1886</v>
      </c>
    </row>
    <row r="392" spans="1:13" ht="66" customHeight="1">
      <c r="A392" s="674" t="s">
        <v>3093</v>
      </c>
      <c r="B392" s="69" t="s">
        <v>1884</v>
      </c>
      <c r="C392" s="315">
        <v>2</v>
      </c>
      <c r="D392" s="217" t="s">
        <v>1887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>
      <c r="A393" s="674" t="s">
        <v>3093</v>
      </c>
      <c r="B393" s="69" t="s">
        <v>1884</v>
      </c>
      <c r="C393" s="315">
        <v>3</v>
      </c>
      <c r="D393" s="217" t="s">
        <v>1888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hidden="1" customHeight="1">
      <c r="B394" s="69" t="s">
        <v>1889</v>
      </c>
      <c r="C394" s="315">
        <v>1</v>
      </c>
      <c r="D394" s="217" t="s">
        <v>1890</v>
      </c>
      <c r="E394" s="71">
        <v>44481</v>
      </c>
      <c r="F394" s="71">
        <v>44530</v>
      </c>
      <c r="G394" s="71">
        <v>44530</v>
      </c>
      <c r="I394" s="315" t="s">
        <v>193</v>
      </c>
      <c r="L394" s="315" t="s">
        <v>1494</v>
      </c>
    </row>
    <row r="395" spans="1:13" hidden="1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1891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hidden="1" customHeight="1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1892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hidden="1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1893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hidden="1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1894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hidden="1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1895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hidden="1" customHeight="1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1896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hidden="1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1897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hidden="1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1898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hidden="1" customHeight="1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1899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hidden="1" customHeight="1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1900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hidden="1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1901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hidden="1" customHeight="1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1902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hidden="1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1903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.049999999999997" hidden="1" customHeight="1">
      <c r="B408" s="69" t="s">
        <v>1904</v>
      </c>
      <c r="C408" s="315">
        <v>1</v>
      </c>
      <c r="D408" s="217" t="s">
        <v>1905</v>
      </c>
      <c r="E408" s="71">
        <v>44483</v>
      </c>
      <c r="F408" s="71">
        <v>44484</v>
      </c>
      <c r="G408" s="71">
        <v>44484</v>
      </c>
      <c r="I408" s="315" t="s">
        <v>137</v>
      </c>
      <c r="L408" s="315" t="s">
        <v>1562</v>
      </c>
    </row>
    <row r="409" spans="1:13" hidden="1">
      <c r="B409" s="69" t="s">
        <v>1904</v>
      </c>
      <c r="C409" s="315">
        <v>2</v>
      </c>
      <c r="D409" s="217" t="s">
        <v>1906</v>
      </c>
      <c r="E409" s="71">
        <v>44483</v>
      </c>
      <c r="F409" s="71">
        <v>44484</v>
      </c>
      <c r="G409" s="71">
        <v>44484</v>
      </c>
      <c r="I409" s="315" t="s">
        <v>137</v>
      </c>
      <c r="L409" s="315" t="s">
        <v>1562</v>
      </c>
    </row>
    <row r="410" spans="1:13" hidden="1">
      <c r="B410" s="69" t="s">
        <v>1904</v>
      </c>
      <c r="C410" s="315">
        <v>3</v>
      </c>
      <c r="D410" s="217" t="s">
        <v>1907</v>
      </c>
      <c r="E410" s="71">
        <v>44483</v>
      </c>
      <c r="F410" s="71">
        <v>44484</v>
      </c>
      <c r="G410" s="71">
        <v>44484</v>
      </c>
      <c r="I410" s="315" t="s">
        <v>137</v>
      </c>
      <c r="L410" s="315" t="s">
        <v>1562</v>
      </c>
    </row>
    <row r="411" spans="1:13" ht="33" hidden="1" customHeight="1">
      <c r="B411" s="69" t="s">
        <v>1904</v>
      </c>
      <c r="C411" s="315">
        <v>4</v>
      </c>
      <c r="D411" s="217" t="s">
        <v>1908</v>
      </c>
      <c r="E411" s="71">
        <v>44483</v>
      </c>
      <c r="F411" s="71">
        <v>44484</v>
      </c>
      <c r="G411" s="71">
        <v>44484</v>
      </c>
      <c r="I411" s="315" t="s">
        <v>137</v>
      </c>
    </row>
    <row r="412" spans="1:13" hidden="1">
      <c r="B412" s="69" t="s">
        <v>1904</v>
      </c>
      <c r="C412" s="315">
        <v>5</v>
      </c>
      <c r="D412" s="217" t="s">
        <v>1909</v>
      </c>
      <c r="E412" s="71">
        <v>44483</v>
      </c>
      <c r="F412" s="71">
        <v>44484</v>
      </c>
      <c r="G412" s="71">
        <v>44484</v>
      </c>
      <c r="I412" s="315" t="s">
        <v>137</v>
      </c>
    </row>
    <row r="413" spans="1:13" hidden="1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1910</v>
      </c>
      <c r="E413" s="71">
        <v>44483</v>
      </c>
      <c r="F413" s="71">
        <v>44484</v>
      </c>
      <c r="G413" s="71">
        <v>44484</v>
      </c>
      <c r="I413" s="315" t="s">
        <v>137</v>
      </c>
    </row>
    <row r="414" spans="1:13" ht="33" hidden="1" customHeight="1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1911</v>
      </c>
      <c r="E414" s="71">
        <v>44483</v>
      </c>
      <c r="F414" s="71">
        <v>44484</v>
      </c>
      <c r="G414" s="71">
        <v>44484</v>
      </c>
      <c r="I414" s="315" t="s">
        <v>137</v>
      </c>
    </row>
    <row r="415" spans="1:13" hidden="1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1912</v>
      </c>
      <c r="E415" s="71">
        <v>44483</v>
      </c>
      <c r="F415" s="71">
        <v>44484</v>
      </c>
      <c r="G415" s="71">
        <v>44484</v>
      </c>
      <c r="I415" s="315" t="s">
        <v>137</v>
      </c>
    </row>
    <row r="416" spans="1:13" hidden="1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1913</v>
      </c>
      <c r="E416" s="71">
        <v>44483</v>
      </c>
      <c r="F416" s="71">
        <v>44484</v>
      </c>
      <c r="G416" s="71">
        <v>44484</v>
      </c>
      <c r="I416" s="315" t="s">
        <v>137</v>
      </c>
    </row>
    <row r="417" spans="1:13" hidden="1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1914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hidden="1" customHeight="1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1915</v>
      </c>
      <c r="E418" s="71">
        <v>44484</v>
      </c>
      <c r="F418" s="71">
        <v>44530</v>
      </c>
      <c r="G418" s="71">
        <v>44530</v>
      </c>
      <c r="I418" s="315" t="s">
        <v>193</v>
      </c>
    </row>
    <row r="419" spans="1:13" hidden="1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1916</v>
      </c>
      <c r="E419" s="71">
        <v>44484</v>
      </c>
      <c r="F419" s="71">
        <v>44504</v>
      </c>
      <c r="G419" s="71">
        <v>44504</v>
      </c>
      <c r="I419" s="315" t="s">
        <v>193</v>
      </c>
    </row>
    <row r="420" spans="1:13" ht="33" hidden="1" customHeight="1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1917</v>
      </c>
      <c r="E420" s="71">
        <v>44484</v>
      </c>
      <c r="F420" s="71">
        <v>44504</v>
      </c>
      <c r="G420" s="71">
        <v>44504</v>
      </c>
      <c r="I420" s="315" t="s">
        <v>193</v>
      </c>
    </row>
    <row r="421" spans="1:13" hidden="1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1918</v>
      </c>
      <c r="E421" s="71">
        <v>44484</v>
      </c>
      <c r="F421" s="71">
        <v>44504</v>
      </c>
      <c r="G421" s="71">
        <v>44504</v>
      </c>
      <c r="I421" s="315" t="s">
        <v>193</v>
      </c>
    </row>
    <row r="422" spans="1:13" hidden="1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1919</v>
      </c>
      <c r="E422" s="71">
        <v>44484</v>
      </c>
      <c r="F422" s="71">
        <v>44510</v>
      </c>
      <c r="G422" s="71">
        <v>44510</v>
      </c>
      <c r="I422" s="315" t="s">
        <v>193</v>
      </c>
    </row>
    <row r="423" spans="1:13" ht="49.5" hidden="1" customHeight="1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1920</v>
      </c>
      <c r="E423" s="71">
        <v>44484</v>
      </c>
      <c r="F423" s="71">
        <v>44504</v>
      </c>
      <c r="G423" s="71">
        <v>44504</v>
      </c>
      <c r="I423" s="315" t="s">
        <v>193</v>
      </c>
    </row>
    <row r="424" spans="1:13" hidden="1">
      <c r="B424" s="69" t="s">
        <v>1884</v>
      </c>
      <c r="C424" s="315">
        <v>1</v>
      </c>
      <c r="D424" s="217" t="s">
        <v>1921</v>
      </c>
      <c r="E424" s="71">
        <v>44484</v>
      </c>
      <c r="F424" s="71">
        <v>44530</v>
      </c>
      <c r="G424" s="71">
        <v>44530</v>
      </c>
      <c r="I424" s="315" t="s">
        <v>193</v>
      </c>
    </row>
    <row r="425" spans="1:13" hidden="1">
      <c r="B425" s="69" t="s">
        <v>1884</v>
      </c>
      <c r="C425" s="315">
        <v>2</v>
      </c>
      <c r="D425" s="217" t="s">
        <v>1922</v>
      </c>
      <c r="E425" s="71">
        <v>44484</v>
      </c>
      <c r="F425" s="71">
        <v>44530</v>
      </c>
      <c r="G425" s="71">
        <v>44530</v>
      </c>
      <c r="I425" s="315" t="s">
        <v>193</v>
      </c>
    </row>
    <row r="426" spans="1:13" ht="87.75" hidden="1" customHeight="1">
      <c r="A426" s="315" t="s">
        <v>721</v>
      </c>
      <c r="B426" s="69" t="s">
        <v>1923</v>
      </c>
      <c r="C426" s="315">
        <v>1</v>
      </c>
      <c r="D426" s="74" t="s">
        <v>1924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>
      <c r="A427" s="315" t="s">
        <v>1925</v>
      </c>
      <c r="B427" s="69" t="s">
        <v>1926</v>
      </c>
      <c r="C427" s="315">
        <v>1</v>
      </c>
      <c r="D427" s="74" t="s">
        <v>1927</v>
      </c>
      <c r="E427" s="71">
        <v>44487</v>
      </c>
      <c r="F427" s="71">
        <v>44545</v>
      </c>
      <c r="G427" s="315"/>
      <c r="I427" s="315" t="s">
        <v>1545</v>
      </c>
    </row>
    <row r="428" spans="1:13" hidden="1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1928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hidden="1" customHeight="1">
      <c r="B429" s="69" t="s">
        <v>1929</v>
      </c>
      <c r="C429" s="315">
        <v>1</v>
      </c>
      <c r="D429" s="74" t="s">
        <v>1930</v>
      </c>
      <c r="E429" s="71">
        <v>44488</v>
      </c>
      <c r="F429" s="71">
        <v>44499</v>
      </c>
      <c r="G429" s="71">
        <v>44499</v>
      </c>
      <c r="I429" s="315" t="s">
        <v>193</v>
      </c>
      <c r="M429" s="315" t="s">
        <v>1510</v>
      </c>
    </row>
    <row r="430" spans="1:13" hidden="1">
      <c r="B430" s="69" t="s">
        <v>1931</v>
      </c>
      <c r="C430" s="315">
        <v>1</v>
      </c>
      <c r="D430" s="74" t="s">
        <v>1932</v>
      </c>
      <c r="E430" s="71">
        <v>44488</v>
      </c>
      <c r="F430" s="71">
        <v>44512</v>
      </c>
      <c r="G430" s="71">
        <v>44512</v>
      </c>
      <c r="I430" s="315" t="s">
        <v>193</v>
      </c>
      <c r="M430" s="315" t="s">
        <v>1510</v>
      </c>
    </row>
    <row r="431" spans="1:13" hidden="1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1933</v>
      </c>
      <c r="E431" s="71">
        <v>44488</v>
      </c>
      <c r="F431" s="71">
        <v>44504</v>
      </c>
      <c r="G431" s="71">
        <v>44504</v>
      </c>
      <c r="I431" s="315" t="s">
        <v>193</v>
      </c>
      <c r="L431" s="315" t="s">
        <v>1494</v>
      </c>
    </row>
    <row r="432" spans="1:13" ht="33" hidden="1" customHeight="1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1934</v>
      </c>
      <c r="E432" s="71">
        <v>44488</v>
      </c>
      <c r="F432" s="71">
        <v>44504</v>
      </c>
      <c r="G432" s="71">
        <v>44504</v>
      </c>
      <c r="I432" s="315" t="s">
        <v>193</v>
      </c>
      <c r="L432" s="315" t="s">
        <v>1494</v>
      </c>
    </row>
    <row r="433" spans="1:13" ht="66" hidden="1" customHeight="1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1935</v>
      </c>
      <c r="E433" s="71">
        <v>44488</v>
      </c>
      <c r="F433" s="71">
        <v>44510</v>
      </c>
      <c r="G433" s="71">
        <v>44508</v>
      </c>
      <c r="I433" s="315" t="s">
        <v>193</v>
      </c>
      <c r="L433" s="315" t="s">
        <v>1494</v>
      </c>
    </row>
    <row r="434" spans="1:13" ht="33" hidden="1" customHeight="1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1936</v>
      </c>
      <c r="E434" s="71">
        <v>44488</v>
      </c>
      <c r="F434" s="71">
        <v>44505</v>
      </c>
      <c r="G434" s="71">
        <v>44505</v>
      </c>
      <c r="I434" s="315" t="s">
        <v>193</v>
      </c>
      <c r="L434" s="315" t="s">
        <v>1494</v>
      </c>
    </row>
    <row r="435" spans="1:13" ht="33" hidden="1" customHeight="1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1937</v>
      </c>
      <c r="E435" s="71">
        <v>44488</v>
      </c>
      <c r="F435" s="71">
        <v>44505</v>
      </c>
      <c r="G435" s="71">
        <v>44505</v>
      </c>
      <c r="I435" s="315" t="s">
        <v>193</v>
      </c>
      <c r="L435" s="315" t="s">
        <v>1494</v>
      </c>
    </row>
    <row r="436" spans="1:13" ht="33" hidden="1" customHeight="1">
      <c r="B436" s="69" t="s">
        <v>1938</v>
      </c>
      <c r="C436" s="315">
        <v>1</v>
      </c>
      <c r="D436" s="74" t="s">
        <v>1939</v>
      </c>
      <c r="E436" s="71">
        <v>44488</v>
      </c>
      <c r="F436" s="71">
        <v>44505</v>
      </c>
      <c r="G436" s="71">
        <v>44505</v>
      </c>
      <c r="I436" s="315" t="s">
        <v>193</v>
      </c>
      <c r="L436" s="315" t="s">
        <v>1494</v>
      </c>
    </row>
    <row r="437" spans="1:13" ht="33" hidden="1" customHeight="1">
      <c r="B437" s="69" t="s">
        <v>1938</v>
      </c>
      <c r="C437" s="315">
        <v>2</v>
      </c>
      <c r="D437" s="74" t="s">
        <v>1940</v>
      </c>
      <c r="E437" s="71">
        <v>44488</v>
      </c>
      <c r="F437" s="71">
        <v>44505</v>
      </c>
      <c r="G437" s="71">
        <v>44505</v>
      </c>
      <c r="I437" s="315" t="s">
        <v>193</v>
      </c>
      <c r="L437" s="315" t="s">
        <v>1494</v>
      </c>
    </row>
    <row r="438" spans="1:13" ht="49.5" hidden="1" customHeight="1">
      <c r="B438" s="69" t="s">
        <v>1938</v>
      </c>
      <c r="C438" s="315">
        <v>3</v>
      </c>
      <c r="D438" s="74" t="s">
        <v>1941</v>
      </c>
      <c r="E438" s="71">
        <v>44488</v>
      </c>
      <c r="F438" s="71">
        <v>44508</v>
      </c>
      <c r="G438" s="71">
        <v>44508</v>
      </c>
      <c r="I438" s="315" t="s">
        <v>193</v>
      </c>
      <c r="L438" s="315" t="s">
        <v>1494</v>
      </c>
    </row>
    <row r="439" spans="1:13" hidden="1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1942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1494</v>
      </c>
    </row>
    <row r="440" spans="1:13" hidden="1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1943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hidden="1" customHeight="1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1944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hidden="1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1945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1510</v>
      </c>
    </row>
    <row r="443" spans="1:13" ht="33" hidden="1" customHeight="1">
      <c r="A443" s="315" t="s">
        <v>3273</v>
      </c>
      <c r="B443" s="69" t="s">
        <v>1946</v>
      </c>
      <c r="C443" s="315">
        <v>1</v>
      </c>
      <c r="D443" s="74" t="s">
        <v>1947</v>
      </c>
      <c r="E443" s="71">
        <v>44489</v>
      </c>
      <c r="F443" s="71">
        <v>44545</v>
      </c>
      <c r="G443" s="71">
        <v>44525</v>
      </c>
      <c r="H443" s="71">
        <v>44525</v>
      </c>
      <c r="I443" s="667" t="str">
        <f>VLOOKUP(A443,URS確認!E:I,5,FALSE)</f>
        <v>楊智誠</v>
      </c>
      <c r="M443" s="315" t="s">
        <v>1510</v>
      </c>
    </row>
    <row r="444" spans="1:13" hidden="1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1948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hidden="1" customHeight="1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1949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hidden="1" customHeight="1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1950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hidden="1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1951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hidden="1" customHeight="1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1952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hidden="1" customHeight="1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1953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hidden="1" customHeight="1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1954</v>
      </c>
      <c r="E450" s="71">
        <v>44490</v>
      </c>
      <c r="F450" s="71">
        <v>44504</v>
      </c>
      <c r="G450" s="71">
        <v>44504</v>
      </c>
      <c r="I450" s="315" t="s">
        <v>193</v>
      </c>
      <c r="L450" s="315" t="s">
        <v>1494</v>
      </c>
    </row>
    <row r="451" spans="1:13" ht="82.5" hidden="1" customHeight="1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1955</v>
      </c>
      <c r="E451" s="71">
        <v>44490</v>
      </c>
      <c r="F451" s="126" t="s">
        <v>1956</v>
      </c>
      <c r="G451" s="126" t="s">
        <v>1956</v>
      </c>
      <c r="I451" s="315" t="s">
        <v>193</v>
      </c>
      <c r="L451" s="315" t="s">
        <v>1494</v>
      </c>
    </row>
    <row r="452" spans="1:13" ht="33" hidden="1" customHeight="1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1957</v>
      </c>
      <c r="E452" s="71">
        <v>44490</v>
      </c>
      <c r="F452" s="71">
        <v>44530</v>
      </c>
      <c r="G452" s="71">
        <v>44530</v>
      </c>
      <c r="I452" s="315" t="s">
        <v>1882</v>
      </c>
      <c r="M452" s="315" t="s">
        <v>1510</v>
      </c>
    </row>
    <row r="453" spans="1:13" hidden="1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1958</v>
      </c>
      <c r="E453" s="71">
        <v>44490</v>
      </c>
      <c r="F453" s="71">
        <v>44504</v>
      </c>
      <c r="G453" s="71">
        <v>44504</v>
      </c>
      <c r="I453" s="315" t="s">
        <v>193</v>
      </c>
      <c r="L453" s="315" t="s">
        <v>1494</v>
      </c>
    </row>
    <row r="454" spans="1:13" ht="33" hidden="1" customHeight="1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1959</v>
      </c>
      <c r="E454" s="71">
        <v>44490</v>
      </c>
      <c r="F454" s="71">
        <v>44512</v>
      </c>
      <c r="G454" s="71">
        <v>44512</v>
      </c>
      <c r="I454" s="315" t="s">
        <v>193</v>
      </c>
      <c r="L454" s="315" t="s">
        <v>1494</v>
      </c>
    </row>
    <row r="455" spans="1:13" hidden="1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1960</v>
      </c>
      <c r="E455" s="71">
        <v>44490</v>
      </c>
      <c r="F455" s="71">
        <v>44512</v>
      </c>
      <c r="G455" s="71">
        <v>44511</v>
      </c>
      <c r="I455" s="315" t="s">
        <v>193</v>
      </c>
      <c r="L455" s="315" t="s">
        <v>1494</v>
      </c>
    </row>
    <row r="456" spans="1:13" ht="33" hidden="1" customHeight="1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1961</v>
      </c>
      <c r="E456" s="71">
        <v>44490</v>
      </c>
      <c r="F456" s="71">
        <v>44508</v>
      </c>
      <c r="G456" s="71">
        <v>44508</v>
      </c>
      <c r="I456" s="315" t="s">
        <v>193</v>
      </c>
      <c r="L456" s="315" t="s">
        <v>1494</v>
      </c>
    </row>
    <row r="457" spans="1:13" hidden="1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1962</v>
      </c>
      <c r="E457" s="71">
        <v>44490</v>
      </c>
      <c r="F457" s="71">
        <v>44508</v>
      </c>
      <c r="G457" s="71">
        <v>44508</v>
      </c>
      <c r="I457" s="315" t="s">
        <v>193</v>
      </c>
      <c r="L457" s="315" t="s">
        <v>1494</v>
      </c>
    </row>
    <row r="458" spans="1:13" hidden="1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1963</v>
      </c>
      <c r="E458" s="71">
        <v>44490</v>
      </c>
      <c r="F458" s="71">
        <v>44504</v>
      </c>
      <c r="G458" s="71">
        <v>44504</v>
      </c>
      <c r="I458" s="315" t="s">
        <v>193</v>
      </c>
      <c r="L458" s="315" t="s">
        <v>1494</v>
      </c>
    </row>
    <row r="459" spans="1:13" hidden="1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1964</v>
      </c>
      <c r="E459" s="71">
        <v>44490</v>
      </c>
      <c r="F459" s="71">
        <v>44504</v>
      </c>
      <c r="G459" s="71">
        <v>44504</v>
      </c>
      <c r="I459" s="315" t="s">
        <v>193</v>
      </c>
      <c r="L459" s="315" t="s">
        <v>1494</v>
      </c>
    </row>
    <row r="460" spans="1:13" ht="367.5" hidden="1" customHeight="1">
      <c r="A460" s="315" t="s">
        <v>840</v>
      </c>
      <c r="B460" s="69" t="s">
        <v>1965</v>
      </c>
      <c r="D460" s="234" t="s">
        <v>1966</v>
      </c>
      <c r="E460" s="71"/>
      <c r="F460" s="71">
        <v>44505</v>
      </c>
      <c r="G460" s="71">
        <v>44505</v>
      </c>
      <c r="I460" s="315" t="s">
        <v>193</v>
      </c>
      <c r="L460" s="315" t="s">
        <v>1494</v>
      </c>
    </row>
    <row r="461" spans="1:13" hidden="1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1967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hidden="1" customHeight="1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1968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hidden="1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1969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hidden="1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1970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hidden="1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1969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hidden="1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1971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hidden="1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1972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.049999999999997" hidden="1" customHeight="1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1973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hidden="1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1974</v>
      </c>
      <c r="E469" s="71">
        <v>44494</v>
      </c>
      <c r="F469" s="71">
        <v>44531</v>
      </c>
      <c r="G469" s="71">
        <v>44531</v>
      </c>
      <c r="I469" s="132" t="s">
        <v>136</v>
      </c>
      <c r="M469" s="315" t="s">
        <v>1510</v>
      </c>
    </row>
    <row r="470" spans="1:13" hidden="1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1975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hidden="1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1976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hidden="1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1977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hidden="1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1978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hidden="1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1979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hidden="1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1980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hidden="1" customHeight="1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1981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hidden="1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1982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hidden="1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1983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hidden="1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1984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hidden="1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1985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hidden="1" customHeight="1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1986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hidden="1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1987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hidden="1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1988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.049999999999997" hidden="1" customHeight="1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1989</v>
      </c>
      <c r="E484" s="71">
        <v>44496</v>
      </c>
      <c r="F484" s="71">
        <v>44511</v>
      </c>
      <c r="G484" s="71" t="s">
        <v>1645</v>
      </c>
      <c r="I484" s="315" t="str">
        <f>VLOOKUP(A484,URS確認!E:I,5,FALSE)</f>
        <v>蘇曉玲</v>
      </c>
      <c r="M484" s="315" t="s">
        <v>1510</v>
      </c>
    </row>
    <row r="485" spans="1:13" hidden="1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1990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hidden="1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1991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hidden="1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1990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hidden="1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1991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hidden="1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1992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hidden="1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1990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hidden="1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1991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hidden="1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1990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hidden="1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1991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hidden="1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1993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hidden="1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1990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hidden="1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1991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hidden="1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1994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hidden="1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1995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hidden="1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1996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hidden="1" customHeight="1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1997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hidden="1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1996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hidden="1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1998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hidden="1" customHeight="1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1999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hidden="1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2000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hidden="1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1995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hidden="1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1996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hidden="1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1995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hidden="1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1996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hidden="1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2001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hidden="1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2002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hidden="1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2003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hidden="1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2004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hidden="1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2005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hidden="1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2006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hidden="1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2007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hidden="1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2008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hidden="1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2009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hidden="1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2007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hidden="1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2010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hidden="1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2011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.049999999999997" hidden="1" customHeight="1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2012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hidden="1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2013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hidden="1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2014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hidden="1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2015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hidden="1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2016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hidden="1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2811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hidden="1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2017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hidden="1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2018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hidden="1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2019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hidden="1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2020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hidden="1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2021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hidden="1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2022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hidden="1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2023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hidden="1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2024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hidden="1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2025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hidden="1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2026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hidden="1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2764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hidden="1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2027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hidden="1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2028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hidden="1" customHeight="1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2029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 hidden="1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2030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 hidden="1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2031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 hidden="1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2032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 hidden="1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2033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 hidden="1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2034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 hidden="1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2035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.049999999999997" hidden="1" customHeight="1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2036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hidden="1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2037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hidden="1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2038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hidden="1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2039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hidden="1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2040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hidden="1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2041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hidden="1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2042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hidden="1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2043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hidden="1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2044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hidden="1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2045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hidden="1" customHeight="1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2046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hidden="1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2047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hidden="1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2048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hidden="1">
      <c r="A560" s="315" t="s">
        <v>1397</v>
      </c>
      <c r="B560" s="69" t="s">
        <v>2049</v>
      </c>
      <c r="C560" s="315">
        <v>1</v>
      </c>
      <c r="D560" s="74" t="s">
        <v>2050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 hidden="1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2051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hidden="1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2052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2747</v>
      </c>
    </row>
    <row r="563" spans="1:16" hidden="1">
      <c r="A563" s="315" t="s">
        <v>2053</v>
      </c>
      <c r="B563" s="69" t="s">
        <v>2054</v>
      </c>
      <c r="C563" s="315">
        <v>1</v>
      </c>
      <c r="D563" s="74" t="s">
        <v>2055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2747</v>
      </c>
    </row>
    <row r="564" spans="1:16" hidden="1">
      <c r="A564" s="396" t="s">
        <v>2053</v>
      </c>
      <c r="B564" s="69" t="s">
        <v>2054</v>
      </c>
      <c r="C564" s="315">
        <v>2</v>
      </c>
      <c r="D564" s="74" t="s">
        <v>2056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2747</v>
      </c>
    </row>
    <row r="565" spans="1:16" hidden="1">
      <c r="A565" s="396" t="s">
        <v>2053</v>
      </c>
      <c r="B565" s="69" t="s">
        <v>2054</v>
      </c>
      <c r="C565" s="315">
        <v>3</v>
      </c>
      <c r="D565" s="74" t="s">
        <v>2057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2747</v>
      </c>
    </row>
    <row r="566" spans="1:16" hidden="1">
      <c r="A566" s="396" t="s">
        <v>2053</v>
      </c>
      <c r="B566" s="69" t="s">
        <v>2054</v>
      </c>
      <c r="C566" s="315">
        <v>4</v>
      </c>
      <c r="D566" s="74" t="s">
        <v>2058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2747</v>
      </c>
    </row>
    <row r="567" spans="1:16" hidden="1">
      <c r="A567" s="315" t="s">
        <v>1279</v>
      </c>
      <c r="B567" s="69" t="s">
        <v>3137</v>
      </c>
      <c r="C567" s="315">
        <v>1</v>
      </c>
      <c r="D567" s="68" t="s">
        <v>2052</v>
      </c>
      <c r="E567" s="633">
        <v>44517</v>
      </c>
      <c r="F567" s="71">
        <v>44540</v>
      </c>
      <c r="G567" s="71">
        <v>44540</v>
      </c>
      <c r="H567" s="71">
        <v>44540</v>
      </c>
      <c r="I567" s="627" t="s">
        <v>137</v>
      </c>
    </row>
    <row r="568" spans="1:16" hidden="1">
      <c r="A568" s="68" t="s">
        <v>3138</v>
      </c>
      <c r="C568" s="315">
        <v>1</v>
      </c>
      <c r="D568" s="68" t="s">
        <v>2055</v>
      </c>
      <c r="E568" s="633">
        <v>44517</v>
      </c>
      <c r="F568" s="71">
        <v>44540</v>
      </c>
      <c r="G568" s="71">
        <v>44540</v>
      </c>
      <c r="H568" s="71">
        <v>44540</v>
      </c>
      <c r="I568" s="627" t="s">
        <v>137</v>
      </c>
    </row>
    <row r="569" spans="1:16" hidden="1">
      <c r="A569" s="68" t="s">
        <v>2745</v>
      </c>
      <c r="C569" s="315">
        <v>2</v>
      </c>
      <c r="D569" s="74" t="s">
        <v>3139</v>
      </c>
      <c r="E569" s="633">
        <v>44517</v>
      </c>
      <c r="F569" s="71">
        <v>44540</v>
      </c>
      <c r="G569" s="71">
        <v>44540</v>
      </c>
      <c r="H569" s="71">
        <v>44540</v>
      </c>
      <c r="I569" s="627" t="s">
        <v>137</v>
      </c>
    </row>
    <row r="570" spans="1:16" hidden="1">
      <c r="A570" s="68" t="s">
        <v>2745</v>
      </c>
      <c r="C570" s="315">
        <v>3</v>
      </c>
      <c r="D570" s="74" t="s">
        <v>3140</v>
      </c>
      <c r="E570" s="633">
        <v>44517</v>
      </c>
      <c r="F570" s="71">
        <v>44540</v>
      </c>
      <c r="G570" s="71">
        <v>44540</v>
      </c>
      <c r="H570" s="71">
        <v>44540</v>
      </c>
      <c r="I570" s="627" t="s">
        <v>137</v>
      </c>
    </row>
    <row r="571" spans="1:16" hidden="1">
      <c r="A571" s="68" t="s">
        <v>2745</v>
      </c>
      <c r="C571" s="315">
        <v>4</v>
      </c>
      <c r="D571" s="74" t="s">
        <v>3141</v>
      </c>
      <c r="E571" s="633">
        <v>44517</v>
      </c>
      <c r="F571" s="71">
        <v>44540</v>
      </c>
      <c r="G571" s="71">
        <v>44540</v>
      </c>
      <c r="H571" s="71">
        <v>44540</v>
      </c>
      <c r="I571" s="627" t="s">
        <v>137</v>
      </c>
    </row>
    <row r="572" spans="1:16" ht="97.2" hidden="1">
      <c r="A572" s="315" t="s">
        <v>2766</v>
      </c>
      <c r="B572" s="69" t="s">
        <v>2767</v>
      </c>
      <c r="D572" s="74" t="s">
        <v>2906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2779</v>
      </c>
      <c r="L572" s="315" t="s">
        <v>2747</v>
      </c>
    </row>
    <row r="573" spans="1:16" ht="48.6" hidden="1">
      <c r="A573" s="467" t="s">
        <v>2903</v>
      </c>
      <c r="B573" s="69" t="s">
        <v>2904</v>
      </c>
      <c r="C573" s="467"/>
      <c r="D573" s="74" t="s">
        <v>2905</v>
      </c>
      <c r="E573" s="71">
        <v>44530</v>
      </c>
      <c r="F573" s="71">
        <v>44540</v>
      </c>
      <c r="G573" s="71">
        <v>44536</v>
      </c>
      <c r="H573" s="71">
        <v>44536</v>
      </c>
      <c r="I573" s="467" t="s">
        <v>2779</v>
      </c>
      <c r="J573" s="467"/>
      <c r="K573" s="467"/>
      <c r="L573" s="467" t="s">
        <v>2747</v>
      </c>
      <c r="M573" s="467"/>
      <c r="N573" s="467"/>
      <c r="O573" s="467"/>
      <c r="P573" s="467"/>
    </row>
    <row r="574" spans="1:16" ht="81" hidden="1">
      <c r="A574" s="315" t="s">
        <v>2769</v>
      </c>
      <c r="B574" s="69" t="s">
        <v>2770</v>
      </c>
      <c r="D574" s="74" t="s">
        <v>2777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2779</v>
      </c>
      <c r="M574" s="315" t="s">
        <v>2782</v>
      </c>
    </row>
    <row r="575" spans="1:16" hidden="1">
      <c r="A575" s="315" t="s">
        <v>2771</v>
      </c>
      <c r="B575" s="69" t="s">
        <v>2772</v>
      </c>
      <c r="D575" s="74" t="s">
        <v>2773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2779</v>
      </c>
      <c r="L575" s="315" t="s">
        <v>2747</v>
      </c>
    </row>
    <row r="576" spans="1:16" hidden="1">
      <c r="A576" s="315" t="s">
        <v>2774</v>
      </c>
      <c r="B576" s="69" t="s">
        <v>2756</v>
      </c>
      <c r="D576" s="74" t="s">
        <v>2775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2779</v>
      </c>
      <c r="L576" s="315" t="s">
        <v>2747</v>
      </c>
    </row>
    <row r="577" spans="1:16" hidden="1">
      <c r="A577" s="315" t="s">
        <v>2778</v>
      </c>
      <c r="B577" s="69" t="s">
        <v>2783</v>
      </c>
      <c r="D577" s="74" t="s">
        <v>2776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2779</v>
      </c>
      <c r="L577" s="315" t="s">
        <v>2747</v>
      </c>
    </row>
    <row r="578" spans="1:16">
      <c r="A578" s="492" t="s">
        <v>2940</v>
      </c>
      <c r="B578" s="69" t="s">
        <v>2941</v>
      </c>
      <c r="C578" s="492"/>
      <c r="D578" s="74" t="s">
        <v>2942</v>
      </c>
      <c r="E578" s="71">
        <v>44530</v>
      </c>
      <c r="F578" s="71">
        <v>44561</v>
      </c>
      <c r="H578" s="365"/>
      <c r="I578" s="492" t="s">
        <v>2779</v>
      </c>
      <c r="J578" s="492"/>
      <c r="K578" s="492"/>
      <c r="L578" s="492"/>
      <c r="M578" s="492" t="s">
        <v>2782</v>
      </c>
      <c r="N578" s="492"/>
      <c r="O578" s="492"/>
      <c r="P578" s="492"/>
    </row>
    <row r="579" spans="1:16" hidden="1">
      <c r="A579" s="315" t="s">
        <v>2768</v>
      </c>
      <c r="B579" s="69" t="s">
        <v>2780</v>
      </c>
      <c r="D579" s="74" t="s">
        <v>2781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2779</v>
      </c>
      <c r="L579" s="315" t="s">
        <v>2747</v>
      </c>
    </row>
    <row r="580" spans="1:16" hidden="1">
      <c r="A580" s="409" t="s">
        <v>2784</v>
      </c>
      <c r="B580" s="69" t="s">
        <v>2785</v>
      </c>
      <c r="C580" s="409">
        <v>2</v>
      </c>
      <c r="D580" s="74" t="s">
        <v>2786</v>
      </c>
      <c r="E580" s="71">
        <v>44484</v>
      </c>
      <c r="F580" s="71">
        <v>44554</v>
      </c>
      <c r="G580" s="71">
        <v>44552</v>
      </c>
      <c r="H580" s="409"/>
      <c r="I580" s="409" t="s">
        <v>2787</v>
      </c>
      <c r="J580" s="409"/>
      <c r="K580" s="409"/>
      <c r="L580" s="409"/>
      <c r="M580" s="409"/>
      <c r="N580" s="409"/>
      <c r="O580" s="409"/>
      <c r="P580" s="409"/>
    </row>
    <row r="581" spans="1:16" hidden="1">
      <c r="A581" s="409" t="s">
        <v>2788</v>
      </c>
      <c r="B581" s="69" t="s">
        <v>2789</v>
      </c>
      <c r="C581" s="409">
        <v>1</v>
      </c>
      <c r="D581" s="74" t="s">
        <v>2790</v>
      </c>
      <c r="E581" s="71">
        <v>44455</v>
      </c>
      <c r="F581" s="71">
        <v>44554</v>
      </c>
      <c r="G581" s="71">
        <v>44552</v>
      </c>
      <c r="H581" s="409"/>
      <c r="I581" s="409" t="s">
        <v>2787</v>
      </c>
      <c r="J581" s="409"/>
      <c r="K581" s="409"/>
      <c r="L581" s="409"/>
      <c r="M581" s="409"/>
      <c r="N581" s="409"/>
      <c r="O581" s="409"/>
      <c r="P581" s="409"/>
    </row>
    <row r="582" spans="1:16" ht="32.4" hidden="1">
      <c r="A582" s="467" t="s">
        <v>2907</v>
      </c>
      <c r="B582" s="69" t="s">
        <v>2908</v>
      </c>
      <c r="C582" s="467"/>
      <c r="D582" s="74" t="s">
        <v>2911</v>
      </c>
      <c r="E582" s="71">
        <v>44525</v>
      </c>
      <c r="F582" s="71">
        <v>44529</v>
      </c>
      <c r="G582" s="71">
        <v>44529</v>
      </c>
      <c r="H582" s="71">
        <v>44529</v>
      </c>
      <c r="I582" s="467" t="s">
        <v>2779</v>
      </c>
      <c r="J582" s="467"/>
      <c r="K582" s="467"/>
      <c r="L582" s="467" t="s">
        <v>2747</v>
      </c>
      <c r="M582" s="467"/>
      <c r="N582" s="467"/>
      <c r="O582" s="467"/>
      <c r="P582" s="467"/>
    </row>
    <row r="583" spans="1:16" ht="48.6" hidden="1">
      <c r="A583" s="467" t="s">
        <v>2909</v>
      </c>
      <c r="B583" s="69" t="s">
        <v>2910</v>
      </c>
      <c r="C583" s="467"/>
      <c r="D583" s="74" t="s">
        <v>2912</v>
      </c>
      <c r="E583" s="71">
        <v>44525</v>
      </c>
      <c r="F583" s="71">
        <v>44529</v>
      </c>
      <c r="G583" s="71">
        <v>44529</v>
      </c>
      <c r="H583" s="71">
        <v>44529</v>
      </c>
      <c r="I583" s="467" t="s">
        <v>2779</v>
      </c>
      <c r="J583" s="467"/>
      <c r="K583" s="467"/>
      <c r="L583" s="467" t="s">
        <v>2747</v>
      </c>
      <c r="M583" s="467"/>
      <c r="N583" s="467"/>
      <c r="O583" s="467"/>
      <c r="P583" s="467"/>
    </row>
    <row r="584" spans="1:16" s="629" customFormat="1" hidden="1">
      <c r="A584" s="628" t="s">
        <v>809</v>
      </c>
      <c r="B584" s="68" t="s">
        <v>812</v>
      </c>
      <c r="C584" s="628"/>
      <c r="D584" s="630" t="s">
        <v>3096</v>
      </c>
      <c r="E584" s="633">
        <v>44498</v>
      </c>
      <c r="F584" s="631"/>
      <c r="G584" s="631">
        <v>44543</v>
      </c>
      <c r="H584" s="628"/>
      <c r="I584" s="628" t="str">
        <f>VLOOKUP(A584,URS確認!E:I,5,FALSE)</f>
        <v>余家興</v>
      </c>
      <c r="J584" s="628"/>
      <c r="K584" s="628"/>
      <c r="L584" s="628"/>
      <c r="M584" s="628"/>
      <c r="N584" s="628"/>
      <c r="O584" s="628"/>
      <c r="P584" s="628"/>
    </row>
    <row r="585" spans="1:16" hidden="1">
      <c r="A585" s="315" t="s">
        <v>804</v>
      </c>
      <c r="B585" s="69" t="s">
        <v>3095</v>
      </c>
      <c r="D585" s="74" t="s">
        <v>3097</v>
      </c>
      <c r="E585" s="633">
        <v>44498</v>
      </c>
      <c r="G585" s="631">
        <v>44543</v>
      </c>
      <c r="I585" s="628" t="str">
        <f>VLOOKUP(A585,URS確認!E:I,5,FALSE)</f>
        <v>余家興</v>
      </c>
    </row>
    <row r="586" spans="1:16" hidden="1">
      <c r="A586" s="315" t="s">
        <v>282</v>
      </c>
      <c r="B586" s="69" t="s">
        <v>3100</v>
      </c>
      <c r="C586" s="315">
        <v>1</v>
      </c>
      <c r="D586" s="68" t="s">
        <v>3101</v>
      </c>
      <c r="E586" s="633">
        <v>44498</v>
      </c>
      <c r="G586" s="631">
        <v>44543</v>
      </c>
      <c r="I586" s="628" t="str">
        <f>VLOOKUP(A586,URS確認!E:I,5,FALSE)</f>
        <v>余家興</v>
      </c>
    </row>
    <row r="587" spans="1:16" hidden="1">
      <c r="A587" s="667" t="s">
        <v>282</v>
      </c>
      <c r="B587" s="69" t="s">
        <v>3100</v>
      </c>
      <c r="C587" s="315">
        <v>2</v>
      </c>
      <c r="D587" s="68" t="s">
        <v>3102</v>
      </c>
      <c r="E587" s="633">
        <v>44498</v>
      </c>
      <c r="G587" s="631">
        <v>44543</v>
      </c>
      <c r="I587" s="628" t="str">
        <f>VLOOKUP(A587,URS確認!E:I,5,FALSE)</f>
        <v>余家興</v>
      </c>
    </row>
    <row r="588" spans="1:16" hidden="1">
      <c r="A588" s="68" t="s">
        <v>821</v>
      </c>
      <c r="B588" s="68" t="s">
        <v>3103</v>
      </c>
      <c r="D588" s="68" t="s">
        <v>3104</v>
      </c>
      <c r="E588" s="633">
        <v>44498</v>
      </c>
      <c r="G588" s="631">
        <v>44543</v>
      </c>
      <c r="I588" s="628" t="str">
        <f>VLOOKUP(A588,URS確認!E:I,5,FALSE)</f>
        <v>余家興</v>
      </c>
    </row>
    <row r="589" spans="1:16" hidden="1">
      <c r="A589" s="315" t="s">
        <v>816</v>
      </c>
      <c r="B589" s="68" t="s">
        <v>3106</v>
      </c>
      <c r="D589" s="74" t="s">
        <v>3105</v>
      </c>
      <c r="E589" s="633">
        <v>44498</v>
      </c>
      <c r="G589" s="631">
        <v>44543</v>
      </c>
      <c r="I589" s="628" t="str">
        <f>VLOOKUP(A589,URS確認!E:I,5,FALSE)</f>
        <v>余家興</v>
      </c>
    </row>
    <row r="590" spans="1:16" hidden="1">
      <c r="A590" s="68" t="s">
        <v>1360</v>
      </c>
      <c r="B590" s="69" t="s">
        <v>3107</v>
      </c>
      <c r="C590" s="315">
        <v>1</v>
      </c>
      <c r="D590" s="68" t="s">
        <v>3108</v>
      </c>
      <c r="E590" s="633">
        <v>44525</v>
      </c>
      <c r="F590" s="71">
        <v>44540</v>
      </c>
      <c r="G590" s="71">
        <v>44540</v>
      </c>
      <c r="H590" s="71">
        <v>44540</v>
      </c>
      <c r="I590" s="628" t="str">
        <f>VLOOKUP(A590,URS確認!E:I,5,FALSE)</f>
        <v>張嘉榮</v>
      </c>
    </row>
    <row r="591" spans="1:16" hidden="1">
      <c r="A591" s="68" t="s">
        <v>1360</v>
      </c>
      <c r="B591" s="69" t="s">
        <v>3107</v>
      </c>
      <c r="C591" s="315">
        <v>2</v>
      </c>
      <c r="D591" s="74" t="s">
        <v>3109</v>
      </c>
      <c r="E591" s="633">
        <v>44525</v>
      </c>
      <c r="F591" s="71">
        <v>44540</v>
      </c>
      <c r="G591" s="71">
        <v>44540</v>
      </c>
      <c r="H591" s="71">
        <v>44540</v>
      </c>
      <c r="I591" s="628" t="str">
        <f>VLOOKUP(A591,URS確認!E:I,5,FALSE)</f>
        <v>張嘉榮</v>
      </c>
    </row>
    <row r="592" spans="1:16" hidden="1">
      <c r="A592" s="68" t="s">
        <v>1360</v>
      </c>
      <c r="B592" s="69" t="s">
        <v>3107</v>
      </c>
      <c r="C592" s="315">
        <v>3</v>
      </c>
      <c r="D592" s="68" t="s">
        <v>3110</v>
      </c>
      <c r="E592" s="633">
        <v>44525</v>
      </c>
      <c r="F592" s="71">
        <v>44540</v>
      </c>
      <c r="G592" s="71">
        <v>44540</v>
      </c>
      <c r="H592" s="71">
        <v>44540</v>
      </c>
      <c r="I592" s="628" t="str">
        <f>VLOOKUP(A592,URS確認!E:I,5,FALSE)</f>
        <v>張嘉榮</v>
      </c>
    </row>
    <row r="593" spans="1:16" hidden="1">
      <c r="A593" s="68" t="s">
        <v>1362</v>
      </c>
      <c r="B593" s="68" t="s">
        <v>1363</v>
      </c>
      <c r="C593" s="315">
        <v>1</v>
      </c>
      <c r="D593" s="68" t="s">
        <v>3111</v>
      </c>
      <c r="E593" s="633">
        <v>44525</v>
      </c>
      <c r="F593" s="71">
        <v>44540</v>
      </c>
      <c r="G593" s="71">
        <v>44540</v>
      </c>
      <c r="H593" s="71">
        <v>44540</v>
      </c>
      <c r="I593" s="628" t="str">
        <f>VLOOKUP(A593,URS確認!E:I,5,FALSE)</f>
        <v>張嘉榮</v>
      </c>
    </row>
    <row r="594" spans="1:16" hidden="1">
      <c r="A594" s="68" t="s">
        <v>1362</v>
      </c>
      <c r="B594" s="68" t="s">
        <v>1363</v>
      </c>
      <c r="C594" s="315">
        <v>2</v>
      </c>
      <c r="D594" s="68" t="s">
        <v>3112</v>
      </c>
      <c r="E594" s="633">
        <v>44525</v>
      </c>
      <c r="F594" s="71">
        <v>44540</v>
      </c>
      <c r="G594" s="71">
        <v>44540</v>
      </c>
      <c r="H594" s="71">
        <v>44540</v>
      </c>
      <c r="I594" s="628" t="str">
        <f>VLOOKUP(A594,URS確認!E:I,5,FALSE)</f>
        <v>張嘉榮</v>
      </c>
    </row>
    <row r="595" spans="1:16" ht="32.4" hidden="1">
      <c r="A595" s="68" t="s">
        <v>1357</v>
      </c>
      <c r="B595" s="69" t="s">
        <v>3113</v>
      </c>
      <c r="C595" s="315">
        <v>1</v>
      </c>
      <c r="D595" s="74" t="s">
        <v>3115</v>
      </c>
      <c r="E595" s="633">
        <v>44525</v>
      </c>
      <c r="F595" s="71">
        <v>44540</v>
      </c>
      <c r="G595" s="71">
        <v>44540</v>
      </c>
      <c r="H595" s="71">
        <v>44540</v>
      </c>
      <c r="I595" s="628" t="str">
        <f>VLOOKUP(A595,URS確認!E:I,5,FALSE)</f>
        <v>張嘉榮</v>
      </c>
    </row>
    <row r="596" spans="1:16" hidden="1">
      <c r="A596" s="68" t="s">
        <v>1357</v>
      </c>
      <c r="B596" s="69" t="s">
        <v>3113</v>
      </c>
      <c r="C596" s="315">
        <v>2</v>
      </c>
      <c r="D596" s="74" t="s">
        <v>3114</v>
      </c>
      <c r="E596" s="633">
        <v>44525</v>
      </c>
      <c r="F596" s="71">
        <v>44540</v>
      </c>
      <c r="G596" s="71">
        <v>44540</v>
      </c>
      <c r="H596" s="71">
        <v>44540</v>
      </c>
      <c r="I596" s="628" t="str">
        <f>VLOOKUP(A596,URS確認!E:I,5,FALSE)</f>
        <v>張嘉榮</v>
      </c>
    </row>
    <row r="597" spans="1:16">
      <c r="A597" s="68" t="s">
        <v>1364</v>
      </c>
      <c r="B597" s="69" t="s">
        <v>3143</v>
      </c>
      <c r="C597" s="627">
        <v>1</v>
      </c>
      <c r="D597" s="74" t="s">
        <v>3144</v>
      </c>
      <c r="E597" s="633">
        <v>44525</v>
      </c>
      <c r="H597" s="627"/>
      <c r="I597" s="628" t="str">
        <f>VLOOKUP(A597,URS確認!E:I,5,FALSE)</f>
        <v>蘇曉玲</v>
      </c>
      <c r="J597" s="627"/>
      <c r="K597" s="627"/>
      <c r="L597" s="627"/>
      <c r="M597" s="627"/>
      <c r="N597" s="627"/>
      <c r="O597" s="627"/>
      <c r="P597" s="627"/>
    </row>
    <row r="598" spans="1:16" hidden="1">
      <c r="A598" s="68" t="s">
        <v>959</v>
      </c>
      <c r="B598" s="68" t="s">
        <v>960</v>
      </c>
      <c r="C598" s="315">
        <v>1</v>
      </c>
      <c r="D598" s="632" t="s">
        <v>3116</v>
      </c>
      <c r="E598" s="633">
        <v>44524</v>
      </c>
      <c r="F598" s="633">
        <v>44524</v>
      </c>
      <c r="G598" s="633">
        <v>44524</v>
      </c>
      <c r="H598" s="633">
        <v>44524</v>
      </c>
      <c r="I598" s="628" t="str">
        <f>VLOOKUP(A598,URS確認!E:I,5,FALSE)</f>
        <v>陳昱衡</v>
      </c>
      <c r="J598" s="627"/>
      <c r="K598" s="627"/>
      <c r="L598" s="627"/>
      <c r="M598" s="627"/>
      <c r="N598" s="627"/>
      <c r="O598" s="627"/>
      <c r="P598" s="627"/>
    </row>
    <row r="599" spans="1:16" hidden="1">
      <c r="A599" s="68" t="s">
        <v>959</v>
      </c>
      <c r="B599" s="68" t="s">
        <v>960</v>
      </c>
      <c r="C599" s="315">
        <v>2</v>
      </c>
      <c r="D599" s="632" t="s">
        <v>3117</v>
      </c>
      <c r="E599" s="633">
        <v>44524</v>
      </c>
      <c r="F599" s="633">
        <v>44524</v>
      </c>
      <c r="G599" s="633">
        <v>44524</v>
      </c>
      <c r="H599" s="633">
        <v>44524</v>
      </c>
      <c r="I599" s="628" t="str">
        <f>VLOOKUP(A599,URS確認!E:I,5,FALSE)</f>
        <v>陳昱衡</v>
      </c>
      <c r="J599" s="627"/>
      <c r="K599" s="627"/>
      <c r="L599" s="627"/>
      <c r="M599" s="627"/>
      <c r="N599" s="627"/>
      <c r="O599" s="627"/>
      <c r="P599" s="627"/>
    </row>
    <row r="600" spans="1:16" hidden="1">
      <c r="A600" s="68" t="s">
        <v>713</v>
      </c>
      <c r="B600" s="69" t="s">
        <v>3118</v>
      </c>
      <c r="C600" s="315">
        <v>1</v>
      </c>
      <c r="D600" s="74" t="s">
        <v>3119</v>
      </c>
      <c r="E600" s="633">
        <v>44524</v>
      </c>
      <c r="G600" s="631">
        <v>44543</v>
      </c>
      <c r="H600" s="627"/>
      <c r="I600" s="628" t="str">
        <f>VLOOKUP(A600,URS確認!E:I,5,FALSE)</f>
        <v>余家興</v>
      </c>
      <c r="J600" s="627"/>
      <c r="K600" s="627"/>
      <c r="L600" s="627"/>
      <c r="M600" s="627"/>
      <c r="N600" s="627"/>
      <c r="O600" s="627"/>
      <c r="P600" s="627"/>
    </row>
    <row r="601" spans="1:16">
      <c r="A601" s="68" t="s">
        <v>1445</v>
      </c>
      <c r="B601" s="68" t="s">
        <v>2491</v>
      </c>
      <c r="C601" s="315">
        <v>1</v>
      </c>
      <c r="D601" s="68" t="s">
        <v>3122</v>
      </c>
      <c r="E601" s="633">
        <v>44518</v>
      </c>
      <c r="F601" s="71">
        <v>44547</v>
      </c>
      <c r="G601" s="71">
        <v>44547</v>
      </c>
      <c r="H601" s="71">
        <v>44547</v>
      </c>
      <c r="I601" s="628" t="s">
        <v>3280</v>
      </c>
    </row>
    <row r="602" spans="1:16">
      <c r="A602" s="68" t="s">
        <v>1066</v>
      </c>
      <c r="B602" s="68" t="s">
        <v>1067</v>
      </c>
      <c r="C602" s="315">
        <v>1</v>
      </c>
      <c r="D602" s="74" t="s">
        <v>3125</v>
      </c>
      <c r="E602" s="633">
        <v>44518</v>
      </c>
      <c r="F602" s="71">
        <v>44547</v>
      </c>
      <c r="G602" s="71">
        <v>44547</v>
      </c>
      <c r="H602" s="71">
        <v>44547</v>
      </c>
      <c r="I602" s="628" t="str">
        <f>VLOOKUP(A602,URS確認!E:I,5,FALSE)</f>
        <v>張金龍</v>
      </c>
    </row>
    <row r="603" spans="1:16">
      <c r="A603" s="68" t="s">
        <v>1068</v>
      </c>
      <c r="B603" s="69" t="s">
        <v>3123</v>
      </c>
      <c r="C603" s="315">
        <v>1</v>
      </c>
      <c r="D603" s="68" t="s">
        <v>3124</v>
      </c>
      <c r="E603" s="633">
        <v>44518</v>
      </c>
      <c r="F603" s="71">
        <v>44547</v>
      </c>
      <c r="G603" s="71">
        <v>44547</v>
      </c>
      <c r="H603" s="71">
        <v>44547</v>
      </c>
      <c r="I603" s="628" t="str">
        <f>VLOOKUP(A603,URS確認!E:I,5,FALSE)</f>
        <v>張金龍</v>
      </c>
    </row>
    <row r="604" spans="1:16">
      <c r="A604" s="68" t="s">
        <v>1068</v>
      </c>
      <c r="B604" s="69" t="s">
        <v>3123</v>
      </c>
      <c r="C604" s="315">
        <v>2</v>
      </c>
      <c r="D604" s="68" t="s">
        <v>3126</v>
      </c>
      <c r="E604" s="633">
        <v>44518</v>
      </c>
      <c r="F604" s="71">
        <v>44547</v>
      </c>
      <c r="G604" s="71">
        <v>44547</v>
      </c>
      <c r="H604" s="71">
        <v>44547</v>
      </c>
      <c r="I604" s="628" t="str">
        <f>VLOOKUP(A604,URS確認!E:I,5,FALSE)</f>
        <v>張金龍</v>
      </c>
    </row>
    <row r="605" spans="1:16">
      <c r="A605" s="68" t="s">
        <v>1542</v>
      </c>
      <c r="B605" s="68" t="s">
        <v>1543</v>
      </c>
      <c r="C605" s="315">
        <v>1</v>
      </c>
      <c r="D605" s="68" t="s">
        <v>3127</v>
      </c>
      <c r="E605" s="633">
        <v>44518</v>
      </c>
      <c r="F605" s="71">
        <v>44547</v>
      </c>
      <c r="G605" s="71">
        <v>44547</v>
      </c>
      <c r="H605" s="71">
        <v>44547</v>
      </c>
      <c r="I605" s="670" t="s">
        <v>3281</v>
      </c>
    </row>
    <row r="606" spans="1:16" ht="32.4">
      <c r="A606" s="68" t="s">
        <v>1542</v>
      </c>
      <c r="B606" s="68" t="s">
        <v>1543</v>
      </c>
      <c r="C606" s="315">
        <v>2</v>
      </c>
      <c r="D606" s="74" t="s">
        <v>3129</v>
      </c>
      <c r="E606" s="633">
        <v>44518</v>
      </c>
      <c r="F606" s="71">
        <v>44547</v>
      </c>
      <c r="G606" s="71">
        <v>44547</v>
      </c>
      <c r="H606" s="71">
        <v>44547</v>
      </c>
      <c r="I606" s="671" t="s">
        <v>3281</v>
      </c>
    </row>
    <row r="607" spans="1:16">
      <c r="A607" s="68" t="s">
        <v>1542</v>
      </c>
      <c r="B607" s="68" t="s">
        <v>1543</v>
      </c>
      <c r="C607" s="315">
        <v>3</v>
      </c>
      <c r="D607" s="68" t="s">
        <v>3128</v>
      </c>
      <c r="E607" s="633">
        <v>44518</v>
      </c>
      <c r="F607" s="71">
        <v>44547</v>
      </c>
      <c r="G607" s="71">
        <v>44547</v>
      </c>
      <c r="H607" s="71">
        <v>44547</v>
      </c>
      <c r="I607" s="672" t="s">
        <v>3281</v>
      </c>
    </row>
    <row r="608" spans="1:16">
      <c r="A608" s="68" t="s">
        <v>1448</v>
      </c>
      <c r="B608" s="68" t="s">
        <v>2493</v>
      </c>
      <c r="C608" s="315">
        <v>1</v>
      </c>
      <c r="D608" s="74" t="s">
        <v>3130</v>
      </c>
      <c r="E608" s="633">
        <v>44518</v>
      </c>
      <c r="F608" s="71">
        <v>44547</v>
      </c>
      <c r="G608" s="71">
        <v>44547</v>
      </c>
      <c r="H608" s="71">
        <v>44547</v>
      </c>
      <c r="I608" s="628" t="s">
        <v>3280</v>
      </c>
    </row>
    <row r="609" spans="1:9">
      <c r="A609" s="68" t="s">
        <v>1073</v>
      </c>
      <c r="B609" s="69" t="s">
        <v>3132</v>
      </c>
      <c r="C609" s="315">
        <v>1</v>
      </c>
      <c r="D609" s="68" t="s">
        <v>3131</v>
      </c>
      <c r="E609" s="633">
        <v>44518</v>
      </c>
      <c r="F609" s="71">
        <v>44547</v>
      </c>
      <c r="G609" s="71">
        <v>44547</v>
      </c>
      <c r="H609" s="71">
        <v>44547</v>
      </c>
      <c r="I609" s="628" t="str">
        <f>VLOOKUP(A609,URS確認!E:I,5,FALSE)</f>
        <v>張金龍</v>
      </c>
    </row>
    <row r="610" spans="1:9">
      <c r="A610" s="68" t="s">
        <v>1075</v>
      </c>
      <c r="B610" s="68" t="s">
        <v>3133</v>
      </c>
      <c r="C610" s="315">
        <v>1</v>
      </c>
      <c r="D610" s="68" t="s">
        <v>3134</v>
      </c>
      <c r="E610" s="633">
        <v>44518</v>
      </c>
      <c r="F610" s="71">
        <v>44547</v>
      </c>
      <c r="G610" s="71">
        <v>44547</v>
      </c>
      <c r="H610" s="71">
        <v>44547</v>
      </c>
      <c r="I610" s="628" t="str">
        <f>VLOOKUP(A610,URS確認!E:I,5,FALSE)</f>
        <v>張金龍</v>
      </c>
    </row>
    <row r="611" spans="1:9">
      <c r="A611" s="68" t="s">
        <v>1546</v>
      </c>
      <c r="B611" s="68" t="s">
        <v>1547</v>
      </c>
      <c r="C611" s="315">
        <v>1</v>
      </c>
      <c r="D611" s="68" t="s">
        <v>3135</v>
      </c>
      <c r="E611" s="633">
        <v>44518</v>
      </c>
      <c r="F611" s="71">
        <v>44547</v>
      </c>
      <c r="G611" s="71">
        <v>44547</v>
      </c>
      <c r="H611" s="71">
        <v>44547</v>
      </c>
      <c r="I611" s="673" t="s">
        <v>3281</v>
      </c>
    </row>
    <row r="612" spans="1:9">
      <c r="A612" s="68" t="s">
        <v>1546</v>
      </c>
      <c r="B612" s="68" t="s">
        <v>1547</v>
      </c>
      <c r="C612" s="315">
        <v>2</v>
      </c>
      <c r="D612" s="68" t="s">
        <v>3136</v>
      </c>
      <c r="E612" s="633">
        <v>44518</v>
      </c>
      <c r="F612" s="71">
        <v>44547</v>
      </c>
      <c r="G612" s="71">
        <v>44547</v>
      </c>
      <c r="H612" s="71">
        <v>44547</v>
      </c>
      <c r="I612" s="669" t="s">
        <v>3281</v>
      </c>
    </row>
    <row r="613" spans="1:9">
      <c r="A613" s="68" t="s">
        <v>1408</v>
      </c>
      <c r="C613" s="315">
        <v>1</v>
      </c>
      <c r="D613" s="74" t="s">
        <v>3149</v>
      </c>
      <c r="E613" s="633">
        <v>44533</v>
      </c>
      <c r="F613" s="71">
        <v>44547</v>
      </c>
      <c r="G613" s="71">
        <v>44547</v>
      </c>
      <c r="H613" s="71">
        <v>44547</v>
      </c>
      <c r="I613" s="628" t="str">
        <f>VLOOKUP(A613,URS確認!E:I,5,FALSE)</f>
        <v>張金龍</v>
      </c>
    </row>
    <row r="614" spans="1:9">
      <c r="A614" s="68" t="s">
        <v>1410</v>
      </c>
      <c r="B614" s="68" t="s">
        <v>1411</v>
      </c>
      <c r="C614" s="315">
        <v>1</v>
      </c>
      <c r="D614" s="74" t="s">
        <v>3150</v>
      </c>
      <c r="E614" s="633">
        <v>44533</v>
      </c>
      <c r="F614" s="71">
        <v>44547</v>
      </c>
      <c r="G614" s="71">
        <v>44547</v>
      </c>
      <c r="H614" s="71">
        <v>44547</v>
      </c>
      <c r="I614" s="628" t="s">
        <v>3280</v>
      </c>
    </row>
    <row r="615" spans="1:9" ht="58.2" hidden="1" customHeight="1">
      <c r="A615" s="654" t="s">
        <v>1122</v>
      </c>
      <c r="B615" s="69" t="s">
        <v>3214</v>
      </c>
      <c r="C615" s="315">
        <v>1</v>
      </c>
      <c r="D615" s="74" t="s">
        <v>3229</v>
      </c>
      <c r="E615" s="655">
        <v>44529</v>
      </c>
      <c r="F615" s="71">
        <v>44546</v>
      </c>
      <c r="G615" s="71">
        <v>44546</v>
      </c>
      <c r="H615" s="71">
        <v>44546</v>
      </c>
      <c r="I615" s="628" t="str">
        <f>VLOOKUP(A615,URS確認!E:I,5,FALSE)</f>
        <v>楊智誠</v>
      </c>
    </row>
    <row r="616" spans="1:9" ht="18" hidden="1" customHeight="1">
      <c r="A616" s="654" t="s">
        <v>1122</v>
      </c>
      <c r="B616" s="69" t="s">
        <v>3214</v>
      </c>
      <c r="C616" s="315">
        <v>2</v>
      </c>
      <c r="D616" s="74" t="s">
        <v>3220</v>
      </c>
      <c r="E616" s="655">
        <v>44529</v>
      </c>
      <c r="F616" s="71">
        <v>44546</v>
      </c>
      <c r="G616" s="71">
        <v>44546</v>
      </c>
      <c r="H616" s="71">
        <v>44546</v>
      </c>
      <c r="I616" s="628" t="str">
        <f>VLOOKUP(A616,URS確認!E:I,5,FALSE)</f>
        <v>楊智誠</v>
      </c>
    </row>
    <row r="617" spans="1:9" hidden="1">
      <c r="A617" s="654" t="s">
        <v>1124</v>
      </c>
      <c r="B617" s="69" t="s">
        <v>3217</v>
      </c>
      <c r="C617" s="315">
        <v>1</v>
      </c>
      <c r="D617" s="74" t="s">
        <v>3218</v>
      </c>
      <c r="E617" s="655">
        <v>44529</v>
      </c>
      <c r="F617" s="71">
        <v>44546</v>
      </c>
      <c r="G617" s="71">
        <v>44546</v>
      </c>
      <c r="H617" s="71">
        <v>44546</v>
      </c>
      <c r="I617" s="628" t="str">
        <f>VLOOKUP(A617,URS確認!E:I,5,FALSE)</f>
        <v>楊智誠</v>
      </c>
    </row>
    <row r="618" spans="1:9" hidden="1">
      <c r="A618" s="654" t="s">
        <v>1124</v>
      </c>
      <c r="B618" s="69" t="s">
        <v>3217</v>
      </c>
      <c r="C618" s="315">
        <v>2</v>
      </c>
      <c r="D618" s="74" t="s">
        <v>3219</v>
      </c>
      <c r="E618" s="655">
        <v>44529</v>
      </c>
      <c r="F618" s="71">
        <v>44546</v>
      </c>
      <c r="G618" s="71">
        <v>44546</v>
      </c>
      <c r="H618" s="71">
        <v>44546</v>
      </c>
      <c r="I618" s="628" t="str">
        <f>VLOOKUP(A618,URS確認!E:I,5,FALSE)</f>
        <v>楊智誠</v>
      </c>
    </row>
    <row r="619" spans="1:9" hidden="1">
      <c r="A619" s="654" t="s">
        <v>1124</v>
      </c>
      <c r="B619" s="69" t="s">
        <v>3217</v>
      </c>
      <c r="C619" s="315">
        <v>3</v>
      </c>
      <c r="D619" s="74" t="s">
        <v>3221</v>
      </c>
      <c r="E619" s="655">
        <v>44529</v>
      </c>
      <c r="F619" s="71">
        <v>44546</v>
      </c>
      <c r="G619" s="71">
        <v>44546</v>
      </c>
      <c r="H619" s="71">
        <v>44546</v>
      </c>
      <c r="I619" s="628" t="str">
        <f>VLOOKUP(A619,URS確認!E:I,5,FALSE)</f>
        <v>楊智誠</v>
      </c>
    </row>
    <row r="620" spans="1:9" hidden="1">
      <c r="A620" s="68" t="s">
        <v>1109</v>
      </c>
      <c r="B620" s="69" t="s">
        <v>3222</v>
      </c>
      <c r="C620" s="315">
        <v>1</v>
      </c>
      <c r="D620" s="74" t="s">
        <v>3228</v>
      </c>
      <c r="E620" s="655">
        <v>44529</v>
      </c>
      <c r="F620" s="71">
        <v>44546</v>
      </c>
      <c r="G620" s="71">
        <v>44546</v>
      </c>
      <c r="H620" s="71">
        <v>44546</v>
      </c>
      <c r="I620" s="628" t="str">
        <f>VLOOKUP(A620,URS確認!E:I,5,FALSE)</f>
        <v>楊智誠</v>
      </c>
    </row>
    <row r="621" spans="1:9" ht="48.6" hidden="1">
      <c r="A621" s="68" t="s">
        <v>1128</v>
      </c>
      <c r="B621" s="69" t="s">
        <v>3226</v>
      </c>
      <c r="C621" s="315">
        <v>1</v>
      </c>
      <c r="D621" s="74" t="s">
        <v>3227</v>
      </c>
      <c r="E621" s="655">
        <v>44529</v>
      </c>
      <c r="F621" s="71">
        <v>44546</v>
      </c>
      <c r="G621" s="71">
        <v>44546</v>
      </c>
      <c r="H621" s="71">
        <v>44546</v>
      </c>
      <c r="I621" s="628" t="str">
        <f>VLOOKUP(A621,URS確認!E:I,5,FALSE)</f>
        <v>楊智誠</v>
      </c>
    </row>
    <row r="622" spans="1:9" ht="32.4" hidden="1">
      <c r="A622" s="68" t="s">
        <v>1130</v>
      </c>
      <c r="B622" s="69" t="s">
        <v>3230</v>
      </c>
      <c r="C622" s="315">
        <v>1</v>
      </c>
      <c r="D622" s="74" t="s">
        <v>3231</v>
      </c>
      <c r="E622" s="655">
        <v>44529</v>
      </c>
      <c r="F622" s="71">
        <v>44532</v>
      </c>
      <c r="G622" s="71">
        <v>44532</v>
      </c>
      <c r="H622" s="71">
        <v>44532</v>
      </c>
      <c r="I622" s="628" t="str">
        <f>VLOOKUP(A622,URS確認!E:I,5,FALSE)</f>
        <v>楊智誠</v>
      </c>
    </row>
    <row r="623" spans="1:9" hidden="1">
      <c r="A623" s="656" t="s">
        <v>1113</v>
      </c>
      <c r="B623" s="69" t="s">
        <v>3232</v>
      </c>
      <c r="C623" s="315">
        <v>1</v>
      </c>
      <c r="D623" s="74" t="s">
        <v>3233</v>
      </c>
      <c r="E623" s="655">
        <v>44529</v>
      </c>
      <c r="F623" s="71">
        <v>44532</v>
      </c>
      <c r="G623" s="71">
        <v>44532</v>
      </c>
      <c r="H623" s="71">
        <v>44532</v>
      </c>
      <c r="I623" s="628" t="str">
        <f>VLOOKUP(A623,URS確認!E:I,5,FALSE)</f>
        <v>楊智誠</v>
      </c>
    </row>
    <row r="624" spans="1:9">
      <c r="A624" s="656" t="s">
        <v>1113</v>
      </c>
      <c r="B624" s="69" t="s">
        <v>3232</v>
      </c>
      <c r="C624" s="315">
        <v>2</v>
      </c>
      <c r="D624" s="74" t="s">
        <v>3234</v>
      </c>
      <c r="E624" s="655">
        <v>44529</v>
      </c>
      <c r="F624" s="71">
        <v>44592</v>
      </c>
      <c r="I624" s="628" t="str">
        <f>VLOOKUP(A624,URS確認!E:I,5,FALSE)</f>
        <v>楊智誠</v>
      </c>
    </row>
    <row r="625" spans="1:9" hidden="1">
      <c r="A625" s="68" t="s">
        <v>3271</v>
      </c>
      <c r="B625" s="69" t="s">
        <v>3235</v>
      </c>
      <c r="C625" s="315">
        <v>1</v>
      </c>
      <c r="D625" s="74" t="s">
        <v>3238</v>
      </c>
      <c r="E625" s="655">
        <v>44529</v>
      </c>
      <c r="F625" s="71">
        <v>44532</v>
      </c>
      <c r="G625" s="71">
        <v>44532</v>
      </c>
      <c r="H625" s="71">
        <v>44532</v>
      </c>
      <c r="I625" s="628" t="str">
        <f>VLOOKUP(A625,URS確認!E:I,5,FALSE)</f>
        <v>楊智誠</v>
      </c>
    </row>
    <row r="626" spans="1:9" hidden="1">
      <c r="A626" s="68" t="s">
        <v>3271</v>
      </c>
      <c r="B626" s="69" t="s">
        <v>3235</v>
      </c>
      <c r="C626" s="315">
        <v>2</v>
      </c>
      <c r="D626" s="74" t="s">
        <v>3239</v>
      </c>
      <c r="E626" s="655">
        <v>44529</v>
      </c>
      <c r="F626" s="71">
        <v>44532</v>
      </c>
      <c r="G626" s="71">
        <v>44532</v>
      </c>
      <c r="H626" s="71">
        <v>44532</v>
      </c>
      <c r="I626" s="628" t="str">
        <f>VLOOKUP(A626,URS確認!E:I,5,FALSE)</f>
        <v>楊智誠</v>
      </c>
    </row>
    <row r="627" spans="1:9" hidden="1">
      <c r="A627" s="315" t="s">
        <v>1115</v>
      </c>
      <c r="B627" s="69" t="s">
        <v>3236</v>
      </c>
      <c r="C627" s="315">
        <v>1</v>
      </c>
      <c r="D627" s="74" t="s">
        <v>3240</v>
      </c>
      <c r="E627" s="655">
        <v>44529</v>
      </c>
      <c r="F627" s="71">
        <v>44546</v>
      </c>
      <c r="G627" s="71">
        <v>44546</v>
      </c>
      <c r="H627" s="71">
        <v>44546</v>
      </c>
      <c r="I627" s="628" t="str">
        <f>VLOOKUP(A627,URS確認!E:I,5,FALSE)</f>
        <v>楊智誠</v>
      </c>
    </row>
    <row r="628" spans="1:9" hidden="1">
      <c r="A628" s="315" t="s">
        <v>1126</v>
      </c>
      <c r="B628" s="69" t="s">
        <v>3237</v>
      </c>
      <c r="C628" s="315">
        <v>1</v>
      </c>
      <c r="D628" s="74" t="s">
        <v>3241</v>
      </c>
      <c r="E628" s="655">
        <v>44529</v>
      </c>
      <c r="F628" s="71">
        <v>44546</v>
      </c>
      <c r="G628" s="71">
        <v>44546</v>
      </c>
      <c r="H628" s="71">
        <v>44546</v>
      </c>
      <c r="I628" s="628" t="str">
        <f>VLOOKUP(A628,URS確認!E:I,5,FALSE)</f>
        <v>楊智誠</v>
      </c>
    </row>
    <row r="629" spans="1:9" hidden="1">
      <c r="A629" s="656" t="s">
        <v>1126</v>
      </c>
      <c r="B629" s="69" t="s">
        <v>3237</v>
      </c>
      <c r="C629" s="315">
        <v>2</v>
      </c>
      <c r="D629" s="74" t="s">
        <v>3242</v>
      </c>
      <c r="E629" s="655">
        <v>44529</v>
      </c>
      <c r="F629" s="71">
        <v>44546</v>
      </c>
      <c r="G629" s="71">
        <v>44546</v>
      </c>
      <c r="H629" s="71">
        <v>44546</v>
      </c>
      <c r="I629" s="628" t="str">
        <f>VLOOKUP(A629,URS確認!E:I,5,FALSE)</f>
        <v>楊智誠</v>
      </c>
    </row>
    <row r="630" spans="1:9" hidden="1">
      <c r="A630" s="656" t="s">
        <v>1126</v>
      </c>
      <c r="B630" s="69" t="s">
        <v>3237</v>
      </c>
      <c r="C630" s="315">
        <v>3</v>
      </c>
      <c r="D630" s="74" t="s">
        <v>3243</v>
      </c>
      <c r="E630" s="655">
        <v>44529</v>
      </c>
      <c r="F630" s="71">
        <v>44546</v>
      </c>
      <c r="G630" s="71">
        <v>44546</v>
      </c>
      <c r="H630" s="71">
        <v>44546</v>
      </c>
      <c r="I630" s="628" t="str">
        <f>VLOOKUP(A630,URS確認!E:I,5,FALSE)</f>
        <v>楊智誠</v>
      </c>
    </row>
    <row r="631" spans="1:9">
      <c r="A631" s="68" t="s">
        <v>3270</v>
      </c>
      <c r="B631" s="68" t="s">
        <v>931</v>
      </c>
      <c r="C631" s="315">
        <v>1</v>
      </c>
      <c r="D631" s="74" t="s">
        <v>3248</v>
      </c>
      <c r="E631" s="71">
        <v>44526</v>
      </c>
      <c r="F631" s="71">
        <v>44547</v>
      </c>
      <c r="G631" s="71">
        <v>44547</v>
      </c>
      <c r="H631" s="71">
        <v>44547</v>
      </c>
      <c r="I631" s="628" t="str">
        <f>VLOOKUP(A631,URS確認!E:I,5,FALSE)</f>
        <v>張金龍</v>
      </c>
    </row>
    <row r="632" spans="1:9">
      <c r="A632" s="315" t="s">
        <v>3272</v>
      </c>
      <c r="B632" s="69" t="s">
        <v>3249</v>
      </c>
      <c r="C632" s="315">
        <v>1</v>
      </c>
      <c r="D632" s="74" t="s">
        <v>3250</v>
      </c>
      <c r="E632" s="71">
        <v>44526</v>
      </c>
      <c r="F632" s="71">
        <v>44547</v>
      </c>
      <c r="G632" s="71">
        <v>44547</v>
      </c>
      <c r="H632" s="71">
        <v>44547</v>
      </c>
      <c r="I632" s="628" t="str">
        <f>VLOOKUP(A632,URS確認!E:I,5,FALSE)</f>
        <v>張金龍</v>
      </c>
    </row>
  </sheetData>
  <autoFilter ref="A1:P632">
    <filterColumn colId="6">
      <filters blank="1"/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2142</v>
      </c>
      <c r="B1" s="5" t="s">
        <v>2143</v>
      </c>
      <c r="C1" s="5" t="s">
        <v>2144</v>
      </c>
    </row>
    <row r="2" spans="1:3">
      <c r="A2" s="259">
        <v>1</v>
      </c>
      <c r="B2" s="46" t="s">
        <v>2090</v>
      </c>
      <c r="C2" s="4" t="s">
        <v>2145</v>
      </c>
    </row>
    <row r="3" spans="1:3">
      <c r="A3" s="259">
        <v>2</v>
      </c>
      <c r="B3" s="4" t="s">
        <v>2089</v>
      </c>
      <c r="C3" s="4" t="s">
        <v>365</v>
      </c>
    </row>
    <row r="4" spans="1:3" ht="45" customHeight="1">
      <c r="A4" s="259">
        <v>3</v>
      </c>
      <c r="B4" s="46" t="s">
        <v>2146</v>
      </c>
      <c r="C4" s="4" t="s">
        <v>2147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3"/>
  <sheetViews>
    <sheetView topLeftCell="B1" zoomScale="85" zoomScaleNormal="85" workbookViewId="0">
      <pane ySplit="1" topLeftCell="A81" activePane="bottomLeft" state="frozen"/>
      <selection pane="bottomLeft" activeCell="G96" sqref="G96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126.8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1480</v>
      </c>
      <c r="B1" s="120" t="s">
        <v>2172</v>
      </c>
      <c r="C1" s="119" t="s">
        <v>2173</v>
      </c>
      <c r="D1" s="119" t="s">
        <v>1483</v>
      </c>
      <c r="E1" s="121" t="s">
        <v>2174</v>
      </c>
      <c r="F1" s="119" t="s">
        <v>2175</v>
      </c>
      <c r="G1" s="121" t="s">
        <v>2176</v>
      </c>
      <c r="H1" s="121" t="s">
        <v>2177</v>
      </c>
    </row>
    <row r="2" spans="1:8" s="98" customFormat="1" ht="33" hidden="1" customHeight="1">
      <c r="A2" s="81">
        <v>44399</v>
      </c>
      <c r="B2" s="89">
        <v>1</v>
      </c>
      <c r="C2" s="78" t="s">
        <v>2059</v>
      </c>
      <c r="D2" s="89" t="s">
        <v>136</v>
      </c>
      <c r="E2" s="81">
        <v>44403</v>
      </c>
      <c r="F2" s="80" t="s">
        <v>2178</v>
      </c>
      <c r="G2" s="81">
        <v>44403</v>
      </c>
      <c r="H2" s="82"/>
    </row>
    <row r="3" spans="1:8" hidden="1">
      <c r="A3" s="81">
        <v>44397</v>
      </c>
      <c r="B3" s="89">
        <v>1</v>
      </c>
      <c r="C3" s="78" t="s">
        <v>2060</v>
      </c>
      <c r="D3" s="89" t="s">
        <v>5</v>
      </c>
      <c r="E3" s="81">
        <v>44407</v>
      </c>
      <c r="F3" s="82" t="s">
        <v>2179</v>
      </c>
      <c r="G3" s="81">
        <v>44474</v>
      </c>
    </row>
    <row r="4" spans="1:8" hidden="1">
      <c r="A4" s="81">
        <v>44397</v>
      </c>
      <c r="B4" s="89">
        <v>2</v>
      </c>
      <c r="C4" s="78" t="s">
        <v>2061</v>
      </c>
      <c r="D4" s="89" t="s">
        <v>5</v>
      </c>
      <c r="E4" s="81">
        <v>44407</v>
      </c>
      <c r="F4" s="82" t="s">
        <v>2179</v>
      </c>
      <c r="G4" s="81">
        <v>44474</v>
      </c>
    </row>
    <row r="5" spans="1:8" s="98" customFormat="1" ht="33" hidden="1" customHeight="1">
      <c r="A5" s="81">
        <v>44398</v>
      </c>
      <c r="B5" s="89">
        <v>3</v>
      </c>
      <c r="C5" s="99" t="s">
        <v>2062</v>
      </c>
      <c r="D5" s="89" t="s">
        <v>535</v>
      </c>
      <c r="E5" s="81">
        <v>44407</v>
      </c>
      <c r="F5" s="80" t="s">
        <v>2180</v>
      </c>
      <c r="G5" s="81">
        <v>44407</v>
      </c>
      <c r="H5" s="82" t="s">
        <v>2181</v>
      </c>
    </row>
    <row r="6" spans="1:8" s="98" customFormat="1" ht="34.049999999999997" hidden="1" customHeight="1">
      <c r="A6" s="81">
        <v>44399</v>
      </c>
      <c r="B6" s="89">
        <v>2</v>
      </c>
      <c r="C6" s="78" t="s">
        <v>2063</v>
      </c>
      <c r="D6" s="89" t="s">
        <v>10</v>
      </c>
      <c r="E6" s="81">
        <v>44407</v>
      </c>
      <c r="F6" s="80" t="s">
        <v>2182</v>
      </c>
      <c r="G6" s="81">
        <v>44400</v>
      </c>
      <c r="H6" s="82" t="s">
        <v>2183</v>
      </c>
    </row>
    <row r="7" spans="1:8" s="98" customFormat="1" ht="33" hidden="1" customHeight="1">
      <c r="A7" s="81">
        <v>44399</v>
      </c>
      <c r="B7" s="89">
        <v>3</v>
      </c>
      <c r="C7" s="78" t="s">
        <v>2064</v>
      </c>
      <c r="D7" s="89" t="s">
        <v>10</v>
      </c>
      <c r="E7" s="81">
        <v>44407</v>
      </c>
      <c r="F7" s="78" t="s">
        <v>2184</v>
      </c>
      <c r="G7" s="81">
        <v>44400</v>
      </c>
      <c r="H7" s="82"/>
    </row>
    <row r="8" spans="1:8" s="98" customFormat="1" hidden="1">
      <c r="A8" s="81">
        <v>44400</v>
      </c>
      <c r="B8" s="89">
        <v>1</v>
      </c>
      <c r="C8" s="78" t="s">
        <v>2065</v>
      </c>
      <c r="D8" s="89" t="s">
        <v>9</v>
      </c>
      <c r="E8" s="81">
        <v>44407</v>
      </c>
      <c r="F8" s="82" t="s">
        <v>2185</v>
      </c>
      <c r="G8" s="81">
        <v>44407</v>
      </c>
      <c r="H8" s="82"/>
    </row>
    <row r="9" spans="1:8" s="98" customFormat="1" hidden="1">
      <c r="A9" s="81">
        <v>44403</v>
      </c>
      <c r="B9" s="89">
        <v>6</v>
      </c>
      <c r="C9" s="78" t="s">
        <v>2066</v>
      </c>
      <c r="D9" s="89" t="s">
        <v>136</v>
      </c>
      <c r="E9" s="81">
        <v>44414</v>
      </c>
      <c r="F9" s="82"/>
      <c r="G9" s="81">
        <v>44481</v>
      </c>
      <c r="H9" s="82" t="s">
        <v>2181</v>
      </c>
    </row>
    <row r="10" spans="1:8" s="98" customFormat="1" ht="33" hidden="1" customHeight="1">
      <c r="A10" s="81">
        <v>44398</v>
      </c>
      <c r="B10" s="89">
        <v>1</v>
      </c>
      <c r="C10" s="99" t="s">
        <v>1527</v>
      </c>
      <c r="D10" s="89" t="s">
        <v>136</v>
      </c>
      <c r="E10" s="81">
        <v>44414</v>
      </c>
      <c r="F10" s="78" t="s">
        <v>2186</v>
      </c>
      <c r="G10" s="81">
        <v>44413</v>
      </c>
      <c r="H10" s="82" t="s">
        <v>2181</v>
      </c>
    </row>
    <row r="11" spans="1:8" s="98" customFormat="1" ht="33" hidden="1" customHeight="1">
      <c r="A11" s="81">
        <v>44398</v>
      </c>
      <c r="B11" s="89">
        <v>2</v>
      </c>
      <c r="C11" s="99" t="s">
        <v>1531</v>
      </c>
      <c r="D11" s="89" t="s">
        <v>314</v>
      </c>
      <c r="E11" s="81">
        <v>44414</v>
      </c>
      <c r="F11" s="82" t="s">
        <v>2187</v>
      </c>
      <c r="G11" s="81">
        <v>44413</v>
      </c>
      <c r="H11" s="82"/>
    </row>
    <row r="12" spans="1:8" s="98" customFormat="1" hidden="1">
      <c r="A12" s="81">
        <v>44403</v>
      </c>
      <c r="B12" s="89">
        <v>7</v>
      </c>
      <c r="C12" s="78" t="s">
        <v>2067</v>
      </c>
      <c r="D12" s="89" t="s">
        <v>136</v>
      </c>
      <c r="E12" s="81">
        <v>44414</v>
      </c>
      <c r="F12" s="82"/>
      <c r="G12" s="81">
        <v>44481</v>
      </c>
      <c r="H12" s="82"/>
    </row>
    <row r="13" spans="1:8" s="98" customFormat="1" ht="33" hidden="1" customHeight="1">
      <c r="A13" s="81">
        <v>44398</v>
      </c>
      <c r="B13" s="89">
        <v>5</v>
      </c>
      <c r="C13" s="99" t="s">
        <v>2068</v>
      </c>
      <c r="D13" s="89" t="s">
        <v>136</v>
      </c>
      <c r="E13" s="81">
        <v>44414</v>
      </c>
      <c r="F13" s="82" t="s">
        <v>2188</v>
      </c>
      <c r="G13" s="81">
        <v>44413</v>
      </c>
      <c r="H13" s="82"/>
    </row>
    <row r="14" spans="1:8" s="98" customFormat="1" ht="33" hidden="1" customHeight="1">
      <c r="A14" s="81">
        <v>44398</v>
      </c>
      <c r="B14" s="89">
        <v>6</v>
      </c>
      <c r="C14" s="99" t="s">
        <v>2069</v>
      </c>
      <c r="D14" s="89" t="s">
        <v>136</v>
      </c>
      <c r="E14" s="81">
        <v>44414</v>
      </c>
      <c r="F14" s="82" t="s">
        <v>2188</v>
      </c>
      <c r="G14" s="81">
        <v>44413</v>
      </c>
      <c r="H14" s="82"/>
    </row>
    <row r="15" spans="1:8" s="98" customFormat="1" ht="21" hidden="1" customHeight="1">
      <c r="A15" s="81">
        <v>44403</v>
      </c>
      <c r="B15" s="89">
        <v>1</v>
      </c>
      <c r="C15" s="78" t="s">
        <v>2070</v>
      </c>
      <c r="D15" s="89" t="s">
        <v>15</v>
      </c>
      <c r="E15" s="81">
        <v>44414</v>
      </c>
      <c r="F15" s="80" t="s">
        <v>2189</v>
      </c>
      <c r="G15" s="81">
        <v>44406</v>
      </c>
      <c r="H15" s="82"/>
    </row>
    <row r="16" spans="1:8" s="98" customFormat="1" ht="21" hidden="1" customHeight="1">
      <c r="A16" s="81">
        <v>44403</v>
      </c>
      <c r="B16" s="89">
        <v>2</v>
      </c>
      <c r="C16" s="78" t="s">
        <v>2071</v>
      </c>
      <c r="D16" s="89" t="s">
        <v>15</v>
      </c>
      <c r="E16" s="81">
        <v>44414</v>
      </c>
      <c r="F16" s="96" t="s">
        <v>2190</v>
      </c>
      <c r="G16" s="81">
        <v>44417</v>
      </c>
      <c r="H16" s="82"/>
    </row>
    <row r="17" spans="1:8" s="98" customFormat="1" hidden="1">
      <c r="A17" s="81">
        <v>44403</v>
      </c>
      <c r="B17" s="89">
        <v>3</v>
      </c>
      <c r="C17" s="78" t="s">
        <v>2072</v>
      </c>
      <c r="D17" s="89" t="s">
        <v>15</v>
      </c>
      <c r="E17" s="81">
        <v>44414</v>
      </c>
      <c r="F17" s="97" t="s">
        <v>2191</v>
      </c>
      <c r="G17" s="81">
        <v>44404</v>
      </c>
      <c r="H17" s="82"/>
    </row>
    <row r="18" spans="1:8" hidden="1">
      <c r="A18" s="81">
        <v>44403</v>
      </c>
      <c r="B18" s="89">
        <v>5</v>
      </c>
      <c r="C18" s="78" t="s">
        <v>2073</v>
      </c>
      <c r="D18" s="89" t="s">
        <v>10</v>
      </c>
      <c r="E18" s="81">
        <v>44414</v>
      </c>
      <c r="F18" s="82" t="s">
        <v>2192</v>
      </c>
      <c r="G18" s="81">
        <v>44412</v>
      </c>
    </row>
    <row r="19" spans="1:8" hidden="1">
      <c r="A19" s="81">
        <v>44405</v>
      </c>
      <c r="B19" s="89">
        <v>3</v>
      </c>
      <c r="C19" s="78" t="s">
        <v>2074</v>
      </c>
      <c r="D19" s="89" t="s">
        <v>136</v>
      </c>
      <c r="E19" s="81">
        <v>44419</v>
      </c>
      <c r="G19" s="81">
        <v>44481</v>
      </c>
    </row>
    <row r="20" spans="1:8" s="98" customFormat="1" ht="33" hidden="1" customHeight="1">
      <c r="A20" s="81">
        <v>44405</v>
      </c>
      <c r="B20" s="89">
        <v>4</v>
      </c>
      <c r="C20" s="78" t="s">
        <v>2075</v>
      </c>
      <c r="D20" s="89" t="s">
        <v>136</v>
      </c>
      <c r="E20" s="81">
        <v>44419</v>
      </c>
      <c r="F20" s="82"/>
      <c r="G20" s="81">
        <v>44481</v>
      </c>
      <c r="H20" s="82"/>
    </row>
    <row r="21" spans="1:8" s="98" customFormat="1" ht="34.049999999999997" customHeight="1">
      <c r="A21" s="81">
        <v>44405</v>
      </c>
      <c r="B21" s="89">
        <v>5</v>
      </c>
      <c r="C21" s="78" t="s">
        <v>2076</v>
      </c>
      <c r="D21" s="89" t="s">
        <v>136</v>
      </c>
      <c r="E21" s="81">
        <v>44419</v>
      </c>
      <c r="F21" s="82"/>
      <c r="G21" s="81">
        <v>44547</v>
      </c>
      <c r="H21" s="82"/>
    </row>
    <row r="22" spans="1:8" hidden="1">
      <c r="A22" s="81">
        <v>44405</v>
      </c>
      <c r="B22" s="89">
        <v>1</v>
      </c>
      <c r="C22" s="78" t="s">
        <v>2077</v>
      </c>
      <c r="D22" s="89" t="s">
        <v>9</v>
      </c>
      <c r="E22" s="81">
        <v>44419</v>
      </c>
      <c r="F22" s="82" t="s">
        <v>2193</v>
      </c>
      <c r="G22" s="81">
        <v>44405</v>
      </c>
    </row>
    <row r="23" spans="1:8" ht="63" hidden="1" customHeight="1">
      <c r="A23" s="81">
        <v>44405</v>
      </c>
      <c r="B23" s="89">
        <v>2</v>
      </c>
      <c r="C23" s="78" t="s">
        <v>2078</v>
      </c>
      <c r="D23" s="89" t="s">
        <v>235</v>
      </c>
      <c r="E23" s="81">
        <v>44419</v>
      </c>
      <c r="F23" s="96" t="s">
        <v>2194</v>
      </c>
      <c r="G23" s="81">
        <v>44419</v>
      </c>
    </row>
    <row r="24" spans="1:8" s="98" customFormat="1" ht="33" hidden="1" customHeight="1">
      <c r="A24" s="81">
        <v>44405</v>
      </c>
      <c r="B24" s="89">
        <v>6</v>
      </c>
      <c r="C24" s="78" t="s">
        <v>2079</v>
      </c>
      <c r="D24" s="89" t="s">
        <v>9</v>
      </c>
      <c r="E24" s="81">
        <v>44419</v>
      </c>
      <c r="F24" s="78" t="s">
        <v>2195</v>
      </c>
      <c r="G24" s="81">
        <v>44407</v>
      </c>
      <c r="H24" s="82"/>
    </row>
    <row r="25" spans="1:8" s="98" customFormat="1" ht="31.5" hidden="1" customHeight="1">
      <c r="A25" s="81">
        <v>44399</v>
      </c>
      <c r="B25" s="89">
        <v>4</v>
      </c>
      <c r="C25" s="78" t="s">
        <v>2080</v>
      </c>
      <c r="D25" s="89" t="s">
        <v>9</v>
      </c>
      <c r="E25" s="79">
        <v>44421</v>
      </c>
      <c r="F25" s="96" t="s">
        <v>2196</v>
      </c>
      <c r="G25" s="79">
        <v>44420</v>
      </c>
      <c r="H25" s="82" t="s">
        <v>2197</v>
      </c>
    </row>
    <row r="26" spans="1:8" s="98" customFormat="1" hidden="1">
      <c r="A26" s="81">
        <v>44404</v>
      </c>
      <c r="B26" s="89">
        <v>3</v>
      </c>
      <c r="C26" s="78" t="s">
        <v>2081</v>
      </c>
      <c r="D26" s="89" t="s">
        <v>15</v>
      </c>
      <c r="E26" s="81">
        <v>44421</v>
      </c>
      <c r="F26" s="97" t="s">
        <v>2198</v>
      </c>
      <c r="G26" s="81">
        <v>44406</v>
      </c>
      <c r="H26" s="82"/>
    </row>
    <row r="27" spans="1:8" s="98" customFormat="1" ht="178.5" hidden="1" customHeight="1">
      <c r="A27" s="79">
        <v>44404</v>
      </c>
      <c r="B27" s="100">
        <v>4</v>
      </c>
      <c r="C27" s="101" t="s">
        <v>2082</v>
      </c>
      <c r="D27" s="100" t="s">
        <v>235</v>
      </c>
      <c r="E27" s="79">
        <v>44421</v>
      </c>
      <c r="F27" s="96" t="s">
        <v>2199</v>
      </c>
      <c r="G27" s="79">
        <v>44419</v>
      </c>
      <c r="H27" s="82"/>
    </row>
    <row r="28" spans="1:8" s="98" customFormat="1" ht="32.4" hidden="1">
      <c r="A28" s="81">
        <v>44400</v>
      </c>
      <c r="B28" s="89">
        <v>2</v>
      </c>
      <c r="C28" s="78" t="s">
        <v>2083</v>
      </c>
      <c r="D28" s="89" t="s">
        <v>136</v>
      </c>
      <c r="E28" s="81">
        <v>44428</v>
      </c>
      <c r="F28" s="82"/>
      <c r="G28" s="81">
        <v>44456</v>
      </c>
      <c r="H28" s="82"/>
    </row>
    <row r="29" spans="1:8" s="103" customFormat="1" ht="21" hidden="1" customHeight="1">
      <c r="A29" s="81">
        <v>44403</v>
      </c>
      <c r="B29" s="89">
        <v>9</v>
      </c>
      <c r="C29" s="78" t="s">
        <v>2084</v>
      </c>
      <c r="D29" s="89" t="s">
        <v>193</v>
      </c>
      <c r="E29" s="79">
        <v>44428</v>
      </c>
      <c r="F29" s="96" t="s">
        <v>2200</v>
      </c>
      <c r="G29" s="81">
        <v>44432</v>
      </c>
      <c r="H29" s="102" t="s">
        <v>2201</v>
      </c>
    </row>
    <row r="30" spans="1:8" s="98" customFormat="1">
      <c r="A30" s="81">
        <v>44396</v>
      </c>
      <c r="B30" s="89">
        <v>1</v>
      </c>
      <c r="C30" s="78" t="s">
        <v>2085</v>
      </c>
      <c r="D30" s="89" t="s">
        <v>136</v>
      </c>
      <c r="E30" s="309">
        <v>44255</v>
      </c>
      <c r="F30" s="82"/>
      <c r="G30" s="81">
        <v>44547</v>
      </c>
      <c r="H30" s="82"/>
    </row>
    <row r="31" spans="1:8" s="98" customFormat="1" ht="33" customHeight="1">
      <c r="A31" s="81">
        <v>44398</v>
      </c>
      <c r="B31" s="89">
        <v>4</v>
      </c>
      <c r="C31" s="99" t="s">
        <v>2086</v>
      </c>
      <c r="D31" s="89" t="s">
        <v>5</v>
      </c>
      <c r="E31" s="81">
        <v>44439</v>
      </c>
      <c r="F31" s="82"/>
      <c r="G31" s="81"/>
      <c r="H31" s="82"/>
    </row>
    <row r="32" spans="1:8" s="98" customFormat="1">
      <c r="A32" s="81">
        <v>44403</v>
      </c>
      <c r="B32" s="89">
        <v>4</v>
      </c>
      <c r="C32" s="78" t="s">
        <v>2087</v>
      </c>
      <c r="D32" s="89" t="s">
        <v>193</v>
      </c>
      <c r="E32" s="81">
        <v>44439</v>
      </c>
      <c r="F32" s="82"/>
      <c r="G32" s="81"/>
      <c r="H32" s="82"/>
    </row>
    <row r="33" spans="1:9" s="98" customFormat="1" ht="33" customHeight="1">
      <c r="A33" s="81">
        <v>44403</v>
      </c>
      <c r="B33" s="89">
        <v>8</v>
      </c>
      <c r="C33" s="78" t="s">
        <v>2088</v>
      </c>
      <c r="D33" s="89" t="s">
        <v>15</v>
      </c>
      <c r="E33" s="81">
        <v>44439</v>
      </c>
      <c r="F33" s="96" t="s">
        <v>2202</v>
      </c>
      <c r="G33" s="81"/>
      <c r="H33" s="82"/>
    </row>
    <row r="34" spans="1:9" s="98" customFormat="1" ht="33" customHeight="1">
      <c r="A34" s="81">
        <v>44404</v>
      </c>
      <c r="B34" s="89">
        <v>2</v>
      </c>
      <c r="C34" s="78" t="s">
        <v>2089</v>
      </c>
      <c r="D34" s="89" t="s">
        <v>193</v>
      </c>
      <c r="E34" s="81">
        <v>44439</v>
      </c>
      <c r="F34" s="82"/>
      <c r="G34" s="81"/>
      <c r="H34" s="82"/>
    </row>
    <row r="35" spans="1:9" s="98" customFormat="1" ht="33" customHeight="1">
      <c r="A35" s="81">
        <v>44404</v>
      </c>
      <c r="B35" s="89">
        <v>1</v>
      </c>
      <c r="C35" s="78" t="s">
        <v>2090</v>
      </c>
      <c r="D35" s="89" t="s">
        <v>136</v>
      </c>
      <c r="E35" s="81" t="s">
        <v>2203</v>
      </c>
      <c r="F35" s="82"/>
      <c r="G35" s="81">
        <v>44547</v>
      </c>
      <c r="H35" s="82"/>
    </row>
    <row r="36" spans="1:9" hidden="1">
      <c r="A36" s="81">
        <v>44431</v>
      </c>
      <c r="B36" s="315">
        <v>1</v>
      </c>
      <c r="C36" s="78" t="s">
        <v>2091</v>
      </c>
      <c r="D36" s="89" t="s">
        <v>136</v>
      </c>
      <c r="E36" s="71">
        <v>44454</v>
      </c>
      <c r="G36" s="81">
        <v>44519</v>
      </c>
    </row>
    <row r="37" spans="1:9" hidden="1">
      <c r="A37" s="81">
        <v>44431</v>
      </c>
      <c r="B37" s="315">
        <v>2</v>
      </c>
      <c r="C37" s="68" t="s">
        <v>2092</v>
      </c>
      <c r="D37" s="89" t="s">
        <v>136</v>
      </c>
      <c r="E37" s="71">
        <v>44454</v>
      </c>
      <c r="G37" s="81">
        <v>44519</v>
      </c>
    </row>
    <row r="38" spans="1:9" ht="31.5" hidden="1" customHeight="1">
      <c r="A38" s="71">
        <v>44432</v>
      </c>
      <c r="B38" s="315">
        <v>1</v>
      </c>
      <c r="C38" s="78" t="s">
        <v>2093</v>
      </c>
      <c r="D38" s="315" t="s">
        <v>9</v>
      </c>
      <c r="E38" s="71">
        <v>44442</v>
      </c>
      <c r="F38" s="80" t="s">
        <v>2204</v>
      </c>
      <c r="G38" s="81">
        <v>44433</v>
      </c>
    </row>
    <row r="39" spans="1:9" ht="33" customHeight="1">
      <c r="A39" s="71">
        <v>44432</v>
      </c>
      <c r="B39" s="315">
        <v>2</v>
      </c>
      <c r="C39" s="78" t="s">
        <v>2094</v>
      </c>
      <c r="D39" s="315" t="s">
        <v>193</v>
      </c>
      <c r="E39" s="71">
        <v>44454</v>
      </c>
    </row>
    <row r="40" spans="1:9">
      <c r="A40" s="71">
        <v>44432</v>
      </c>
      <c r="B40" s="315">
        <v>3</v>
      </c>
      <c r="C40" s="78" t="s">
        <v>2095</v>
      </c>
      <c r="D40" s="315" t="s">
        <v>136</v>
      </c>
      <c r="E40" s="71">
        <v>44439</v>
      </c>
    </row>
    <row r="41" spans="1:9" hidden="1">
      <c r="A41" s="71">
        <v>44432</v>
      </c>
      <c r="B41" s="315">
        <v>4</v>
      </c>
      <c r="C41" s="78" t="s">
        <v>2096</v>
      </c>
      <c r="D41" s="315" t="s">
        <v>136</v>
      </c>
      <c r="E41" s="71">
        <v>44435</v>
      </c>
      <c r="G41" s="81">
        <v>44519</v>
      </c>
    </row>
    <row r="42" spans="1:9" ht="33" hidden="1" customHeight="1">
      <c r="A42" s="71">
        <v>44432</v>
      </c>
      <c r="B42" s="315">
        <v>5</v>
      </c>
      <c r="C42" s="78" t="s">
        <v>2097</v>
      </c>
      <c r="D42" s="315" t="s">
        <v>136</v>
      </c>
      <c r="E42" s="71">
        <v>44435</v>
      </c>
      <c r="G42" s="81">
        <v>44456</v>
      </c>
    </row>
    <row r="43" spans="1:9">
      <c r="A43" s="71">
        <v>44432</v>
      </c>
      <c r="B43" s="315">
        <v>6</v>
      </c>
      <c r="C43" s="78" t="s">
        <v>2098</v>
      </c>
      <c r="D43" s="315" t="s">
        <v>136</v>
      </c>
      <c r="E43" s="71">
        <v>44435</v>
      </c>
    </row>
    <row r="44" spans="1:9" ht="33" customHeight="1">
      <c r="A44" s="71">
        <v>44433</v>
      </c>
      <c r="B44" s="315">
        <v>1</v>
      </c>
      <c r="C44" s="78" t="s">
        <v>2099</v>
      </c>
      <c r="D44" s="315" t="s">
        <v>136</v>
      </c>
      <c r="E44" s="71">
        <v>44449</v>
      </c>
    </row>
    <row r="45" spans="1:9">
      <c r="A45" s="71">
        <v>44433</v>
      </c>
      <c r="B45" s="315">
        <v>2</v>
      </c>
      <c r="C45" s="78" t="s">
        <v>2100</v>
      </c>
      <c r="D45" s="315" t="s">
        <v>136</v>
      </c>
      <c r="E45" s="71">
        <v>44469</v>
      </c>
    </row>
    <row r="46" spans="1:9" ht="33" hidden="1" customHeight="1">
      <c r="A46" s="71">
        <v>44438</v>
      </c>
      <c r="B46" s="315">
        <v>1</v>
      </c>
      <c r="C46" s="74" t="s">
        <v>2101</v>
      </c>
      <c r="D46" s="126" t="s">
        <v>2205</v>
      </c>
      <c r="E46" s="71">
        <v>44449</v>
      </c>
      <c r="F46" s="80" t="s">
        <v>2206</v>
      </c>
      <c r="G46" s="81">
        <v>44462</v>
      </c>
    </row>
    <row r="47" spans="1:9" ht="73.5" hidden="1" customHeight="1">
      <c r="A47" s="71">
        <v>44438</v>
      </c>
      <c r="B47" s="315">
        <v>2</v>
      </c>
      <c r="C47" s="74" t="s">
        <v>2102</v>
      </c>
      <c r="D47" s="126" t="s">
        <v>2205</v>
      </c>
      <c r="E47" s="71">
        <v>44449</v>
      </c>
      <c r="F47" s="80" t="s">
        <v>2207</v>
      </c>
      <c r="G47" s="81">
        <v>44462</v>
      </c>
    </row>
    <row r="48" spans="1:9" ht="34.049999999999997" customHeight="1">
      <c r="A48" s="71">
        <v>44438</v>
      </c>
      <c r="B48" s="315">
        <v>3</v>
      </c>
      <c r="C48" s="78" t="s">
        <v>2103</v>
      </c>
      <c r="D48" s="315" t="s">
        <v>5</v>
      </c>
      <c r="E48" s="71">
        <v>44469</v>
      </c>
      <c r="F48" s="80"/>
      <c r="I48" s="82" t="s">
        <v>2208</v>
      </c>
    </row>
    <row r="49" spans="1:8">
      <c r="A49" s="71">
        <v>44438</v>
      </c>
      <c r="B49" s="315">
        <v>4</v>
      </c>
      <c r="C49" s="74" t="s">
        <v>2104</v>
      </c>
      <c r="D49" s="315" t="s">
        <v>9</v>
      </c>
      <c r="E49" s="71">
        <v>44449</v>
      </c>
      <c r="F49" s="80" t="s">
        <v>2209</v>
      </c>
    </row>
    <row r="50" spans="1:8" hidden="1">
      <c r="A50" s="71">
        <v>44439</v>
      </c>
      <c r="B50" s="315">
        <v>1</v>
      </c>
      <c r="C50" s="78" t="s">
        <v>2105</v>
      </c>
      <c r="D50" s="89" t="s">
        <v>193</v>
      </c>
      <c r="E50" s="71">
        <v>44469</v>
      </c>
      <c r="G50" s="81">
        <v>44494</v>
      </c>
    </row>
    <row r="51" spans="1:8" ht="49.5" hidden="1" customHeight="1">
      <c r="A51" s="71">
        <v>44439</v>
      </c>
      <c r="B51" s="315">
        <v>2</v>
      </c>
      <c r="C51" s="124" t="s">
        <v>2106</v>
      </c>
      <c r="D51" s="126" t="s">
        <v>2210</v>
      </c>
      <c r="E51" s="71">
        <v>44449</v>
      </c>
      <c r="F51" s="80" t="s">
        <v>2211</v>
      </c>
      <c r="G51" s="81">
        <v>44435</v>
      </c>
    </row>
    <row r="52" spans="1:8" ht="34.049999999999997" customHeight="1">
      <c r="A52" s="81">
        <v>44452</v>
      </c>
      <c r="B52" s="89">
        <v>1</v>
      </c>
      <c r="C52" s="78" t="s">
        <v>2107</v>
      </c>
      <c r="D52" s="89" t="s">
        <v>193</v>
      </c>
      <c r="E52" s="71">
        <v>44469</v>
      </c>
    </row>
    <row r="53" spans="1:8" ht="49.5" customHeight="1">
      <c r="A53" s="81">
        <v>44452</v>
      </c>
      <c r="B53" s="89">
        <v>2</v>
      </c>
      <c r="C53" s="78" t="s">
        <v>2108</v>
      </c>
      <c r="D53" s="89" t="s">
        <v>193</v>
      </c>
      <c r="E53" s="71">
        <v>44469</v>
      </c>
    </row>
    <row r="54" spans="1:8" ht="33" customHeight="1">
      <c r="A54" s="81">
        <v>44455</v>
      </c>
      <c r="B54" s="89">
        <v>1</v>
      </c>
      <c r="C54" s="78" t="s">
        <v>2109</v>
      </c>
      <c r="D54" s="159" t="s">
        <v>2212</v>
      </c>
      <c r="E54" s="71">
        <v>44466</v>
      </c>
    </row>
    <row r="55" spans="1:8" ht="33" hidden="1" customHeight="1">
      <c r="A55" s="81">
        <v>44455</v>
      </c>
      <c r="B55" s="89">
        <v>2</v>
      </c>
      <c r="C55" s="78" t="s">
        <v>2110</v>
      </c>
      <c r="D55" s="89" t="s">
        <v>24</v>
      </c>
      <c r="E55" s="71">
        <v>44466</v>
      </c>
      <c r="F55" s="78" t="s">
        <v>2213</v>
      </c>
      <c r="G55" s="81">
        <v>44463</v>
      </c>
    </row>
    <row r="56" spans="1:8" hidden="1">
      <c r="A56" s="81">
        <v>44455</v>
      </c>
      <c r="B56" s="89">
        <v>3</v>
      </c>
      <c r="C56" s="78" t="s">
        <v>2111</v>
      </c>
      <c r="D56" s="315" t="s">
        <v>10</v>
      </c>
      <c r="E56" s="71">
        <v>44466</v>
      </c>
      <c r="F56" s="82" t="s">
        <v>2214</v>
      </c>
      <c r="G56" s="81">
        <v>44468</v>
      </c>
    </row>
    <row r="57" spans="1:8">
      <c r="A57" s="81">
        <v>44455</v>
      </c>
      <c r="B57" s="89">
        <v>4</v>
      </c>
      <c r="C57" s="78" t="s">
        <v>2112</v>
      </c>
      <c r="D57" s="315" t="s">
        <v>24</v>
      </c>
      <c r="E57" s="71">
        <v>44474</v>
      </c>
    </row>
    <row r="58" spans="1:8" ht="33" hidden="1" customHeight="1">
      <c r="A58" s="81">
        <v>44462</v>
      </c>
      <c r="B58" s="89">
        <v>1</v>
      </c>
      <c r="C58" s="78" t="s">
        <v>2113</v>
      </c>
      <c r="D58" s="89" t="s">
        <v>25</v>
      </c>
      <c r="E58" s="81">
        <v>44467</v>
      </c>
      <c r="F58" s="82" t="s">
        <v>2215</v>
      </c>
      <c r="G58" s="81">
        <v>44463</v>
      </c>
      <c r="H58" s="367">
        <v>44489</v>
      </c>
    </row>
    <row r="59" spans="1:8" hidden="1">
      <c r="A59" s="81">
        <v>44463</v>
      </c>
      <c r="B59" s="89">
        <v>1</v>
      </c>
      <c r="C59" s="78" t="s">
        <v>2114</v>
      </c>
      <c r="D59" s="89" t="s">
        <v>25</v>
      </c>
      <c r="E59" s="81">
        <v>44469</v>
      </c>
      <c r="F59" s="82" t="s">
        <v>2216</v>
      </c>
      <c r="G59" s="81">
        <v>44469</v>
      </c>
      <c r="H59" s="367">
        <v>44489</v>
      </c>
    </row>
    <row r="60" spans="1:8" hidden="1">
      <c r="A60" s="81">
        <v>44463</v>
      </c>
      <c r="B60" s="89">
        <v>2</v>
      </c>
      <c r="C60" s="78" t="s">
        <v>2115</v>
      </c>
      <c r="D60" s="89" t="s">
        <v>7</v>
      </c>
      <c r="E60" s="81">
        <v>44469</v>
      </c>
      <c r="F60" s="82" t="s">
        <v>2216</v>
      </c>
      <c r="G60" s="81">
        <v>44469</v>
      </c>
    </row>
    <row r="61" spans="1:8" ht="32.549999999999997" customHeight="1">
      <c r="A61" s="71">
        <v>44467</v>
      </c>
      <c r="B61" s="315">
        <v>1</v>
      </c>
      <c r="C61" s="78" t="s">
        <v>2116</v>
      </c>
      <c r="D61" s="315" t="s">
        <v>8</v>
      </c>
      <c r="E61" s="71">
        <v>44477</v>
      </c>
      <c r="F61" s="82" t="s">
        <v>2187</v>
      </c>
      <c r="G61" s="81">
        <v>44468</v>
      </c>
    </row>
    <row r="62" spans="1:8" ht="49.5" customHeight="1">
      <c r="A62" s="71">
        <v>44468</v>
      </c>
      <c r="B62" s="315">
        <v>1</v>
      </c>
      <c r="C62" s="78" t="s">
        <v>2117</v>
      </c>
      <c r="D62" s="126" t="s">
        <v>2217</v>
      </c>
      <c r="E62" s="71">
        <v>44475</v>
      </c>
    </row>
    <row r="63" spans="1:8" ht="33" hidden="1" customHeight="1">
      <c r="A63" s="71">
        <v>44481</v>
      </c>
      <c r="B63" s="315">
        <v>1</v>
      </c>
      <c r="C63" s="78" t="s">
        <v>2118</v>
      </c>
      <c r="D63" s="126" t="s">
        <v>23</v>
      </c>
      <c r="E63" s="81">
        <v>44487</v>
      </c>
      <c r="F63" s="82" t="s">
        <v>2218</v>
      </c>
      <c r="G63" s="81">
        <v>44483</v>
      </c>
    </row>
    <row r="64" spans="1:8" ht="148.5" customHeight="1">
      <c r="A64" s="71">
        <v>44484</v>
      </c>
      <c r="B64" s="315">
        <v>1</v>
      </c>
      <c r="C64" s="78" t="s">
        <v>2119</v>
      </c>
      <c r="D64" s="126" t="s">
        <v>22</v>
      </c>
      <c r="E64" s="71">
        <v>44498</v>
      </c>
      <c r="F64" s="101" t="s">
        <v>2219</v>
      </c>
    </row>
    <row r="65" spans="1:7" ht="71.25" hidden="1" customHeight="1">
      <c r="A65" s="71">
        <v>44487</v>
      </c>
      <c r="B65" s="315">
        <v>1</v>
      </c>
      <c r="C65" s="78" t="s">
        <v>2120</v>
      </c>
      <c r="D65" s="89" t="s">
        <v>14</v>
      </c>
      <c r="E65" s="81">
        <v>44487</v>
      </c>
      <c r="F65" s="233" t="s">
        <v>2220</v>
      </c>
      <c r="G65" s="81">
        <v>44494</v>
      </c>
    </row>
    <row r="66" spans="1:7" s="315" customFormat="1" ht="66" hidden="1" customHeight="1">
      <c r="A66" s="71">
        <v>44488</v>
      </c>
      <c r="B66" s="315">
        <v>1</v>
      </c>
      <c r="C66" s="99" t="s">
        <v>2121</v>
      </c>
      <c r="D66" s="315" t="s">
        <v>24</v>
      </c>
      <c r="E66" s="71">
        <v>44491</v>
      </c>
      <c r="F66" s="78" t="s">
        <v>2221</v>
      </c>
      <c r="G66" s="71">
        <v>44490</v>
      </c>
    </row>
    <row r="67" spans="1:7" ht="33" hidden="1" customHeight="1">
      <c r="A67" s="71">
        <v>44488</v>
      </c>
      <c r="B67" s="315">
        <v>2</v>
      </c>
      <c r="C67" s="78" t="s">
        <v>3223</v>
      </c>
      <c r="D67" s="315" t="s">
        <v>24</v>
      </c>
      <c r="E67" s="71">
        <v>44491</v>
      </c>
      <c r="F67" s="78" t="s">
        <v>2222</v>
      </c>
      <c r="G67" s="71">
        <v>44490</v>
      </c>
    </row>
    <row r="68" spans="1:7" ht="49.5" hidden="1" customHeight="1">
      <c r="A68" s="71">
        <v>44488</v>
      </c>
      <c r="B68" s="315">
        <v>3</v>
      </c>
      <c r="C68" s="78" t="s">
        <v>2123</v>
      </c>
      <c r="D68" s="89" t="s">
        <v>8</v>
      </c>
      <c r="E68" s="71">
        <v>44491</v>
      </c>
      <c r="F68" s="78" t="s">
        <v>2223</v>
      </c>
      <c r="G68" s="71">
        <v>44490</v>
      </c>
    </row>
    <row r="69" spans="1:7" ht="49.5" hidden="1" customHeight="1">
      <c r="A69" s="71">
        <v>44488</v>
      </c>
      <c r="B69" s="315">
        <v>4</v>
      </c>
      <c r="C69" s="78" t="s">
        <v>2124</v>
      </c>
      <c r="D69" s="89" t="s">
        <v>24</v>
      </c>
      <c r="E69" s="71">
        <v>44491</v>
      </c>
      <c r="F69" s="78" t="s">
        <v>2224</v>
      </c>
      <c r="G69" s="71">
        <v>44490</v>
      </c>
    </row>
    <row r="70" spans="1:7" ht="33" customHeight="1">
      <c r="A70" s="71">
        <v>44488</v>
      </c>
      <c r="B70" s="315">
        <v>5</v>
      </c>
      <c r="C70" s="78" t="s">
        <v>2125</v>
      </c>
      <c r="D70" s="89" t="s">
        <v>8</v>
      </c>
      <c r="E70" s="71">
        <v>44496</v>
      </c>
    </row>
    <row r="71" spans="1:7" ht="42.75" hidden="1" customHeight="1">
      <c r="A71" s="71">
        <v>44488</v>
      </c>
      <c r="B71" s="315">
        <v>6</v>
      </c>
      <c r="C71" s="78" t="s">
        <v>2126</v>
      </c>
      <c r="D71" s="89" t="s">
        <v>14</v>
      </c>
      <c r="E71" s="81">
        <v>44495</v>
      </c>
      <c r="F71" s="233" t="s">
        <v>2225</v>
      </c>
      <c r="G71" s="71">
        <v>44495</v>
      </c>
    </row>
    <row r="72" spans="1:7" ht="66" customHeight="1">
      <c r="A72" s="71">
        <v>44490</v>
      </c>
      <c r="B72" s="315">
        <v>1</v>
      </c>
      <c r="C72" s="78" t="s">
        <v>2127</v>
      </c>
      <c r="D72" s="315" t="s">
        <v>7</v>
      </c>
      <c r="E72" s="71">
        <v>44498</v>
      </c>
    </row>
    <row r="73" spans="1:7" ht="33" customHeight="1">
      <c r="A73" s="71">
        <v>44491</v>
      </c>
      <c r="B73" s="315">
        <v>1</v>
      </c>
      <c r="C73" s="78" t="s">
        <v>2128</v>
      </c>
      <c r="D73" s="315" t="s">
        <v>194</v>
      </c>
      <c r="E73" s="71">
        <v>44498</v>
      </c>
    </row>
    <row r="74" spans="1:7" ht="313.5" customHeight="1">
      <c r="A74" s="71">
        <v>44491</v>
      </c>
      <c r="B74" s="315">
        <v>2</v>
      </c>
      <c r="C74" s="78" t="s">
        <v>2129</v>
      </c>
      <c r="D74" s="315" t="s">
        <v>193</v>
      </c>
      <c r="E74" s="71">
        <v>44494</v>
      </c>
      <c r="F74" s="78" t="s">
        <v>2226</v>
      </c>
    </row>
    <row r="75" spans="1:7" ht="33" customHeight="1">
      <c r="A75" s="71">
        <v>44494</v>
      </c>
      <c r="B75" s="315">
        <v>1</v>
      </c>
      <c r="C75" s="78" t="s">
        <v>2130</v>
      </c>
      <c r="D75" s="315" t="s">
        <v>136</v>
      </c>
      <c r="E75" s="71">
        <v>44498</v>
      </c>
      <c r="F75" s="78"/>
      <c r="G75" s="81">
        <v>44547</v>
      </c>
    </row>
    <row r="76" spans="1:7">
      <c r="A76" s="71">
        <v>44494</v>
      </c>
      <c r="B76" s="315">
        <v>2</v>
      </c>
      <c r="C76" s="78" t="s">
        <v>2131</v>
      </c>
      <c r="D76" s="315" t="s">
        <v>136</v>
      </c>
      <c r="E76" s="71">
        <v>44620</v>
      </c>
      <c r="F76" s="78"/>
      <c r="G76" s="81">
        <v>44547</v>
      </c>
    </row>
    <row r="77" spans="1:7" ht="32.4">
      <c r="A77" s="71">
        <v>44494</v>
      </c>
      <c r="B77" s="315">
        <v>1</v>
      </c>
      <c r="C77" s="78" t="s">
        <v>2132</v>
      </c>
      <c r="D77" s="315" t="s">
        <v>2227</v>
      </c>
      <c r="E77" s="71">
        <v>44530</v>
      </c>
      <c r="F77" s="78"/>
    </row>
    <row r="78" spans="1:7" ht="34.049999999999997" customHeight="1">
      <c r="A78" s="71">
        <v>44496</v>
      </c>
      <c r="B78" s="89">
        <v>1</v>
      </c>
      <c r="C78" s="78" t="s">
        <v>2133</v>
      </c>
      <c r="D78" s="89" t="s">
        <v>25</v>
      </c>
      <c r="E78" s="81">
        <v>44526</v>
      </c>
      <c r="F78" s="78" t="s">
        <v>2228</v>
      </c>
    </row>
    <row r="79" spans="1:7" hidden="1">
      <c r="A79" s="71">
        <v>44496</v>
      </c>
      <c r="B79" s="89">
        <v>2</v>
      </c>
      <c r="C79" s="78" t="s">
        <v>2134</v>
      </c>
      <c r="D79" s="89" t="s">
        <v>7</v>
      </c>
      <c r="E79" s="81" t="s">
        <v>2229</v>
      </c>
      <c r="G79" s="81">
        <v>44505</v>
      </c>
    </row>
    <row r="80" spans="1:7" ht="144.75" customHeight="1">
      <c r="A80" s="81">
        <v>44503</v>
      </c>
      <c r="B80" s="89">
        <v>1</v>
      </c>
      <c r="C80" s="78" t="s">
        <v>2135</v>
      </c>
      <c r="D80" s="89" t="s">
        <v>28</v>
      </c>
      <c r="E80" s="81">
        <v>44505</v>
      </c>
      <c r="F80" s="78" t="s">
        <v>2230</v>
      </c>
    </row>
    <row r="81" spans="1:7" ht="33" customHeight="1">
      <c r="A81" s="81">
        <v>44503</v>
      </c>
      <c r="B81" s="89">
        <v>2</v>
      </c>
      <c r="C81" s="78" t="s">
        <v>2136</v>
      </c>
      <c r="D81" s="89" t="s">
        <v>28</v>
      </c>
      <c r="E81" s="81">
        <v>44505</v>
      </c>
      <c r="F81" s="78" t="s">
        <v>2231</v>
      </c>
    </row>
    <row r="82" spans="1:7">
      <c r="A82" s="81">
        <v>44503</v>
      </c>
      <c r="B82" s="89">
        <v>3</v>
      </c>
      <c r="C82" s="78" t="s">
        <v>2137</v>
      </c>
      <c r="D82" s="89" t="s">
        <v>137</v>
      </c>
      <c r="F82" s="82" t="s">
        <v>2232</v>
      </c>
      <c r="G82" s="81">
        <v>44547</v>
      </c>
    </row>
    <row r="83" spans="1:7">
      <c r="A83" s="81">
        <v>44504</v>
      </c>
      <c r="B83" s="89">
        <v>1</v>
      </c>
      <c r="C83" s="78" t="s">
        <v>2138</v>
      </c>
      <c r="D83" s="89" t="s">
        <v>137</v>
      </c>
      <c r="E83" s="81">
        <v>44515</v>
      </c>
    </row>
    <row r="84" spans="1:7">
      <c r="A84" s="81">
        <v>44504</v>
      </c>
      <c r="B84" s="89">
        <v>2</v>
      </c>
      <c r="C84" s="78" t="s">
        <v>2139</v>
      </c>
      <c r="D84" s="89" t="s">
        <v>25</v>
      </c>
      <c r="E84" s="81">
        <v>44519</v>
      </c>
    </row>
    <row r="85" spans="1:7" ht="34.049999999999997" customHeight="1">
      <c r="A85" s="81">
        <v>44517</v>
      </c>
      <c r="B85" s="89">
        <v>1</v>
      </c>
      <c r="C85" s="78" t="s">
        <v>2233</v>
      </c>
      <c r="D85" s="89" t="s">
        <v>137</v>
      </c>
      <c r="E85" s="81">
        <v>44526</v>
      </c>
      <c r="F85" s="82" t="s">
        <v>2187</v>
      </c>
    </row>
    <row r="86" spans="1:7" ht="34.049999999999997" customHeight="1">
      <c r="A86" s="405"/>
      <c r="B86" s="89">
        <v>1</v>
      </c>
      <c r="C86" s="78" t="s">
        <v>2234</v>
      </c>
      <c r="D86" s="89" t="s">
        <v>24</v>
      </c>
      <c r="E86" s="81">
        <v>44498</v>
      </c>
      <c r="F86" s="82" t="s">
        <v>2187</v>
      </c>
      <c r="G86" s="81">
        <v>44504</v>
      </c>
    </row>
    <row r="87" spans="1:7">
      <c r="B87" s="89">
        <v>2</v>
      </c>
      <c r="C87" s="78" t="s">
        <v>2235</v>
      </c>
      <c r="D87" s="89" t="s">
        <v>24</v>
      </c>
      <c r="E87" s="81">
        <v>44498</v>
      </c>
      <c r="F87" s="82" t="s">
        <v>2187</v>
      </c>
      <c r="G87" s="81">
        <v>44504</v>
      </c>
    </row>
    <row r="88" spans="1:7" ht="34.049999999999997" customHeight="1">
      <c r="B88" s="89">
        <v>1</v>
      </c>
      <c r="C88" s="78" t="s">
        <v>2236</v>
      </c>
      <c r="D88" s="159" t="s">
        <v>2212</v>
      </c>
      <c r="E88" s="81">
        <v>44526</v>
      </c>
      <c r="F88" s="82" t="s">
        <v>2187</v>
      </c>
      <c r="G88" s="81">
        <v>44529</v>
      </c>
    </row>
    <row r="89" spans="1:7">
      <c r="A89" s="81">
        <v>44498</v>
      </c>
      <c r="B89" s="89">
        <v>1</v>
      </c>
      <c r="C89" s="78" t="s">
        <v>3098</v>
      </c>
      <c r="D89" s="68" t="s">
        <v>11</v>
      </c>
      <c r="E89" s="81">
        <v>44501</v>
      </c>
      <c r="F89" s="82" t="s">
        <v>3099</v>
      </c>
    </row>
    <row r="90" spans="1:7" ht="42.75" hidden="1" customHeight="1">
      <c r="A90" s="71">
        <v>44524</v>
      </c>
      <c r="B90" s="620">
        <v>1</v>
      </c>
      <c r="C90" s="78" t="s">
        <v>3120</v>
      </c>
      <c r="D90" s="89" t="s">
        <v>3121</v>
      </c>
      <c r="E90" s="81">
        <v>44526</v>
      </c>
      <c r="F90" s="233"/>
      <c r="G90" s="71">
        <v>44526</v>
      </c>
    </row>
    <row r="91" spans="1:7" ht="42.75" customHeight="1">
      <c r="A91" s="71">
        <v>44517</v>
      </c>
      <c r="B91" s="620">
        <v>1</v>
      </c>
      <c r="C91" s="78" t="s">
        <v>3142</v>
      </c>
      <c r="D91" s="89" t="s">
        <v>3121</v>
      </c>
      <c r="E91" s="81">
        <v>44526</v>
      </c>
      <c r="F91" s="233"/>
      <c r="G91" s="71"/>
    </row>
    <row r="92" spans="1:7">
      <c r="A92" s="81">
        <v>44525</v>
      </c>
      <c r="B92" s="82">
        <v>1</v>
      </c>
      <c r="C92" s="78" t="s">
        <v>3145</v>
      </c>
      <c r="D92" s="89" t="s">
        <v>3146</v>
      </c>
      <c r="E92" s="79" t="s">
        <v>3147</v>
      </c>
      <c r="F92" s="82" t="s">
        <v>3148</v>
      </c>
    </row>
    <row r="93" spans="1:7" ht="32.4">
      <c r="A93" s="71">
        <v>44529</v>
      </c>
      <c r="B93" s="656">
        <v>1</v>
      </c>
      <c r="C93" s="78" t="s">
        <v>3224</v>
      </c>
      <c r="D93" s="89" t="s">
        <v>3225</v>
      </c>
      <c r="E93" s="81">
        <v>44561</v>
      </c>
    </row>
  </sheetData>
  <autoFilter ref="A1:H93">
    <filterColumn colId="6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opLeftCell="A239" workbookViewId="0">
      <selection activeCell="D256" sqref="D256"/>
    </sheetView>
  </sheetViews>
  <sheetFormatPr defaultRowHeight="15"/>
  <cols>
    <col min="2" max="2" width="10.25" style="293" bestFit="1" customWidth="1"/>
    <col min="3" max="3" width="11.625" style="366" bestFit="1" customWidth="1"/>
    <col min="4" max="4" width="50.75" style="293" customWidth="1"/>
    <col min="5" max="6" width="10.25" style="293" bestFit="1" customWidth="1"/>
  </cols>
  <sheetData>
    <row r="1" spans="1:7">
      <c r="A1" t="s">
        <v>2744</v>
      </c>
    </row>
    <row r="3" spans="1:7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2059</v>
      </c>
    </row>
    <row r="4" spans="1:7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2060</v>
      </c>
    </row>
    <row r="5" spans="1:7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2061</v>
      </c>
    </row>
    <row r="6" spans="1:7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2062</v>
      </c>
    </row>
    <row r="7" spans="1:7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2063</v>
      </c>
    </row>
    <row r="8" spans="1:7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2064</v>
      </c>
    </row>
    <row r="9" spans="1:7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2065</v>
      </c>
    </row>
    <row r="10" spans="1:7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2066</v>
      </c>
    </row>
    <row r="11" spans="1:7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2067</v>
      </c>
    </row>
    <row r="14" spans="1:7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2068</v>
      </c>
    </row>
    <row r="15" spans="1:7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2069</v>
      </c>
    </row>
    <row r="16" spans="1:7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2070</v>
      </c>
    </row>
    <row r="17" spans="1:7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2071</v>
      </c>
    </row>
    <row r="18" spans="1:7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2072</v>
      </c>
    </row>
    <row r="19" spans="1:7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2073</v>
      </c>
    </row>
    <row r="20" spans="1:7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2074</v>
      </c>
    </row>
    <row r="21" spans="1:7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2075</v>
      </c>
    </row>
    <row r="22" spans="1:7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2076</v>
      </c>
    </row>
    <row r="23" spans="1:7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2077</v>
      </c>
    </row>
    <row r="24" spans="1:7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2078</v>
      </c>
    </row>
    <row r="25" spans="1:7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2079</v>
      </c>
    </row>
    <row r="26" spans="1:7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2080</v>
      </c>
    </row>
    <row r="27" spans="1:7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2081</v>
      </c>
    </row>
    <row r="28" spans="1:7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2082</v>
      </c>
    </row>
    <row r="29" spans="1:7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2083</v>
      </c>
    </row>
    <row r="30" spans="1:7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2084</v>
      </c>
    </row>
    <row r="31" spans="1:7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2085</v>
      </c>
    </row>
    <row r="32" spans="1:7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2086</v>
      </c>
    </row>
    <row r="33" spans="1:7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2087</v>
      </c>
    </row>
    <row r="34" spans="1:7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2088</v>
      </c>
    </row>
    <row r="35" spans="1:7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2089</v>
      </c>
    </row>
    <row r="36" spans="1:7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2090</v>
      </c>
    </row>
    <row r="37" spans="1:7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2091</v>
      </c>
    </row>
    <row r="38" spans="1:7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2092</v>
      </c>
    </row>
    <row r="39" spans="1:7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2093</v>
      </c>
    </row>
    <row r="40" spans="1:7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2094</v>
      </c>
    </row>
    <row r="41" spans="1:7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2095</v>
      </c>
    </row>
    <row r="42" spans="1:7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2096</v>
      </c>
    </row>
    <row r="43" spans="1:7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2097</v>
      </c>
    </row>
    <row r="44" spans="1:7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2098</v>
      </c>
    </row>
    <row r="45" spans="1:7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2099</v>
      </c>
    </row>
    <row r="46" spans="1:7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2100</v>
      </c>
    </row>
    <row r="47" spans="1:7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2101</v>
      </c>
    </row>
    <row r="48" spans="1:7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2102</v>
      </c>
    </row>
    <row r="49" spans="1:7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2103</v>
      </c>
    </row>
    <row r="50" spans="1:7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2104</v>
      </c>
    </row>
    <row r="51" spans="1:7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2105</v>
      </c>
    </row>
    <row r="52" spans="1:7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2106</v>
      </c>
    </row>
    <row r="53" spans="1:7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2107</v>
      </c>
    </row>
    <row r="54" spans="1:7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2108</v>
      </c>
    </row>
    <row r="55" spans="1:7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2109</v>
      </c>
    </row>
    <row r="56" spans="1:7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2110</v>
      </c>
    </row>
    <row r="57" spans="1:7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2111</v>
      </c>
    </row>
    <row r="58" spans="1:7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2112</v>
      </c>
    </row>
    <row r="59" spans="1:7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2113</v>
      </c>
    </row>
    <row r="60" spans="1:7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2114</v>
      </c>
    </row>
    <row r="61" spans="1:7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2115</v>
      </c>
    </row>
    <row r="62" spans="1:7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2116</v>
      </c>
    </row>
    <row r="63" spans="1:7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2117</v>
      </c>
    </row>
    <row r="64" spans="1:7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2118</v>
      </c>
    </row>
    <row r="65" spans="1:7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2119</v>
      </c>
    </row>
    <row r="66" spans="1:7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2120</v>
      </c>
    </row>
    <row r="67" spans="1:7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2121</v>
      </c>
    </row>
    <row r="68" spans="1:7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2122</v>
      </c>
    </row>
    <row r="69" spans="1:7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2123</v>
      </c>
    </row>
    <row r="70" spans="1:7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2124</v>
      </c>
    </row>
    <row r="71" spans="1:7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2125</v>
      </c>
    </row>
    <row r="72" spans="1:7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2126</v>
      </c>
    </row>
    <row r="73" spans="1:7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2127</v>
      </c>
    </row>
    <row r="74" spans="1:7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2128</v>
      </c>
    </row>
    <row r="75" spans="1:7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2129</v>
      </c>
    </row>
    <row r="76" spans="1:7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1799</v>
      </c>
      <c r="F76" t="e">
        <f t="shared" si="8"/>
        <v>#VALUE!</v>
      </c>
      <c r="G76" t="s">
        <v>2130</v>
      </c>
    </row>
    <row r="77" spans="1:7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1802</v>
      </c>
      <c r="F77" t="str">
        <f t="shared" si="8"/>
        <v>L2222</v>
      </c>
      <c r="G77" t="s">
        <v>2131</v>
      </c>
    </row>
    <row r="78" spans="1:7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1802</v>
      </c>
      <c r="F78" t="str">
        <f t="shared" si="8"/>
        <v>L2480</v>
      </c>
      <c r="G78" t="s">
        <v>2132</v>
      </c>
    </row>
    <row r="79" spans="1:7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1813</v>
      </c>
      <c r="F79" t="e">
        <f t="shared" si="8"/>
        <v>#VALUE!</v>
      </c>
      <c r="G79" t="s">
        <v>2133</v>
      </c>
    </row>
    <row r="80" spans="1:7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1817</v>
      </c>
      <c r="F80" t="e">
        <f t="shared" si="8"/>
        <v>#VALUE!</v>
      </c>
      <c r="G80" t="s">
        <v>2134</v>
      </c>
    </row>
    <row r="81" spans="1:7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1819</v>
      </c>
      <c r="F81" t="e">
        <f t="shared" si="8"/>
        <v>#VALUE!</v>
      </c>
      <c r="G81" t="s">
        <v>2135</v>
      </c>
    </row>
    <row r="82" spans="1:7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1822</v>
      </c>
      <c r="F82" t="e">
        <f t="shared" si="8"/>
        <v>#VALUE!</v>
      </c>
      <c r="G82" t="s">
        <v>2136</v>
      </c>
    </row>
    <row r="83" spans="1:7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1825</v>
      </c>
      <c r="F83" t="e">
        <f t="shared" si="8"/>
        <v>#VALUE!</v>
      </c>
      <c r="G83" t="s">
        <v>2137</v>
      </c>
    </row>
    <row r="84" spans="1:7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1827</v>
      </c>
      <c r="F84" t="e">
        <f t="shared" si="8"/>
        <v>#VALUE!</v>
      </c>
      <c r="G84" t="s">
        <v>2138</v>
      </c>
    </row>
    <row r="85" spans="1:7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1829</v>
      </c>
      <c r="F85" t="e">
        <f t="shared" si="8"/>
        <v>#VALUE!</v>
      </c>
      <c r="G85" t="s">
        <v>2139</v>
      </c>
    </row>
    <row r="86" spans="1:7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1831</v>
      </c>
      <c r="F86" s="293" t="str">
        <f t="shared" si="8"/>
        <v>L8203</v>
      </c>
      <c r="G86" t="s">
        <v>2234</v>
      </c>
    </row>
    <row r="87" spans="1:7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1832</v>
      </c>
      <c r="F87" s="293" t="str">
        <f t="shared" si="8"/>
        <v>L8204</v>
      </c>
      <c r="G87" t="s">
        <v>2235</v>
      </c>
    </row>
    <row r="88" spans="1:7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1833</v>
      </c>
      <c r="F88" s="293" t="str">
        <f t="shared" si="8"/>
        <v>L5813</v>
      </c>
      <c r="G88" t="s">
        <v>2236</v>
      </c>
    </row>
    <row r="89" spans="1:7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1838</v>
      </c>
    </row>
    <row r="90" spans="1:7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1855</v>
      </c>
    </row>
    <row r="91" spans="1:7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1856</v>
      </c>
    </row>
    <row r="92" spans="1:7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1860</v>
      </c>
    </row>
    <row r="93" spans="1:7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1870</v>
      </c>
    </row>
    <row r="94" spans="1:7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1873</v>
      </c>
    </row>
    <row r="95" spans="1:7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1885</v>
      </c>
    </row>
    <row r="96" spans="1:7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1890</v>
      </c>
    </row>
    <row r="97" spans="1:4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1896</v>
      </c>
    </row>
    <row r="98" spans="1:4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1897</v>
      </c>
    </row>
    <row r="99" spans="1:4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1928</v>
      </c>
    </row>
    <row r="100" spans="1:4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1930</v>
      </c>
    </row>
    <row r="101" spans="1:4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1934</v>
      </c>
    </row>
    <row r="102" spans="1:4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1939</v>
      </c>
    </row>
    <row r="103" spans="1:4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1940</v>
      </c>
    </row>
    <row r="104" spans="1:4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1941</v>
      </c>
    </row>
    <row r="105" spans="1:4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1942</v>
      </c>
    </row>
    <row r="106" spans="1:4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1947</v>
      </c>
    </row>
    <row r="107" spans="1:4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1973</v>
      </c>
    </row>
    <row r="108" spans="1:4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1978</v>
      </c>
    </row>
    <row r="109" spans="1:4">
      <c r="A109" s="293" t="s">
        <v>1815</v>
      </c>
      <c r="B109" t="str">
        <f t="shared" si="9"/>
        <v>連結</v>
      </c>
      <c r="C109" s="366" t="str">
        <f t="shared" si="10"/>
        <v>L2017</v>
      </c>
      <c r="D109" t="s">
        <v>1982</v>
      </c>
    </row>
    <row r="110" spans="1:4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1983</v>
      </c>
    </row>
    <row r="111" spans="1:4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1986</v>
      </c>
    </row>
    <row r="112" spans="1:4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1998</v>
      </c>
    </row>
    <row r="113" spans="1:4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1999</v>
      </c>
    </row>
    <row r="114" spans="1:4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2001</v>
      </c>
    </row>
    <row r="115" spans="1:4">
      <c r="A115" s="293" t="s">
        <v>529</v>
      </c>
    </row>
    <row r="116" spans="1:4">
      <c r="A116" s="293" t="s">
        <v>531</v>
      </c>
    </row>
    <row r="117" spans="1:4">
      <c r="A117" s="293" t="s">
        <v>507</v>
      </c>
    </row>
    <row r="118" spans="1:4">
      <c r="A118" s="293" t="s">
        <v>538</v>
      </c>
    </row>
    <row r="119" spans="1:4">
      <c r="A119" s="293" t="s">
        <v>533</v>
      </c>
    </row>
    <row r="120" spans="1:4">
      <c r="A120" s="293" t="s">
        <v>540</v>
      </c>
    </row>
    <row r="121" spans="1:4">
      <c r="A121" s="293" t="s">
        <v>546</v>
      </c>
    </row>
    <row r="122" spans="1:4">
      <c r="A122" s="293" t="s">
        <v>548</v>
      </c>
    </row>
    <row r="123" spans="1:4">
      <c r="A123" s="293" t="s">
        <v>542</v>
      </c>
    </row>
    <row r="124" spans="1:4">
      <c r="A124" s="293" t="s">
        <v>588</v>
      </c>
    </row>
    <row r="125" spans="1:4">
      <c r="A125" s="293" t="s">
        <v>590</v>
      </c>
    </row>
    <row r="126" spans="1:4">
      <c r="A126" s="293" t="s">
        <v>578</v>
      </c>
    </row>
    <row r="127" spans="1:4">
      <c r="A127" s="293" t="s">
        <v>582</v>
      </c>
    </row>
    <row r="128" spans="1:4">
      <c r="A128" s="293" t="s">
        <v>1124</v>
      </c>
    </row>
    <row r="129" spans="1:1">
      <c r="A129" s="293" t="s">
        <v>612</v>
      </c>
    </row>
    <row r="130" spans="1:1">
      <c r="A130" s="293" t="s">
        <v>620</v>
      </c>
    </row>
    <row r="131" spans="1:1">
      <c r="A131" s="293" t="s">
        <v>622</v>
      </c>
    </row>
    <row r="132" spans="1:1">
      <c r="A132" s="293" t="s">
        <v>629</v>
      </c>
    </row>
    <row r="133" spans="1:1">
      <c r="A133" s="293" t="s">
        <v>637</v>
      </c>
    </row>
    <row r="134" spans="1:1">
      <c r="A134" s="293" t="s">
        <v>635</v>
      </c>
    </row>
    <row r="135" spans="1:1">
      <c r="A135" s="293" t="s">
        <v>640</v>
      </c>
    </row>
    <row r="136" spans="1:1">
      <c r="A136" s="293" t="s">
        <v>792</v>
      </c>
    </row>
    <row r="137" spans="1:1">
      <c r="A137" s="293" t="s">
        <v>375</v>
      </c>
    </row>
    <row r="138" spans="1:1">
      <c r="A138" s="293" t="s">
        <v>732</v>
      </c>
    </row>
    <row r="139" spans="1:1">
      <c r="A139" s="293" t="s">
        <v>708</v>
      </c>
    </row>
    <row r="140" spans="1:1">
      <c r="A140" s="293" t="s">
        <v>647</v>
      </c>
    </row>
    <row r="141" spans="1:1">
      <c r="A141" s="293" t="s">
        <v>675</v>
      </c>
    </row>
    <row r="142" spans="1:1">
      <c r="A142" s="293" t="s">
        <v>679</v>
      </c>
    </row>
    <row r="143" spans="1:1">
      <c r="A143" s="293" t="s">
        <v>654</v>
      </c>
    </row>
    <row r="144" spans="1:1">
      <c r="A144" s="293" t="s">
        <v>683</v>
      </c>
    </row>
    <row r="145" spans="1:1">
      <c r="A145" s="293" t="s">
        <v>685</v>
      </c>
    </row>
    <row r="146" spans="1:1">
      <c r="A146" s="293" t="s">
        <v>957</v>
      </c>
    </row>
    <row r="147" spans="1:1">
      <c r="A147" s="293" t="s">
        <v>703</v>
      </c>
    </row>
    <row r="148" spans="1:1">
      <c r="A148" s="293" t="s">
        <v>1137</v>
      </c>
    </row>
    <row r="149" spans="1:1">
      <c r="A149" s="293" t="s">
        <v>1149</v>
      </c>
    </row>
    <row r="150" spans="1:1">
      <c r="A150" s="293" t="s">
        <v>1151</v>
      </c>
    </row>
    <row r="151" spans="1:1">
      <c r="A151" s="293" t="s">
        <v>1197</v>
      </c>
    </row>
    <row r="152" spans="1:1">
      <c r="A152" s="293" t="s">
        <v>664</v>
      </c>
    </row>
    <row r="153" spans="1:1">
      <c r="A153" s="293" t="s">
        <v>658</v>
      </c>
    </row>
    <row r="154" spans="1:1">
      <c r="A154" s="293" t="s">
        <v>656</v>
      </c>
    </row>
    <row r="155" spans="1:1">
      <c r="A155" s="293" t="s">
        <v>721</v>
      </c>
    </row>
    <row r="156" spans="1:1">
      <c r="A156" s="293" t="s">
        <v>1925</v>
      </c>
    </row>
    <row r="157" spans="1:1">
      <c r="A157" s="293" t="s">
        <v>801</v>
      </c>
    </row>
    <row r="158" spans="1:1">
      <c r="A158" s="293" t="s">
        <v>463</v>
      </c>
    </row>
    <row r="159" spans="1:1">
      <c r="A159" s="293" t="s">
        <v>757</v>
      </c>
    </row>
    <row r="160" spans="1:1">
      <c r="A160" s="293" t="s">
        <v>761</v>
      </c>
    </row>
    <row r="161" spans="1:1">
      <c r="A161" s="293" t="s">
        <v>1473</v>
      </c>
    </row>
    <row r="162" spans="1:1">
      <c r="A162" s="293" t="s">
        <v>842</v>
      </c>
    </row>
    <row r="163" spans="1:1">
      <c r="A163" s="293" t="s">
        <v>844</v>
      </c>
    </row>
    <row r="164" spans="1:1">
      <c r="A164" s="293" t="s">
        <v>827</v>
      </c>
    </row>
    <row r="165" spans="1:1">
      <c r="A165" s="293" t="s">
        <v>829</v>
      </c>
    </row>
    <row r="166" spans="1:1">
      <c r="A166" s="293" t="s">
        <v>836</v>
      </c>
    </row>
    <row r="167" spans="1:1">
      <c r="A167" s="293" t="s">
        <v>831</v>
      </c>
    </row>
    <row r="168" spans="1:1">
      <c r="A168" s="293" t="s">
        <v>840</v>
      </c>
    </row>
    <row r="169" spans="1:1">
      <c r="A169" s="293" t="s">
        <v>875</v>
      </c>
    </row>
    <row r="170" spans="1:1">
      <c r="A170" s="293" t="s">
        <v>669</v>
      </c>
    </row>
    <row r="171" spans="1:1">
      <c r="A171" s="293" t="s">
        <v>672</v>
      </c>
    </row>
    <row r="172" spans="1:1">
      <c r="A172" s="293" t="s">
        <v>809</v>
      </c>
    </row>
    <row r="173" spans="1:1">
      <c r="A173" s="293" t="s">
        <v>866</v>
      </c>
    </row>
    <row r="174" spans="1:1">
      <c r="A174" s="293" t="s">
        <v>880</v>
      </c>
    </row>
    <row r="175" spans="1:1">
      <c r="A175" s="293" t="s">
        <v>883</v>
      </c>
    </row>
    <row r="176" spans="1:1">
      <c r="A176" s="293" t="s">
        <v>885</v>
      </c>
    </row>
    <row r="177" spans="1:1">
      <c r="A177" s="293" t="s">
        <v>887</v>
      </c>
    </row>
    <row r="178" spans="1:1">
      <c r="A178" s="293" t="s">
        <v>891</v>
      </c>
    </row>
    <row r="179" spans="1:1">
      <c r="A179" s="293" t="s">
        <v>895</v>
      </c>
    </row>
    <row r="180" spans="1:1">
      <c r="A180" s="293" t="s">
        <v>899</v>
      </c>
    </row>
    <row r="181" spans="1:1">
      <c r="A181" s="293" t="s">
        <v>903</v>
      </c>
    </row>
    <row r="182" spans="1:1">
      <c r="A182" s="293" t="s">
        <v>907</v>
      </c>
    </row>
    <row r="183" spans="1:1">
      <c r="A183" s="293" t="s">
        <v>893</v>
      </c>
    </row>
    <row r="184" spans="1:1">
      <c r="A184" s="293" t="s">
        <v>897</v>
      </c>
    </row>
    <row r="185" spans="1:1">
      <c r="A185" s="293" t="s">
        <v>901</v>
      </c>
    </row>
    <row r="186" spans="1:1">
      <c r="A186" s="293" t="s">
        <v>905</v>
      </c>
    </row>
    <row r="187" spans="1:1">
      <c r="A187" s="293" t="s">
        <v>909</v>
      </c>
    </row>
    <row r="188" spans="1:1">
      <c r="A188" s="293" t="s">
        <v>911</v>
      </c>
    </row>
    <row r="189" spans="1:1">
      <c r="A189" s="293" t="s">
        <v>976</v>
      </c>
    </row>
    <row r="190" spans="1:1">
      <c r="A190" s="293" t="s">
        <v>980</v>
      </c>
    </row>
    <row r="191" spans="1:1">
      <c r="A191" s="293" t="s">
        <v>992</v>
      </c>
    </row>
    <row r="192" spans="1:1">
      <c r="A192" s="293" t="s">
        <v>994</v>
      </c>
    </row>
    <row r="193" spans="1:1">
      <c r="A193" s="293" t="s">
        <v>939</v>
      </c>
    </row>
    <row r="194" spans="1:1">
      <c r="A194" s="293" t="s">
        <v>945</v>
      </c>
    </row>
    <row r="195" spans="1:1">
      <c r="A195" s="293" t="s">
        <v>952</v>
      </c>
    </row>
    <row r="196" spans="1:1">
      <c r="A196" s="293" t="s">
        <v>953</v>
      </c>
    </row>
    <row r="197" spans="1:1">
      <c r="A197" s="293" t="s">
        <v>943</v>
      </c>
    </row>
    <row r="198" spans="1:1">
      <c r="A198" s="293" t="s">
        <v>965</v>
      </c>
    </row>
    <row r="199" spans="1:1">
      <c r="A199" s="293" t="s">
        <v>961</v>
      </c>
    </row>
    <row r="200" spans="1:1">
      <c r="A200" s="293" t="s">
        <v>963</v>
      </c>
    </row>
    <row r="201" spans="1:1">
      <c r="A201" s="293" t="s">
        <v>967</v>
      </c>
    </row>
    <row r="202" spans="1:1">
      <c r="A202" s="293" t="s">
        <v>933</v>
      </c>
    </row>
    <row r="203" spans="1:1">
      <c r="A203" s="293" t="s">
        <v>973</v>
      </c>
    </row>
    <row r="204" spans="1:1">
      <c r="A204" s="293" t="s">
        <v>982</v>
      </c>
    </row>
    <row r="205" spans="1:1">
      <c r="A205" s="293" t="s">
        <v>986</v>
      </c>
    </row>
    <row r="206" spans="1:1">
      <c r="A206" s="293" t="s">
        <v>988</v>
      </c>
    </row>
    <row r="207" spans="1:1">
      <c r="A207" s="293" t="s">
        <v>1397</v>
      </c>
    </row>
    <row r="208" spans="1:1">
      <c r="A208" s="293" t="s">
        <v>804</v>
      </c>
    </row>
    <row r="209" spans="1:1">
      <c r="A209" s="293" t="s">
        <v>1279</v>
      </c>
    </row>
    <row r="210" spans="1:1">
      <c r="A210" s="293" t="s">
        <v>2745</v>
      </c>
    </row>
    <row r="211" spans="1:1">
      <c r="A211" s="293" t="s">
        <v>1122</v>
      </c>
    </row>
    <row r="212" spans="1:1">
      <c r="A212" s="293" t="s">
        <v>2140</v>
      </c>
    </row>
    <row r="213" spans="1:1">
      <c r="A213" s="293" t="s">
        <v>1066</v>
      </c>
    </row>
    <row r="214" spans="1:1">
      <c r="A214" s="293" t="s">
        <v>1073</v>
      </c>
    </row>
    <row r="215" spans="1:1">
      <c r="A215" s="293" t="s">
        <v>177</v>
      </c>
    </row>
    <row r="216" spans="1:1">
      <c r="A216" s="293" t="s">
        <v>1109</v>
      </c>
    </row>
    <row r="217" spans="1:1">
      <c r="A217" s="293" t="s">
        <v>860</v>
      </c>
    </row>
    <row r="218" spans="1:1">
      <c r="A218" s="293" t="s">
        <v>365</v>
      </c>
    </row>
    <row r="219" spans="1:1">
      <c r="A219" s="293" t="s">
        <v>854</v>
      </c>
    </row>
    <row r="220" spans="1:1">
      <c r="A220" s="293" t="s">
        <v>1105</v>
      </c>
    </row>
    <row r="221" spans="1:1">
      <c r="A221" s="293" t="s">
        <v>161</v>
      </c>
    </row>
    <row r="222" spans="1:1">
      <c r="A222" s="293" t="s">
        <v>2141</v>
      </c>
    </row>
    <row r="223" spans="1:1">
      <c r="A223" s="293" t="s">
        <v>1404</v>
      </c>
    </row>
    <row r="224" spans="1:1">
      <c r="A224" s="293" t="s">
        <v>1132</v>
      </c>
    </row>
    <row r="225" spans="1:1">
      <c r="A225" s="293" t="s">
        <v>502</v>
      </c>
    </row>
    <row r="226" spans="1:1">
      <c r="A226" s="293" t="s">
        <v>525</v>
      </c>
    </row>
    <row r="227" spans="1:1">
      <c r="A227" s="293" t="s">
        <v>625</v>
      </c>
    </row>
    <row r="228" spans="1:1">
      <c r="A228" s="293" t="s">
        <v>710</v>
      </c>
    </row>
    <row r="229" spans="1:1">
      <c r="A229" s="293" t="s">
        <v>442</v>
      </c>
    </row>
    <row r="230" spans="1:1">
      <c r="A230" s="293" t="s">
        <v>454</v>
      </c>
    </row>
    <row r="231" spans="1:1">
      <c r="A231" s="293" t="s">
        <v>913</v>
      </c>
    </row>
    <row r="232" spans="1:1">
      <c r="A232" s="293" t="s">
        <v>916</v>
      </c>
    </row>
    <row r="233" spans="1:1">
      <c r="A233" s="293" t="s">
        <v>1466</v>
      </c>
    </row>
    <row r="234" spans="1:1">
      <c r="A234" s="293" t="s">
        <v>1471</v>
      </c>
    </row>
    <row r="235" spans="1:1">
      <c r="A235" s="293" t="s">
        <v>596</v>
      </c>
    </row>
    <row r="236" spans="1:1">
      <c r="A236" s="293" t="s">
        <v>759</v>
      </c>
    </row>
    <row r="237" spans="1:1">
      <c r="A237" s="293" t="s">
        <v>1103</v>
      </c>
    </row>
    <row r="238" spans="1:1">
      <c r="A238" s="293" t="s">
        <v>869</v>
      </c>
    </row>
    <row r="239" spans="1:1">
      <c r="A239" t="s">
        <v>1372</v>
      </c>
    </row>
    <row r="240" spans="1:1">
      <c r="A240" t="s">
        <v>1376</v>
      </c>
    </row>
    <row r="241" spans="1:1">
      <c r="A241" t="s">
        <v>1380</v>
      </c>
    </row>
    <row r="242" spans="1:1">
      <c r="A242" t="s">
        <v>1378</v>
      </c>
    </row>
    <row r="243" spans="1:1">
      <c r="A243" t="s">
        <v>1382</v>
      </c>
    </row>
    <row r="244" spans="1:1">
      <c r="A244" t="s">
        <v>1384</v>
      </c>
    </row>
    <row r="245" spans="1:1">
      <c r="A245" t="s">
        <v>1364</v>
      </c>
    </row>
    <row r="246" spans="1:1">
      <c r="A246" t="s">
        <v>1367</v>
      </c>
    </row>
    <row r="247" spans="1:1">
      <c r="A247" t="s">
        <v>2940</v>
      </c>
    </row>
  </sheetData>
  <autoFilter ref="A1:G261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workbookViewId="0">
      <selection sqref="A1:A70"/>
    </sheetView>
  </sheetViews>
  <sheetFormatPr defaultColWidth="8.75" defaultRowHeight="16.2"/>
  <cols>
    <col min="1" max="1" width="8.75" style="415" customWidth="1"/>
    <col min="2" max="3" width="9.75" style="412" customWidth="1"/>
    <col min="4" max="4" width="9.75" style="412" bestFit="1" customWidth="1"/>
    <col min="5" max="5" width="11.125" style="412" bestFit="1" customWidth="1"/>
    <col min="6" max="6" width="9.75" style="412" bestFit="1" customWidth="1"/>
    <col min="7" max="7" width="11.125" style="412" bestFit="1" customWidth="1"/>
    <col min="8" max="16384" width="8.75" style="313"/>
  </cols>
  <sheetData>
    <row r="1" spans="1:29" ht="16.8" thickBot="1">
      <c r="A1" s="415" t="s">
        <v>371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2794</v>
      </c>
    </row>
    <row r="2" spans="1:29" ht="16.8" thickBot="1">
      <c r="A2" s="415" t="s">
        <v>647</v>
      </c>
      <c r="B2" s="417" t="s">
        <v>2791</v>
      </c>
      <c r="C2" s="417" t="s">
        <v>2792</v>
      </c>
      <c r="D2" s="417" t="s">
        <v>371</v>
      </c>
      <c r="E2" s="412" t="s">
        <v>371</v>
      </c>
      <c r="F2" s="412" t="s">
        <v>840</v>
      </c>
      <c r="G2" s="423" t="s">
        <v>2795</v>
      </c>
      <c r="I2" s="313" t="s">
        <v>2148</v>
      </c>
      <c r="L2" s="313" t="s">
        <v>2149</v>
      </c>
      <c r="O2" s="313" t="s">
        <v>1492</v>
      </c>
    </row>
    <row r="3" spans="1:29">
      <c r="A3" s="415" t="s">
        <v>840</v>
      </c>
      <c r="B3" s="417"/>
      <c r="C3" s="422" t="s">
        <v>2797</v>
      </c>
      <c r="D3" s="417" t="s">
        <v>383</v>
      </c>
      <c r="E3" s="412" t="s">
        <v>647</v>
      </c>
      <c r="F3" s="412" t="s">
        <v>829</v>
      </c>
      <c r="G3" s="422" t="s">
        <v>2784</v>
      </c>
      <c r="I3" s="313" t="s">
        <v>2150</v>
      </c>
      <c r="L3" s="313" t="s">
        <v>2151</v>
      </c>
      <c r="O3" s="313" t="s">
        <v>2152</v>
      </c>
    </row>
    <row r="4" spans="1:29">
      <c r="A4" s="415" t="s">
        <v>829</v>
      </c>
      <c r="B4" s="417"/>
      <c r="C4" s="417" t="s">
        <v>2793</v>
      </c>
      <c r="D4" s="417" t="s">
        <v>395</v>
      </c>
      <c r="E4" s="412" t="s">
        <v>440</v>
      </c>
      <c r="F4" s="412" t="s">
        <v>369</v>
      </c>
      <c r="G4" s="422" t="s">
        <v>2796</v>
      </c>
      <c r="I4" s="313" t="s">
        <v>2153</v>
      </c>
      <c r="L4" s="313" t="s">
        <v>2154</v>
      </c>
      <c r="O4" s="313" t="s">
        <v>2155</v>
      </c>
    </row>
    <row r="5" spans="1:29">
      <c r="A5" s="415" t="s">
        <v>383</v>
      </c>
      <c r="B5" s="417"/>
      <c r="C5" s="419"/>
      <c r="D5" s="417" t="s">
        <v>379</v>
      </c>
      <c r="E5" s="413" t="s">
        <v>369</v>
      </c>
      <c r="F5" s="412" t="s">
        <v>405</v>
      </c>
      <c r="G5" s="422" t="s">
        <v>2788</v>
      </c>
      <c r="I5" s="313" t="s">
        <v>2156</v>
      </c>
      <c r="L5" s="313" t="s">
        <v>2157</v>
      </c>
      <c r="O5" s="313" t="s">
        <v>2158</v>
      </c>
    </row>
    <row r="6" spans="1:29">
      <c r="A6" s="415" t="s">
        <v>395</v>
      </c>
      <c r="B6" s="417"/>
      <c r="C6" s="417"/>
      <c r="D6" s="417" t="s">
        <v>391</v>
      </c>
      <c r="E6" s="413" t="s">
        <v>405</v>
      </c>
      <c r="F6" s="412" t="s">
        <v>827</v>
      </c>
      <c r="G6" s="422" t="s">
        <v>2797</v>
      </c>
      <c r="I6" s="313" t="s">
        <v>2159</v>
      </c>
      <c r="L6" s="313" t="s">
        <v>2160</v>
      </c>
    </row>
    <row r="7" spans="1:29">
      <c r="A7" s="415" t="s">
        <v>379</v>
      </c>
      <c r="B7" s="417"/>
      <c r="C7" s="417"/>
      <c r="D7" s="421" t="s">
        <v>369</v>
      </c>
      <c r="E7" s="412" t="s">
        <v>408</v>
      </c>
      <c r="F7" s="412" t="s">
        <v>831</v>
      </c>
      <c r="I7" s="313" t="s">
        <v>2161</v>
      </c>
      <c r="L7" s="313" t="s">
        <v>2162</v>
      </c>
    </row>
    <row r="8" spans="1:29">
      <c r="A8" s="415" t="s">
        <v>391</v>
      </c>
      <c r="B8" s="421"/>
      <c r="C8" s="421"/>
      <c r="D8" s="417" t="s">
        <v>405</v>
      </c>
      <c r="E8" s="412" t="s">
        <v>637</v>
      </c>
      <c r="F8" s="412" t="s">
        <v>825</v>
      </c>
      <c r="I8" s="313" t="s">
        <v>2163</v>
      </c>
      <c r="L8" s="313" t="s">
        <v>2164</v>
      </c>
    </row>
    <row r="9" spans="1:29">
      <c r="A9" s="415" t="s">
        <v>440</v>
      </c>
      <c r="B9" s="417"/>
      <c r="C9" s="417"/>
      <c r="D9" s="417" t="s">
        <v>381</v>
      </c>
      <c r="E9" s="412" t="s">
        <v>679</v>
      </c>
      <c r="F9" s="412" t="s">
        <v>833</v>
      </c>
      <c r="I9" s="313" t="s">
        <v>2165</v>
      </c>
      <c r="L9" s="313" t="s">
        <v>2166</v>
      </c>
    </row>
    <row r="10" spans="1:29">
      <c r="A10" s="415" t="s">
        <v>369</v>
      </c>
      <c r="B10" s="417"/>
      <c r="C10" s="417"/>
      <c r="D10" s="417" t="s">
        <v>393</v>
      </c>
      <c r="E10" s="412" t="s">
        <v>660</v>
      </c>
      <c r="F10" s="414" t="s">
        <v>625</v>
      </c>
      <c r="I10" s="313" t="s">
        <v>2167</v>
      </c>
      <c r="L10" s="313" t="s">
        <v>2168</v>
      </c>
    </row>
    <row r="11" spans="1:29">
      <c r="A11" s="415" t="s">
        <v>405</v>
      </c>
      <c r="B11" s="417"/>
      <c r="C11" s="417"/>
      <c r="D11" s="417" t="s">
        <v>385</v>
      </c>
      <c r="E11" s="412" t="s">
        <v>662</v>
      </c>
      <c r="F11" s="412" t="s">
        <v>629</v>
      </c>
      <c r="I11" s="313" t="s">
        <v>2169</v>
      </c>
      <c r="L11" s="313" t="s">
        <v>2170</v>
      </c>
    </row>
    <row r="12" spans="1:29">
      <c r="A12" s="415" t="s">
        <v>408</v>
      </c>
      <c r="B12" s="417"/>
      <c r="C12" s="417"/>
      <c r="D12" s="417" t="s">
        <v>373</v>
      </c>
      <c r="E12" s="412" t="s">
        <v>645</v>
      </c>
      <c r="F12" s="412" t="s">
        <v>635</v>
      </c>
      <c r="I12" s="313" t="s">
        <v>2171</v>
      </c>
    </row>
    <row r="13" spans="1:29">
      <c r="A13" s="415" t="s">
        <v>637</v>
      </c>
      <c r="B13" s="417"/>
      <c r="C13" s="417"/>
      <c r="D13" s="417" t="s">
        <v>387</v>
      </c>
      <c r="E13" s="412" t="s">
        <v>650</v>
      </c>
      <c r="F13" s="412" t="s">
        <v>633</v>
      </c>
    </row>
    <row r="14" spans="1:29">
      <c r="A14" s="415" t="s">
        <v>679</v>
      </c>
      <c r="B14" s="417"/>
      <c r="C14" s="417"/>
      <c r="D14" s="417" t="s">
        <v>389</v>
      </c>
      <c r="E14" s="412" t="s">
        <v>652</v>
      </c>
      <c r="F14" s="422" t="s">
        <v>640</v>
      </c>
    </row>
    <row r="15" spans="1:29">
      <c r="A15" s="415" t="s">
        <v>660</v>
      </c>
      <c r="B15" s="417"/>
      <c r="C15" s="417"/>
      <c r="D15" s="417" t="s">
        <v>397</v>
      </c>
      <c r="E15" s="412" t="s">
        <v>675</v>
      </c>
      <c r="F15" s="412" t="s">
        <v>442</v>
      </c>
    </row>
    <row r="16" spans="1:29">
      <c r="A16" s="415" t="s">
        <v>662</v>
      </c>
      <c r="B16" s="417"/>
      <c r="C16" s="417"/>
      <c r="D16" s="417"/>
      <c r="E16" s="412" t="s">
        <v>466</v>
      </c>
      <c r="F16" s="417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>
      <c r="A17" s="417" t="s">
        <v>2791</v>
      </c>
      <c r="B17" s="417"/>
      <c r="C17" s="417"/>
      <c r="D17" s="417"/>
      <c r="E17" s="412" t="s">
        <v>472</v>
      </c>
      <c r="F17" s="412" t="s">
        <v>838</v>
      </c>
    </row>
    <row r="18" spans="1:6">
      <c r="A18" s="415" t="s">
        <v>645</v>
      </c>
      <c r="E18" s="412" t="s">
        <v>474</v>
      </c>
      <c r="F18" s="412" t="s">
        <v>836</v>
      </c>
    </row>
    <row r="19" spans="1:6">
      <c r="A19" s="415" t="s">
        <v>650</v>
      </c>
      <c r="E19" s="412" t="s">
        <v>476</v>
      </c>
      <c r="F19" s="412" t="s">
        <v>627</v>
      </c>
    </row>
    <row r="20" spans="1:6">
      <c r="A20" s="415" t="s">
        <v>652</v>
      </c>
      <c r="E20" s="422" t="s">
        <v>664</v>
      </c>
      <c r="F20" s="412" t="s">
        <v>631</v>
      </c>
    </row>
    <row r="21" spans="1:6">
      <c r="A21" s="415" t="s">
        <v>675</v>
      </c>
      <c r="E21" s="412" t="s">
        <v>666</v>
      </c>
      <c r="F21" s="412" t="s">
        <v>454</v>
      </c>
    </row>
    <row r="22" spans="1:6">
      <c r="A22" s="415" t="s">
        <v>827</v>
      </c>
      <c r="E22" s="412" t="s">
        <v>444</v>
      </c>
    </row>
    <row r="23" spans="1:6">
      <c r="A23" s="415" t="s">
        <v>831</v>
      </c>
      <c r="E23" s="412" t="s">
        <v>446</v>
      </c>
    </row>
    <row r="24" spans="1:6">
      <c r="A24" s="415" t="s">
        <v>825</v>
      </c>
      <c r="E24" s="412" t="s">
        <v>450</v>
      </c>
    </row>
    <row r="25" spans="1:6">
      <c r="A25" s="415" t="s">
        <v>833</v>
      </c>
      <c r="E25" s="422" t="s">
        <v>452</v>
      </c>
    </row>
    <row r="26" spans="1:6">
      <c r="A26" s="415" t="s">
        <v>381</v>
      </c>
      <c r="E26" s="412" t="s">
        <v>757</v>
      </c>
    </row>
    <row r="27" spans="1:6">
      <c r="A27" s="415" t="s">
        <v>393</v>
      </c>
      <c r="E27" s="412" t="s">
        <v>759</v>
      </c>
    </row>
    <row r="28" spans="1:6">
      <c r="A28" s="415" t="s">
        <v>385</v>
      </c>
      <c r="E28" s="412" t="s">
        <v>761</v>
      </c>
    </row>
    <row r="29" spans="1:6">
      <c r="A29" s="415" t="s">
        <v>466</v>
      </c>
      <c r="E29" s="412" t="s">
        <v>763</v>
      </c>
    </row>
    <row r="30" spans="1:6">
      <c r="A30" s="415" t="s">
        <v>472</v>
      </c>
      <c r="E30" s="413" t="s">
        <v>442</v>
      </c>
    </row>
    <row r="31" spans="1:6">
      <c r="A31" s="415" t="s">
        <v>474</v>
      </c>
      <c r="E31" s="413" t="s">
        <v>448</v>
      </c>
    </row>
    <row r="32" spans="1:6">
      <c r="A32" s="415" t="s">
        <v>476</v>
      </c>
      <c r="E32" s="412" t="s">
        <v>654</v>
      </c>
    </row>
    <row r="33" spans="1:5">
      <c r="A33" s="415" t="s">
        <v>666</v>
      </c>
      <c r="E33" s="412" t="s">
        <v>677</v>
      </c>
    </row>
    <row r="34" spans="1:5">
      <c r="A34" s="416" t="s">
        <v>625</v>
      </c>
      <c r="E34" s="412" t="s">
        <v>411</v>
      </c>
    </row>
    <row r="35" spans="1:5">
      <c r="A35" s="415" t="s">
        <v>629</v>
      </c>
      <c r="E35" s="412" t="s">
        <v>413</v>
      </c>
    </row>
    <row r="36" spans="1:5">
      <c r="A36" s="415" t="s">
        <v>635</v>
      </c>
      <c r="E36" s="412" t="s">
        <v>656</v>
      </c>
    </row>
    <row r="37" spans="1:5">
      <c r="A37" s="415" t="s">
        <v>633</v>
      </c>
      <c r="E37" s="412" t="s">
        <v>681</v>
      </c>
    </row>
    <row r="38" spans="1:5">
      <c r="A38" s="415" t="s">
        <v>444</v>
      </c>
      <c r="E38" s="412" t="s">
        <v>658</v>
      </c>
    </row>
    <row r="39" spans="1:5">
      <c r="A39" s="415" t="s">
        <v>446</v>
      </c>
      <c r="E39" s="412" t="s">
        <v>469</v>
      </c>
    </row>
    <row r="40" spans="1:5">
      <c r="A40" s="415" t="s">
        <v>450</v>
      </c>
      <c r="E40" s="412" t="s">
        <v>457</v>
      </c>
    </row>
    <row r="41" spans="1:5">
      <c r="A41" s="415" t="s">
        <v>757</v>
      </c>
      <c r="E41" s="412" t="s">
        <v>459</v>
      </c>
    </row>
    <row r="42" spans="1:5">
      <c r="A42" s="415" t="s">
        <v>759</v>
      </c>
      <c r="E42" s="413" t="s">
        <v>454</v>
      </c>
    </row>
    <row r="43" spans="1:5">
      <c r="A43" s="415" t="s">
        <v>761</v>
      </c>
      <c r="E43" s="412" t="s">
        <v>461</v>
      </c>
    </row>
    <row r="44" spans="1:5">
      <c r="A44" s="415" t="s">
        <v>763</v>
      </c>
      <c r="E44" s="412" t="s">
        <v>463</v>
      </c>
    </row>
    <row r="45" spans="1:5">
      <c r="A45" s="415" t="s">
        <v>442</v>
      </c>
      <c r="E45" s="412" t="s">
        <v>765</v>
      </c>
    </row>
    <row r="46" spans="1:5">
      <c r="A46" s="415" t="s">
        <v>448</v>
      </c>
    </row>
    <row r="47" spans="1:5">
      <c r="A47" s="417" t="s">
        <v>2792</v>
      </c>
    </row>
    <row r="48" spans="1:5">
      <c r="A48" s="417" t="s">
        <v>2793</v>
      </c>
    </row>
    <row r="49" spans="1:1">
      <c r="A49" s="415" t="s">
        <v>838</v>
      </c>
    </row>
    <row r="50" spans="1:1">
      <c r="A50" s="415" t="s">
        <v>373</v>
      </c>
    </row>
    <row r="51" spans="1:1">
      <c r="A51" s="415" t="s">
        <v>654</v>
      </c>
    </row>
    <row r="52" spans="1:1">
      <c r="A52" s="415" t="s">
        <v>677</v>
      </c>
    </row>
    <row r="53" spans="1:1">
      <c r="A53" s="415" t="s">
        <v>411</v>
      </c>
    </row>
    <row r="54" spans="1:1">
      <c r="A54" s="415" t="s">
        <v>413</v>
      </c>
    </row>
    <row r="55" spans="1:1">
      <c r="A55" s="415" t="s">
        <v>656</v>
      </c>
    </row>
    <row r="56" spans="1:1">
      <c r="A56" s="415" t="s">
        <v>681</v>
      </c>
    </row>
    <row r="57" spans="1:1">
      <c r="A57" s="415" t="s">
        <v>658</v>
      </c>
    </row>
    <row r="58" spans="1:1">
      <c r="A58" s="415" t="s">
        <v>836</v>
      </c>
    </row>
    <row r="59" spans="1:1">
      <c r="A59" s="415" t="s">
        <v>387</v>
      </c>
    </row>
    <row r="60" spans="1:1">
      <c r="A60" s="415" t="s">
        <v>389</v>
      </c>
    </row>
    <row r="61" spans="1:1">
      <c r="A61" s="415" t="s">
        <v>397</v>
      </c>
    </row>
    <row r="62" spans="1:1">
      <c r="A62" s="415" t="s">
        <v>469</v>
      </c>
    </row>
    <row r="63" spans="1:1">
      <c r="A63" s="415" t="s">
        <v>627</v>
      </c>
    </row>
    <row r="64" spans="1:1">
      <c r="A64" s="415" t="s">
        <v>631</v>
      </c>
    </row>
    <row r="65" spans="1:1">
      <c r="A65" s="415" t="s">
        <v>457</v>
      </c>
    </row>
    <row r="66" spans="1:1">
      <c r="A66" s="415" t="s">
        <v>459</v>
      </c>
    </row>
    <row r="67" spans="1:1">
      <c r="A67" s="415" t="s">
        <v>454</v>
      </c>
    </row>
    <row r="68" spans="1:1">
      <c r="A68" s="415" t="s">
        <v>461</v>
      </c>
    </row>
    <row r="69" spans="1:1">
      <c r="A69" s="415" t="s">
        <v>463</v>
      </c>
    </row>
    <row r="70" spans="1:1">
      <c r="A70" s="415" t="s">
        <v>765</v>
      </c>
    </row>
    <row r="75" spans="1:1">
      <c r="A75" s="418"/>
    </row>
    <row r="76" spans="1:1">
      <c r="A76" s="418"/>
    </row>
    <row r="77" spans="1:1">
      <c r="A77" s="418"/>
    </row>
    <row r="78" spans="1:1">
      <c r="A78" s="418"/>
    </row>
  </sheetData>
  <sortState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5.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9" width="9.75" style="295" bestFit="1" customWidth="1"/>
    <col min="300" max="300" width="11.5" style="295" bestFit="1" customWidth="1"/>
    <col min="301" max="301" width="13.2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2237</v>
      </c>
      <c r="KP3"/>
      <c r="KQ3"/>
      <c r="KR3"/>
      <c r="KS3"/>
      <c r="KT3"/>
    </row>
    <row r="4" spans="1:306" ht="14.55" customHeight="1">
      <c r="B4" s="616">
        <v>44399</v>
      </c>
      <c r="G4" s="616">
        <v>44403</v>
      </c>
      <c r="L4" s="616">
        <v>44461</v>
      </c>
      <c r="Q4" s="616">
        <v>44404</v>
      </c>
      <c r="V4" s="616">
        <v>44431</v>
      </c>
      <c r="AA4" s="616">
        <v>44432</v>
      </c>
      <c r="AF4" s="616">
        <v>44433</v>
      </c>
      <c r="AK4" s="616">
        <v>44434</v>
      </c>
      <c r="AP4" s="616">
        <v>44435</v>
      </c>
      <c r="AU4" s="616">
        <v>44438</v>
      </c>
      <c r="AZ4" s="616">
        <v>44439</v>
      </c>
      <c r="BE4" s="616">
        <v>44440</v>
      </c>
      <c r="BJ4" s="616">
        <v>44441</v>
      </c>
      <c r="BO4" s="616">
        <v>44442</v>
      </c>
      <c r="BT4" s="616">
        <v>44447</v>
      </c>
      <c r="BY4" s="616">
        <v>44448</v>
      </c>
      <c r="CD4" s="616">
        <v>44452</v>
      </c>
      <c r="CI4" s="616">
        <v>44481</v>
      </c>
      <c r="CN4" s="616">
        <v>44453</v>
      </c>
      <c r="CS4" s="616">
        <v>44455</v>
      </c>
      <c r="CX4" s="616">
        <v>44456</v>
      </c>
      <c r="DC4" s="616">
        <v>44462</v>
      </c>
      <c r="DH4" s="616">
        <v>44467</v>
      </c>
      <c r="DM4" s="616">
        <v>44463</v>
      </c>
      <c r="DR4" s="616">
        <v>44466</v>
      </c>
      <c r="DW4" s="616">
        <v>44515</v>
      </c>
      <c r="EB4" s="616">
        <v>44516</v>
      </c>
      <c r="EG4" s="616">
        <v>44468</v>
      </c>
      <c r="EL4" s="616">
        <v>44469</v>
      </c>
      <c r="EQ4" s="616">
        <v>44473</v>
      </c>
      <c r="EV4" s="616">
        <v>44470</v>
      </c>
      <c r="FA4" s="616">
        <v>44491</v>
      </c>
      <c r="FF4" s="616">
        <v>44474</v>
      </c>
      <c r="FK4" s="616">
        <v>44475</v>
      </c>
      <c r="FP4" s="616">
        <v>44482</v>
      </c>
      <c r="FU4" s="616">
        <v>44487</v>
      </c>
      <c r="FZ4" s="616">
        <v>44488</v>
      </c>
      <c r="GE4" s="616">
        <v>44490</v>
      </c>
      <c r="GJ4" s="616">
        <v>44489</v>
      </c>
      <c r="GO4" s="616">
        <v>44494</v>
      </c>
      <c r="GT4" s="616">
        <v>44496</v>
      </c>
      <c r="GY4" s="616">
        <v>44497</v>
      </c>
      <c r="HD4" s="616">
        <v>44502</v>
      </c>
      <c r="HI4" s="616">
        <v>44524</v>
      </c>
      <c r="HN4" s="616">
        <v>44503</v>
      </c>
      <c r="HS4" s="616">
        <v>44498</v>
      </c>
      <c r="HX4" s="616">
        <v>44504</v>
      </c>
      <c r="IC4" s="616">
        <v>44505</v>
      </c>
      <c r="IH4" s="616">
        <v>44396</v>
      </c>
      <c r="IM4" s="616">
        <v>44397</v>
      </c>
      <c r="IR4" s="616">
        <v>44398</v>
      </c>
      <c r="IW4" s="616">
        <v>44518</v>
      </c>
      <c r="JB4" s="616">
        <v>44517</v>
      </c>
      <c r="JG4" s="616">
        <v>44523</v>
      </c>
      <c r="JL4" s="616">
        <v>44519</v>
      </c>
      <c r="JQ4" s="616">
        <v>44529</v>
      </c>
      <c r="JV4" s="616">
        <v>44530</v>
      </c>
      <c r="KA4" s="616">
        <v>44533</v>
      </c>
      <c r="KF4" s="295" t="s">
        <v>99</v>
      </c>
      <c r="KK4" s="296" t="s">
        <v>2238</v>
      </c>
      <c r="KL4" s="296" t="s">
        <v>2239</v>
      </c>
      <c r="KM4" s="296" t="s">
        <v>2240</v>
      </c>
      <c r="KN4" s="296" t="s">
        <v>2241</v>
      </c>
      <c r="KO4" s="296" t="s">
        <v>2242</v>
      </c>
      <c r="KP4"/>
      <c r="KQ4"/>
      <c r="KR4"/>
      <c r="KS4"/>
      <c r="KT4"/>
    </row>
    <row r="5" spans="1:306" ht="14.55" customHeight="1">
      <c r="A5" s="286" t="s">
        <v>86</v>
      </c>
      <c r="B5" s="295" t="s">
        <v>2243</v>
      </c>
      <c r="C5" s="295" t="s">
        <v>2244</v>
      </c>
      <c r="D5" s="295" t="s">
        <v>2245</v>
      </c>
      <c r="E5" s="295" t="s">
        <v>2246</v>
      </c>
      <c r="F5" s="295" t="s">
        <v>2247</v>
      </c>
      <c r="G5" s="295" t="s">
        <v>2243</v>
      </c>
      <c r="H5" s="295" t="s">
        <v>2244</v>
      </c>
      <c r="I5" s="295" t="s">
        <v>2245</v>
      </c>
      <c r="J5" s="295" t="s">
        <v>2246</v>
      </c>
      <c r="K5" s="295" t="s">
        <v>2247</v>
      </c>
      <c r="L5" s="295" t="s">
        <v>2243</v>
      </c>
      <c r="M5" s="295" t="s">
        <v>2244</v>
      </c>
      <c r="N5" s="295" t="s">
        <v>2245</v>
      </c>
      <c r="O5" s="295" t="s">
        <v>2246</v>
      </c>
      <c r="P5" s="295" t="s">
        <v>2247</v>
      </c>
      <c r="Q5" s="295" t="s">
        <v>2243</v>
      </c>
      <c r="R5" s="295" t="s">
        <v>2244</v>
      </c>
      <c r="S5" s="295" t="s">
        <v>2245</v>
      </c>
      <c r="T5" s="295" t="s">
        <v>2246</v>
      </c>
      <c r="U5" s="295" t="s">
        <v>2247</v>
      </c>
      <c r="V5" s="295" t="s">
        <v>2243</v>
      </c>
      <c r="W5" s="295" t="s">
        <v>2244</v>
      </c>
      <c r="X5" s="295" t="s">
        <v>2245</v>
      </c>
      <c r="Y5" s="295" t="s">
        <v>2246</v>
      </c>
      <c r="Z5" s="295" t="s">
        <v>2247</v>
      </c>
      <c r="AA5" s="295" t="s">
        <v>2243</v>
      </c>
      <c r="AB5" s="295" t="s">
        <v>2244</v>
      </c>
      <c r="AC5" s="295" t="s">
        <v>2245</v>
      </c>
      <c r="AD5" s="295" t="s">
        <v>2246</v>
      </c>
      <c r="AE5" s="295" t="s">
        <v>2247</v>
      </c>
      <c r="AF5" s="295" t="s">
        <v>2243</v>
      </c>
      <c r="AG5" s="295" t="s">
        <v>2244</v>
      </c>
      <c r="AH5" s="295" t="s">
        <v>2245</v>
      </c>
      <c r="AI5" s="295" t="s">
        <v>2246</v>
      </c>
      <c r="AJ5" s="295" t="s">
        <v>2247</v>
      </c>
      <c r="AK5" s="295" t="s">
        <v>2243</v>
      </c>
      <c r="AL5" s="295" t="s">
        <v>2244</v>
      </c>
      <c r="AM5" s="295" t="s">
        <v>2245</v>
      </c>
      <c r="AN5" s="295" t="s">
        <v>2246</v>
      </c>
      <c r="AO5" s="295" t="s">
        <v>2247</v>
      </c>
      <c r="AP5" s="295" t="s">
        <v>2243</v>
      </c>
      <c r="AQ5" s="295" t="s">
        <v>2244</v>
      </c>
      <c r="AR5" s="295" t="s">
        <v>2245</v>
      </c>
      <c r="AS5" s="295" t="s">
        <v>2246</v>
      </c>
      <c r="AT5" s="295" t="s">
        <v>2247</v>
      </c>
      <c r="AU5" s="295" t="s">
        <v>2243</v>
      </c>
      <c r="AV5" s="295" t="s">
        <v>2244</v>
      </c>
      <c r="AW5" s="295" t="s">
        <v>2245</v>
      </c>
      <c r="AX5" s="295" t="s">
        <v>2246</v>
      </c>
      <c r="AY5" s="295" t="s">
        <v>2247</v>
      </c>
      <c r="AZ5" s="295" t="s">
        <v>2243</v>
      </c>
      <c r="BA5" s="295" t="s">
        <v>2244</v>
      </c>
      <c r="BB5" s="295" t="s">
        <v>2245</v>
      </c>
      <c r="BC5" s="295" t="s">
        <v>2246</v>
      </c>
      <c r="BD5" s="295" t="s">
        <v>2247</v>
      </c>
      <c r="BE5" s="295" t="s">
        <v>2243</v>
      </c>
      <c r="BF5" s="295" t="s">
        <v>2244</v>
      </c>
      <c r="BG5" s="295" t="s">
        <v>2245</v>
      </c>
      <c r="BH5" s="295" t="s">
        <v>2246</v>
      </c>
      <c r="BI5" s="295" t="s">
        <v>2247</v>
      </c>
      <c r="BJ5" s="295" t="s">
        <v>2243</v>
      </c>
      <c r="BK5" s="295" t="s">
        <v>2244</v>
      </c>
      <c r="BL5" s="295" t="s">
        <v>2245</v>
      </c>
      <c r="BM5" s="295" t="s">
        <v>2246</v>
      </c>
      <c r="BN5" s="295" t="s">
        <v>2247</v>
      </c>
      <c r="BO5" s="295" t="s">
        <v>2243</v>
      </c>
      <c r="BP5" s="295" t="s">
        <v>2244</v>
      </c>
      <c r="BQ5" s="295" t="s">
        <v>2245</v>
      </c>
      <c r="BR5" s="295" t="s">
        <v>2246</v>
      </c>
      <c r="BS5" s="295" t="s">
        <v>2247</v>
      </c>
      <c r="BT5" s="295" t="s">
        <v>2243</v>
      </c>
      <c r="BU5" s="295" t="s">
        <v>2244</v>
      </c>
      <c r="BV5" s="295" t="s">
        <v>2245</v>
      </c>
      <c r="BW5" s="295" t="s">
        <v>2246</v>
      </c>
      <c r="BX5" s="295" t="s">
        <v>2247</v>
      </c>
      <c r="BY5" s="295" t="s">
        <v>2243</v>
      </c>
      <c r="BZ5" s="295" t="s">
        <v>2244</v>
      </c>
      <c r="CA5" s="295" t="s">
        <v>2245</v>
      </c>
      <c r="CB5" s="295" t="s">
        <v>2246</v>
      </c>
      <c r="CC5" s="295" t="s">
        <v>2247</v>
      </c>
      <c r="CD5" s="295" t="s">
        <v>2243</v>
      </c>
      <c r="CE5" s="295" t="s">
        <v>2244</v>
      </c>
      <c r="CF5" s="295" t="s">
        <v>2245</v>
      </c>
      <c r="CG5" s="295" t="s">
        <v>2246</v>
      </c>
      <c r="CH5" s="295" t="s">
        <v>2247</v>
      </c>
      <c r="CI5" s="295" t="s">
        <v>2243</v>
      </c>
      <c r="CJ5" s="295" t="s">
        <v>2244</v>
      </c>
      <c r="CK5" s="295" t="s">
        <v>2245</v>
      </c>
      <c r="CL5" s="295" t="s">
        <v>2246</v>
      </c>
      <c r="CM5" s="295" t="s">
        <v>2247</v>
      </c>
      <c r="CN5" s="295" t="s">
        <v>2243</v>
      </c>
      <c r="CO5" s="295" t="s">
        <v>2244</v>
      </c>
      <c r="CP5" s="295" t="s">
        <v>2245</v>
      </c>
      <c r="CQ5" s="295" t="s">
        <v>2246</v>
      </c>
      <c r="CR5" s="295" t="s">
        <v>2247</v>
      </c>
      <c r="CS5" s="295" t="s">
        <v>2243</v>
      </c>
      <c r="CT5" s="295" t="s">
        <v>2244</v>
      </c>
      <c r="CU5" s="295" t="s">
        <v>2245</v>
      </c>
      <c r="CV5" s="295" t="s">
        <v>2246</v>
      </c>
      <c r="CW5" s="295" t="s">
        <v>2247</v>
      </c>
      <c r="CX5" s="295" t="s">
        <v>2243</v>
      </c>
      <c r="CY5" s="295" t="s">
        <v>2244</v>
      </c>
      <c r="CZ5" s="295" t="s">
        <v>2245</v>
      </c>
      <c r="DA5" s="295" t="s">
        <v>2246</v>
      </c>
      <c r="DB5" s="295" t="s">
        <v>2247</v>
      </c>
      <c r="DC5" s="295" t="s">
        <v>2243</v>
      </c>
      <c r="DD5" s="295" t="s">
        <v>2244</v>
      </c>
      <c r="DE5" s="295" t="s">
        <v>2245</v>
      </c>
      <c r="DF5" s="295" t="s">
        <v>2246</v>
      </c>
      <c r="DG5" s="295" t="s">
        <v>2247</v>
      </c>
      <c r="DH5" s="295" t="s">
        <v>2243</v>
      </c>
      <c r="DI5" s="295" t="s">
        <v>2244</v>
      </c>
      <c r="DJ5" s="295" t="s">
        <v>2245</v>
      </c>
      <c r="DK5" s="295" t="s">
        <v>2246</v>
      </c>
      <c r="DL5" s="295" t="s">
        <v>2247</v>
      </c>
      <c r="DM5" s="295" t="s">
        <v>2243</v>
      </c>
      <c r="DN5" s="295" t="s">
        <v>2244</v>
      </c>
      <c r="DO5" s="295" t="s">
        <v>2245</v>
      </c>
      <c r="DP5" s="295" t="s">
        <v>2246</v>
      </c>
      <c r="DQ5" s="295" t="s">
        <v>2247</v>
      </c>
      <c r="DR5" s="295" t="s">
        <v>2243</v>
      </c>
      <c r="DS5" s="295" t="s">
        <v>2244</v>
      </c>
      <c r="DT5" s="295" t="s">
        <v>2245</v>
      </c>
      <c r="DU5" s="295" t="s">
        <v>2246</v>
      </c>
      <c r="DV5" s="295" t="s">
        <v>2247</v>
      </c>
      <c r="DW5" s="295" t="s">
        <v>2243</v>
      </c>
      <c r="DX5" s="295" t="s">
        <v>2244</v>
      </c>
      <c r="DY5" s="295" t="s">
        <v>2245</v>
      </c>
      <c r="DZ5" s="295" t="s">
        <v>2246</v>
      </c>
      <c r="EA5" s="295" t="s">
        <v>2247</v>
      </c>
      <c r="EB5" s="295" t="s">
        <v>2243</v>
      </c>
      <c r="EC5" s="295" t="s">
        <v>2244</v>
      </c>
      <c r="ED5" s="295" t="s">
        <v>2245</v>
      </c>
      <c r="EE5" s="295" t="s">
        <v>2246</v>
      </c>
      <c r="EF5" s="295" t="s">
        <v>2247</v>
      </c>
      <c r="EG5" s="295" t="s">
        <v>2243</v>
      </c>
      <c r="EH5" s="295" t="s">
        <v>2244</v>
      </c>
      <c r="EI5" s="295" t="s">
        <v>2245</v>
      </c>
      <c r="EJ5" s="295" t="s">
        <v>2246</v>
      </c>
      <c r="EK5" s="295" t="s">
        <v>2247</v>
      </c>
      <c r="EL5" s="295" t="s">
        <v>2243</v>
      </c>
      <c r="EM5" s="295" t="s">
        <v>2244</v>
      </c>
      <c r="EN5" s="295" t="s">
        <v>2245</v>
      </c>
      <c r="EO5" s="295" t="s">
        <v>2246</v>
      </c>
      <c r="EP5" s="295" t="s">
        <v>2247</v>
      </c>
      <c r="EQ5" s="295" t="s">
        <v>2243</v>
      </c>
      <c r="ER5" s="295" t="s">
        <v>2244</v>
      </c>
      <c r="ES5" s="295" t="s">
        <v>2245</v>
      </c>
      <c r="ET5" s="295" t="s">
        <v>2246</v>
      </c>
      <c r="EU5" s="295" t="s">
        <v>2247</v>
      </c>
      <c r="EV5" s="295" t="s">
        <v>2243</v>
      </c>
      <c r="EW5" s="295" t="s">
        <v>2244</v>
      </c>
      <c r="EX5" s="295" t="s">
        <v>2245</v>
      </c>
      <c r="EY5" s="295" t="s">
        <v>2246</v>
      </c>
      <c r="EZ5" s="295" t="s">
        <v>2247</v>
      </c>
      <c r="FA5" s="295" t="s">
        <v>2243</v>
      </c>
      <c r="FB5" s="295" t="s">
        <v>2244</v>
      </c>
      <c r="FC5" s="295" t="s">
        <v>2245</v>
      </c>
      <c r="FD5" s="295" t="s">
        <v>2246</v>
      </c>
      <c r="FE5" s="295" t="s">
        <v>2247</v>
      </c>
      <c r="FF5" s="295" t="s">
        <v>2243</v>
      </c>
      <c r="FG5" s="295" t="s">
        <v>2244</v>
      </c>
      <c r="FH5" s="295" t="s">
        <v>2245</v>
      </c>
      <c r="FI5" s="295" t="s">
        <v>2246</v>
      </c>
      <c r="FJ5" s="295" t="s">
        <v>2247</v>
      </c>
      <c r="FK5" s="295" t="s">
        <v>2243</v>
      </c>
      <c r="FL5" s="295" t="s">
        <v>2244</v>
      </c>
      <c r="FM5" s="295" t="s">
        <v>2245</v>
      </c>
      <c r="FN5" s="295" t="s">
        <v>2246</v>
      </c>
      <c r="FO5" s="295" t="s">
        <v>2247</v>
      </c>
      <c r="FP5" s="295" t="s">
        <v>2243</v>
      </c>
      <c r="FQ5" s="295" t="s">
        <v>2244</v>
      </c>
      <c r="FR5" s="295" t="s">
        <v>2245</v>
      </c>
      <c r="FS5" s="295" t="s">
        <v>2246</v>
      </c>
      <c r="FT5" s="295" t="s">
        <v>2247</v>
      </c>
      <c r="FU5" s="295" t="s">
        <v>2243</v>
      </c>
      <c r="FV5" s="295" t="s">
        <v>2244</v>
      </c>
      <c r="FW5" s="295" t="s">
        <v>2245</v>
      </c>
      <c r="FX5" s="295" t="s">
        <v>2246</v>
      </c>
      <c r="FY5" s="295" t="s">
        <v>2247</v>
      </c>
      <c r="FZ5" s="295" t="s">
        <v>2243</v>
      </c>
      <c r="GA5" s="295" t="s">
        <v>2244</v>
      </c>
      <c r="GB5" s="295" t="s">
        <v>2245</v>
      </c>
      <c r="GC5" s="295" t="s">
        <v>2246</v>
      </c>
      <c r="GD5" s="295" t="s">
        <v>2247</v>
      </c>
      <c r="GE5" s="295" t="s">
        <v>2243</v>
      </c>
      <c r="GF5" s="295" t="s">
        <v>2244</v>
      </c>
      <c r="GG5" s="295" t="s">
        <v>2245</v>
      </c>
      <c r="GH5" s="295" t="s">
        <v>2246</v>
      </c>
      <c r="GI5" s="295" t="s">
        <v>2247</v>
      </c>
      <c r="GJ5" s="295" t="s">
        <v>2243</v>
      </c>
      <c r="GK5" s="295" t="s">
        <v>2244</v>
      </c>
      <c r="GL5" s="295" t="s">
        <v>2245</v>
      </c>
      <c r="GM5" s="295" t="s">
        <v>2246</v>
      </c>
      <c r="GN5" s="295" t="s">
        <v>2247</v>
      </c>
      <c r="GO5" s="295" t="s">
        <v>2243</v>
      </c>
      <c r="GP5" s="295" t="s">
        <v>2244</v>
      </c>
      <c r="GQ5" s="295" t="s">
        <v>2245</v>
      </c>
      <c r="GR5" s="295" t="s">
        <v>2246</v>
      </c>
      <c r="GS5" s="295" t="s">
        <v>2247</v>
      </c>
      <c r="GT5" s="295" t="s">
        <v>2243</v>
      </c>
      <c r="GU5" s="295" t="s">
        <v>2244</v>
      </c>
      <c r="GV5" s="295" t="s">
        <v>2245</v>
      </c>
      <c r="GW5" s="295" t="s">
        <v>2246</v>
      </c>
      <c r="GX5" s="295" t="s">
        <v>2247</v>
      </c>
      <c r="GY5" s="295" t="s">
        <v>2243</v>
      </c>
      <c r="GZ5" s="295" t="s">
        <v>2244</v>
      </c>
      <c r="HA5" s="295" t="s">
        <v>2245</v>
      </c>
      <c r="HB5" s="295" t="s">
        <v>2246</v>
      </c>
      <c r="HC5" s="295" t="s">
        <v>2247</v>
      </c>
      <c r="HD5" s="295" t="s">
        <v>2243</v>
      </c>
      <c r="HE5" s="295" t="s">
        <v>2244</v>
      </c>
      <c r="HF5" s="295" t="s">
        <v>2245</v>
      </c>
      <c r="HG5" s="295" t="s">
        <v>2246</v>
      </c>
      <c r="HH5" s="295" t="s">
        <v>2247</v>
      </c>
      <c r="HI5" s="295" t="s">
        <v>2243</v>
      </c>
      <c r="HJ5" s="295" t="s">
        <v>2244</v>
      </c>
      <c r="HK5" s="295" t="s">
        <v>2245</v>
      </c>
      <c r="HL5" s="295" t="s">
        <v>2246</v>
      </c>
      <c r="HM5" s="295" t="s">
        <v>2247</v>
      </c>
      <c r="HN5" s="295" t="s">
        <v>2243</v>
      </c>
      <c r="HO5" s="295" t="s">
        <v>2244</v>
      </c>
      <c r="HP5" s="295" t="s">
        <v>2245</v>
      </c>
      <c r="HQ5" s="295" t="s">
        <v>2246</v>
      </c>
      <c r="HR5" s="295" t="s">
        <v>2247</v>
      </c>
      <c r="HS5" s="295" t="s">
        <v>2243</v>
      </c>
      <c r="HT5" s="295" t="s">
        <v>2244</v>
      </c>
      <c r="HU5" s="295" t="s">
        <v>2245</v>
      </c>
      <c r="HV5" s="295" t="s">
        <v>2246</v>
      </c>
      <c r="HW5" s="295" t="s">
        <v>2247</v>
      </c>
      <c r="HX5" s="295" t="s">
        <v>2243</v>
      </c>
      <c r="HY5" s="295" t="s">
        <v>2244</v>
      </c>
      <c r="HZ5" s="295" t="s">
        <v>2245</v>
      </c>
      <c r="IA5" s="295" t="s">
        <v>2246</v>
      </c>
      <c r="IB5" s="295" t="s">
        <v>2247</v>
      </c>
      <c r="IC5" s="295" t="s">
        <v>2243</v>
      </c>
      <c r="ID5" s="295" t="s">
        <v>2244</v>
      </c>
      <c r="IE5" s="295" t="s">
        <v>2245</v>
      </c>
      <c r="IF5" s="295" t="s">
        <v>2246</v>
      </c>
      <c r="IG5" s="295" t="s">
        <v>2247</v>
      </c>
      <c r="IH5" s="295" t="s">
        <v>2243</v>
      </c>
      <c r="II5" s="295" t="s">
        <v>2244</v>
      </c>
      <c r="IJ5" s="295" t="s">
        <v>2245</v>
      </c>
      <c r="IK5" s="295" t="s">
        <v>2246</v>
      </c>
      <c r="IL5" s="295" t="s">
        <v>2247</v>
      </c>
      <c r="IM5" s="295" t="s">
        <v>2243</v>
      </c>
      <c r="IN5" s="295" t="s">
        <v>2244</v>
      </c>
      <c r="IO5" s="295" t="s">
        <v>2245</v>
      </c>
      <c r="IP5" s="295" t="s">
        <v>2246</v>
      </c>
      <c r="IQ5" s="295" t="s">
        <v>2247</v>
      </c>
      <c r="IR5" s="295" t="s">
        <v>2243</v>
      </c>
      <c r="IS5" s="295" t="s">
        <v>2244</v>
      </c>
      <c r="IT5" s="295" t="s">
        <v>2245</v>
      </c>
      <c r="IU5" s="295" t="s">
        <v>2246</v>
      </c>
      <c r="IV5" s="295" t="s">
        <v>2247</v>
      </c>
      <c r="IW5" s="295" t="s">
        <v>2243</v>
      </c>
      <c r="IX5" s="295" t="s">
        <v>2244</v>
      </c>
      <c r="IY5" s="295" t="s">
        <v>2245</v>
      </c>
      <c r="IZ5" s="295" t="s">
        <v>2246</v>
      </c>
      <c r="JA5" s="295" t="s">
        <v>2247</v>
      </c>
      <c r="JB5" s="295" t="s">
        <v>2243</v>
      </c>
      <c r="JC5" s="295" t="s">
        <v>2244</v>
      </c>
      <c r="JD5" s="295" t="s">
        <v>2245</v>
      </c>
      <c r="JE5" s="295" t="s">
        <v>2246</v>
      </c>
      <c r="JF5" s="295" t="s">
        <v>2247</v>
      </c>
      <c r="JG5" s="295" t="s">
        <v>2243</v>
      </c>
      <c r="JH5" s="295" t="s">
        <v>2244</v>
      </c>
      <c r="JI5" s="295" t="s">
        <v>2245</v>
      </c>
      <c r="JJ5" s="295" t="s">
        <v>2246</v>
      </c>
      <c r="JK5" s="295" t="s">
        <v>2247</v>
      </c>
      <c r="JL5" s="295" t="s">
        <v>2243</v>
      </c>
      <c r="JM5" s="295" t="s">
        <v>2244</v>
      </c>
      <c r="JN5" s="295" t="s">
        <v>2245</v>
      </c>
      <c r="JO5" s="295" t="s">
        <v>2246</v>
      </c>
      <c r="JP5" s="295" t="s">
        <v>2247</v>
      </c>
      <c r="JQ5" s="295" t="s">
        <v>2243</v>
      </c>
      <c r="JR5" s="295" t="s">
        <v>2244</v>
      </c>
      <c r="JS5" s="295" t="s">
        <v>2245</v>
      </c>
      <c r="JT5" s="295" t="s">
        <v>2246</v>
      </c>
      <c r="JU5" s="295" t="s">
        <v>2247</v>
      </c>
      <c r="JV5" s="295" t="s">
        <v>2243</v>
      </c>
      <c r="JW5" s="295" t="s">
        <v>2244</v>
      </c>
      <c r="JX5" s="295" t="s">
        <v>2245</v>
      </c>
      <c r="JY5" s="295" t="s">
        <v>2246</v>
      </c>
      <c r="JZ5" s="295" t="s">
        <v>2247</v>
      </c>
      <c r="KA5" s="295" t="s">
        <v>2243</v>
      </c>
      <c r="KB5" s="295" t="s">
        <v>2244</v>
      </c>
      <c r="KC5" s="295" t="s">
        <v>2245</v>
      </c>
      <c r="KD5" s="295" t="s">
        <v>2246</v>
      </c>
      <c r="KE5" s="295" t="s">
        <v>2247</v>
      </c>
      <c r="KF5" s="295" t="s">
        <v>2243</v>
      </c>
      <c r="KG5" s="295" t="s">
        <v>2244</v>
      </c>
      <c r="KH5" s="295" t="s">
        <v>2245</v>
      </c>
      <c r="KI5" s="295" t="s">
        <v>2246</v>
      </c>
      <c r="KJ5" s="295" t="s">
        <v>2247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5" customHeight="1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5" customHeight="1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5" customHeight="1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5" customHeight="1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5" customHeight="1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5" customHeight="1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5" customHeight="1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5" customHeight="1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5" customHeight="1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5" customHeight="1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5">
      <c r="A16" s="287" t="s">
        <v>2893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5">
      <c r="A17" s="287" t="s">
        <v>58</v>
      </c>
      <c r="B17" s="403">
        <v>10</v>
      </c>
      <c r="C17" s="403">
        <v>10</v>
      </c>
      <c r="D17" s="403">
        <v>10</v>
      </c>
      <c r="E17" s="403">
        <v>10</v>
      </c>
      <c r="F17" s="403">
        <v>10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549</v>
      </c>
      <c r="KL17" s="403">
        <v>549</v>
      </c>
      <c r="KM17" s="404">
        <v>535</v>
      </c>
      <c r="KN17" s="403">
        <v>549</v>
      </c>
      <c r="KO17" s="403">
        <v>549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1480</v>
      </c>
      <c r="B1" s="119" t="s">
        <v>1476</v>
      </c>
      <c r="C1" s="119" t="s">
        <v>1477</v>
      </c>
      <c r="D1" s="120" t="s">
        <v>2248</v>
      </c>
      <c r="E1" s="119" t="s">
        <v>2173</v>
      </c>
      <c r="F1" s="119" t="s">
        <v>1483</v>
      </c>
    </row>
    <row r="2" spans="1:6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2249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2250</v>
      </c>
      <c r="B1" s="41" t="s">
        <v>2143</v>
      </c>
      <c r="C1" s="41" t="s">
        <v>2251</v>
      </c>
    </row>
    <row r="2" spans="1:3" ht="126" customHeight="1">
      <c r="A2" s="9">
        <v>1</v>
      </c>
      <c r="B2" s="8" t="s">
        <v>2252</v>
      </c>
      <c r="C2" s="40" t="s">
        <v>2253</v>
      </c>
    </row>
    <row r="3" spans="1:3">
      <c r="A3" s="7">
        <v>2</v>
      </c>
      <c r="B3" s="6" t="s">
        <v>2254</v>
      </c>
      <c r="C3" s="6" t="s">
        <v>2255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2256</v>
      </c>
    </row>
    <row r="3" spans="1:1">
      <c r="A3" s="10" t="s">
        <v>2257</v>
      </c>
    </row>
  </sheetData>
  <phoneticPr fontId="3" type="noConversion"/>
  <hyperlinks>
    <hyperlink ref="A3" r:id="rId1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2258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2259</v>
      </c>
      <c r="B2" s="15" t="s">
        <v>2260</v>
      </c>
      <c r="C2" s="15" t="s">
        <v>2261</v>
      </c>
      <c r="D2" s="15">
        <v>7001</v>
      </c>
      <c r="E2" s="15" t="s">
        <v>2262</v>
      </c>
      <c r="F2" s="13" t="s">
        <v>2227</v>
      </c>
      <c r="G2" s="14"/>
      <c r="H2" s="16"/>
    </row>
    <row r="3" spans="1:8" ht="24" customHeight="1">
      <c r="A3" s="18" t="s">
        <v>2263</v>
      </c>
      <c r="B3" s="18" t="s">
        <v>2264</v>
      </c>
      <c r="C3" s="18" t="s">
        <v>2265</v>
      </c>
      <c r="D3" s="18">
        <v>7180</v>
      </c>
      <c r="E3" s="18" t="s">
        <v>2262</v>
      </c>
      <c r="F3" s="17" t="s">
        <v>2227</v>
      </c>
      <c r="G3" s="36" t="s">
        <v>226</v>
      </c>
      <c r="H3" s="19"/>
    </row>
    <row r="4" spans="1:8" ht="24" customHeight="1">
      <c r="A4" s="22" t="s">
        <v>23</v>
      </c>
      <c r="B4" s="22" t="s">
        <v>2266</v>
      </c>
      <c r="C4" s="22" t="s">
        <v>2267</v>
      </c>
      <c r="D4" s="22">
        <v>7083</v>
      </c>
      <c r="E4" s="22" t="s">
        <v>2262</v>
      </c>
      <c r="F4" s="20" t="s">
        <v>2227</v>
      </c>
      <c r="G4" s="21" t="s">
        <v>1429</v>
      </c>
      <c r="H4" s="23"/>
    </row>
    <row r="5" spans="1:8" ht="24" customHeight="1">
      <c r="A5" s="22" t="s">
        <v>22</v>
      </c>
      <c r="B5" s="22" t="s">
        <v>2266</v>
      </c>
      <c r="C5" s="22" t="s">
        <v>2268</v>
      </c>
      <c r="D5" s="22">
        <v>7084</v>
      </c>
      <c r="E5" s="22" t="s">
        <v>2262</v>
      </c>
      <c r="F5" s="20" t="s">
        <v>2227</v>
      </c>
      <c r="G5" s="21" t="s">
        <v>1429</v>
      </c>
      <c r="H5" s="23"/>
    </row>
    <row r="6" spans="1:8" ht="24" customHeight="1">
      <c r="A6" s="22" t="s">
        <v>11</v>
      </c>
      <c r="B6" s="22" t="s">
        <v>2266</v>
      </c>
      <c r="C6" s="22" t="s">
        <v>2269</v>
      </c>
      <c r="D6" s="22">
        <v>7085</v>
      </c>
      <c r="E6" s="22" t="s">
        <v>2262</v>
      </c>
      <c r="F6" s="20" t="s">
        <v>2227</v>
      </c>
      <c r="G6" s="21" t="s">
        <v>1429</v>
      </c>
      <c r="H6" s="23"/>
    </row>
    <row r="7" spans="1:8" ht="24" customHeight="1">
      <c r="A7" s="22" t="s">
        <v>24</v>
      </c>
      <c r="B7" s="22" t="s">
        <v>2266</v>
      </c>
      <c r="C7" s="22" t="s">
        <v>2270</v>
      </c>
      <c r="D7" s="22">
        <v>7086</v>
      </c>
      <c r="E7" s="22" t="s">
        <v>2262</v>
      </c>
      <c r="F7" s="20" t="s">
        <v>2227</v>
      </c>
      <c r="G7" s="21" t="s">
        <v>1429</v>
      </c>
      <c r="H7" s="23"/>
    </row>
    <row r="8" spans="1:8" ht="24" customHeight="1">
      <c r="A8" s="22" t="s">
        <v>18</v>
      </c>
      <c r="B8" s="22" t="s">
        <v>2266</v>
      </c>
      <c r="C8" s="22" t="s">
        <v>2271</v>
      </c>
      <c r="D8" s="22">
        <v>7088</v>
      </c>
      <c r="E8" s="22" t="s">
        <v>2262</v>
      </c>
      <c r="F8" s="20" t="s">
        <v>2227</v>
      </c>
      <c r="G8" s="21" t="s">
        <v>1429</v>
      </c>
      <c r="H8" s="23"/>
    </row>
    <row r="9" spans="1:8" ht="24" customHeight="1">
      <c r="A9" s="57" t="s">
        <v>172</v>
      </c>
      <c r="B9" s="22" t="s">
        <v>2272</v>
      </c>
      <c r="C9" s="22" t="s">
        <v>2273</v>
      </c>
      <c r="D9" s="22">
        <v>7090</v>
      </c>
      <c r="E9" s="22" t="s">
        <v>2262</v>
      </c>
      <c r="F9" s="20" t="s">
        <v>2227</v>
      </c>
      <c r="G9" s="21" t="s">
        <v>1429</v>
      </c>
      <c r="H9" s="23"/>
    </row>
    <row r="10" spans="1:8" ht="24" customHeight="1">
      <c r="A10" s="26" t="s">
        <v>535</v>
      </c>
      <c r="B10" s="26" t="s">
        <v>2274</v>
      </c>
      <c r="C10" s="26" t="s">
        <v>2275</v>
      </c>
      <c r="D10" s="26">
        <v>7051</v>
      </c>
      <c r="E10" s="26" t="s">
        <v>2262</v>
      </c>
      <c r="F10" s="24" t="s">
        <v>2227</v>
      </c>
      <c r="G10" s="25" t="s">
        <v>1465</v>
      </c>
      <c r="H10" s="27"/>
    </row>
    <row r="11" spans="1:8" ht="24" customHeight="1">
      <c r="A11" s="26" t="s">
        <v>13</v>
      </c>
      <c r="B11" s="26" t="s">
        <v>2276</v>
      </c>
      <c r="C11" s="26" t="s">
        <v>2277</v>
      </c>
      <c r="D11" s="26">
        <v>7052</v>
      </c>
      <c r="E11" s="26" t="s">
        <v>2262</v>
      </c>
      <c r="F11" s="24" t="s">
        <v>2227</v>
      </c>
      <c r="G11" s="25" t="s">
        <v>1465</v>
      </c>
      <c r="H11" s="27"/>
    </row>
    <row r="12" spans="1:8" ht="24" customHeight="1">
      <c r="A12" s="26" t="s">
        <v>20</v>
      </c>
      <c r="B12" s="26" t="s">
        <v>2278</v>
      </c>
      <c r="C12" s="26" t="s">
        <v>2279</v>
      </c>
      <c r="D12" s="26">
        <v>7181</v>
      </c>
      <c r="E12" s="26" t="s">
        <v>2262</v>
      </c>
      <c r="F12" s="24" t="s">
        <v>2227</v>
      </c>
      <c r="G12" s="25" t="s">
        <v>1465</v>
      </c>
      <c r="H12" s="27"/>
    </row>
    <row r="13" spans="1:8" ht="24" customHeight="1">
      <c r="A13" s="26" t="s">
        <v>27</v>
      </c>
      <c r="B13" s="26" t="s">
        <v>2278</v>
      </c>
      <c r="C13" s="26" t="s">
        <v>2280</v>
      </c>
      <c r="D13" s="26">
        <v>7182</v>
      </c>
      <c r="E13" s="26" t="s">
        <v>2262</v>
      </c>
      <c r="F13" s="24" t="s">
        <v>2227</v>
      </c>
      <c r="G13" s="25" t="s">
        <v>1465</v>
      </c>
      <c r="H13" s="27"/>
    </row>
    <row r="14" spans="1:8" ht="24" customHeight="1">
      <c r="A14" s="26" t="s">
        <v>15</v>
      </c>
      <c r="B14" s="26" t="s">
        <v>2281</v>
      </c>
      <c r="C14" s="26" t="s">
        <v>2282</v>
      </c>
      <c r="D14" s="26">
        <v>7183</v>
      </c>
      <c r="E14" s="26" t="s">
        <v>2262</v>
      </c>
      <c r="F14" s="24" t="s">
        <v>2227</v>
      </c>
      <c r="G14" s="25" t="s">
        <v>1465</v>
      </c>
      <c r="H14" s="27"/>
    </row>
    <row r="15" spans="1:8" ht="24" hidden="1" customHeight="1">
      <c r="A15" s="26" t="s">
        <v>2283</v>
      </c>
      <c r="B15" s="26" t="s">
        <v>2284</v>
      </c>
      <c r="C15" s="26" t="e">
        <v>#N/A</v>
      </c>
      <c r="D15" s="26">
        <v>7301</v>
      </c>
      <c r="E15" s="26" t="s">
        <v>2262</v>
      </c>
      <c r="F15" s="24" t="s">
        <v>2227</v>
      </c>
      <c r="G15" s="25" t="s">
        <v>1465</v>
      </c>
      <c r="H15" s="27" t="s">
        <v>2285</v>
      </c>
    </row>
    <row r="16" spans="1:8" ht="24" hidden="1" customHeight="1">
      <c r="A16" s="26" t="s">
        <v>2286</v>
      </c>
      <c r="B16" s="26" t="s">
        <v>2287</v>
      </c>
      <c r="C16" s="26" t="e">
        <v>#N/A</v>
      </c>
      <c r="D16" s="26">
        <v>7305</v>
      </c>
      <c r="E16" s="26" t="s">
        <v>2262</v>
      </c>
      <c r="F16" s="24" t="s">
        <v>2227</v>
      </c>
      <c r="G16" s="25" t="s">
        <v>1465</v>
      </c>
      <c r="H16" s="27" t="s">
        <v>2288</v>
      </c>
    </row>
    <row r="17" spans="1:8" ht="24" hidden="1" customHeight="1">
      <c r="A17" s="26" t="s">
        <v>2289</v>
      </c>
      <c r="B17" s="26" t="s">
        <v>2287</v>
      </c>
      <c r="C17" s="26" t="e">
        <v>#N/A</v>
      </c>
      <c r="D17" s="26">
        <v>7306</v>
      </c>
      <c r="E17" s="26" t="s">
        <v>2262</v>
      </c>
      <c r="F17" s="24" t="s">
        <v>2227</v>
      </c>
      <c r="G17" s="25" t="s">
        <v>1465</v>
      </c>
      <c r="H17" s="27" t="s">
        <v>2290</v>
      </c>
    </row>
    <row r="18" spans="1:8" ht="24" hidden="1" customHeight="1">
      <c r="A18" s="26" t="s">
        <v>2291</v>
      </c>
      <c r="B18" s="26" t="s">
        <v>2284</v>
      </c>
      <c r="C18" s="26" t="e">
        <v>#N/A</v>
      </c>
      <c r="D18" s="26">
        <v>7311</v>
      </c>
      <c r="E18" s="26" t="s">
        <v>2262</v>
      </c>
      <c r="F18" s="24" t="s">
        <v>2227</v>
      </c>
      <c r="G18" s="25" t="s">
        <v>1465</v>
      </c>
      <c r="H18" s="27" t="s">
        <v>2292</v>
      </c>
    </row>
    <row r="19" spans="1:8" ht="24" hidden="1" customHeight="1">
      <c r="A19" s="26" t="s">
        <v>2293</v>
      </c>
      <c r="B19" s="26" t="s">
        <v>2287</v>
      </c>
      <c r="C19" s="26" t="e">
        <v>#N/A</v>
      </c>
      <c r="D19" s="26">
        <v>7312</v>
      </c>
      <c r="E19" s="26" t="s">
        <v>2262</v>
      </c>
      <c r="F19" s="24" t="s">
        <v>2227</v>
      </c>
      <c r="G19" s="25" t="s">
        <v>1465</v>
      </c>
      <c r="H19" s="27" t="s">
        <v>2294</v>
      </c>
    </row>
    <row r="20" spans="1:8" ht="24" hidden="1" customHeight="1">
      <c r="A20" s="26" t="s">
        <v>2295</v>
      </c>
      <c r="B20" s="26" t="s">
        <v>2296</v>
      </c>
      <c r="C20" s="26" t="e">
        <v>#N/A</v>
      </c>
      <c r="D20" s="26" t="s">
        <v>2297</v>
      </c>
      <c r="E20" s="26"/>
      <c r="F20" s="24" t="s">
        <v>2227</v>
      </c>
      <c r="G20" s="25" t="s">
        <v>1465</v>
      </c>
      <c r="H20" s="27" t="s">
        <v>2298</v>
      </c>
    </row>
    <row r="21" spans="1:8" ht="24" hidden="1" customHeight="1">
      <c r="A21" s="26" t="s">
        <v>2299</v>
      </c>
      <c r="B21" s="26" t="s">
        <v>2300</v>
      </c>
      <c r="C21" s="26" t="e">
        <v>#N/A</v>
      </c>
      <c r="D21" s="26" t="s">
        <v>2301</v>
      </c>
      <c r="E21" s="26"/>
      <c r="F21" s="24" t="s">
        <v>2227</v>
      </c>
      <c r="G21" s="25" t="s">
        <v>1465</v>
      </c>
      <c r="H21" s="27" t="s">
        <v>2302</v>
      </c>
    </row>
    <row r="22" spans="1:8" ht="24" hidden="1" customHeight="1">
      <c r="A22" s="26" t="s">
        <v>2303</v>
      </c>
      <c r="B22" s="26" t="s">
        <v>2300</v>
      </c>
      <c r="C22" s="26" t="e">
        <v>#N/A</v>
      </c>
      <c r="D22" s="26" t="s">
        <v>2304</v>
      </c>
      <c r="E22" s="26"/>
      <c r="F22" s="24" t="s">
        <v>2227</v>
      </c>
      <c r="G22" s="25" t="s">
        <v>1465</v>
      </c>
      <c r="H22" s="27" t="s">
        <v>2305</v>
      </c>
    </row>
    <row r="23" spans="1:8" ht="24" hidden="1" customHeight="1">
      <c r="A23" s="26" t="s">
        <v>2306</v>
      </c>
      <c r="B23" s="26" t="s">
        <v>2296</v>
      </c>
      <c r="C23" s="26" t="e">
        <v>#N/A</v>
      </c>
      <c r="D23" s="26" t="s">
        <v>2307</v>
      </c>
      <c r="E23" s="26"/>
      <c r="F23" s="24" t="s">
        <v>2227</v>
      </c>
      <c r="G23" s="25" t="s">
        <v>1465</v>
      </c>
      <c r="H23" s="27" t="s">
        <v>2308</v>
      </c>
    </row>
    <row r="24" spans="1:8" ht="24" hidden="1" customHeight="1">
      <c r="A24" s="26" t="s">
        <v>2309</v>
      </c>
      <c r="B24" s="26" t="s">
        <v>2284</v>
      </c>
      <c r="C24" s="26" t="e">
        <v>#N/A</v>
      </c>
      <c r="D24" s="26" t="s">
        <v>2307</v>
      </c>
      <c r="E24" s="26"/>
      <c r="F24" s="24" t="s">
        <v>2227</v>
      </c>
      <c r="G24" s="25" t="s">
        <v>1465</v>
      </c>
      <c r="H24" s="27" t="s">
        <v>2310</v>
      </c>
    </row>
    <row r="25" spans="1:8" ht="24" hidden="1" customHeight="1">
      <c r="A25" s="26" t="s">
        <v>2311</v>
      </c>
      <c r="B25" s="26" t="s">
        <v>2296</v>
      </c>
      <c r="C25" s="26" t="e">
        <v>#N/A</v>
      </c>
      <c r="D25" s="26" t="s">
        <v>2312</v>
      </c>
      <c r="E25" s="26"/>
      <c r="F25" s="24" t="s">
        <v>2227</v>
      </c>
      <c r="G25" s="25" t="s">
        <v>1465</v>
      </c>
      <c r="H25" s="27" t="s">
        <v>2313</v>
      </c>
    </row>
    <row r="26" spans="1:8" ht="24" hidden="1" customHeight="1">
      <c r="A26" s="26" t="s">
        <v>2314</v>
      </c>
      <c r="B26" s="26" t="s">
        <v>2296</v>
      </c>
      <c r="C26" s="26" t="e">
        <v>#N/A</v>
      </c>
      <c r="D26" s="26" t="s">
        <v>2315</v>
      </c>
      <c r="E26" s="26"/>
      <c r="F26" s="24" t="s">
        <v>2227</v>
      </c>
      <c r="G26" s="25" t="s">
        <v>1465</v>
      </c>
      <c r="H26" s="27" t="s">
        <v>2316</v>
      </c>
    </row>
    <row r="27" spans="1:8" ht="24" hidden="1" customHeight="1">
      <c r="A27" s="26" t="s">
        <v>2317</v>
      </c>
      <c r="B27" s="26" t="s">
        <v>2296</v>
      </c>
      <c r="C27" s="26" t="e">
        <v>#N/A</v>
      </c>
      <c r="D27" s="26" t="s">
        <v>2318</v>
      </c>
      <c r="E27" s="26"/>
      <c r="F27" s="24" t="s">
        <v>2227</v>
      </c>
      <c r="G27" s="25" t="s">
        <v>1465</v>
      </c>
      <c r="H27" s="27" t="s">
        <v>2319</v>
      </c>
    </row>
    <row r="28" spans="1:8" ht="24" hidden="1" customHeight="1">
      <c r="A28" s="26" t="s">
        <v>2320</v>
      </c>
      <c r="B28" s="26" t="s">
        <v>2284</v>
      </c>
      <c r="C28" s="26" t="e">
        <v>#N/A</v>
      </c>
      <c r="D28" s="26" t="s">
        <v>2318</v>
      </c>
      <c r="E28" s="26"/>
      <c r="F28" s="24" t="s">
        <v>2227</v>
      </c>
      <c r="G28" s="25" t="s">
        <v>1465</v>
      </c>
      <c r="H28" s="27" t="s">
        <v>2321</v>
      </c>
    </row>
    <row r="29" spans="1:8" ht="24" hidden="1" customHeight="1">
      <c r="A29" s="26" t="s">
        <v>2322</v>
      </c>
      <c r="B29" s="26" t="s">
        <v>2296</v>
      </c>
      <c r="C29" s="26" t="e">
        <v>#N/A</v>
      </c>
      <c r="D29" s="26" t="s">
        <v>2323</v>
      </c>
      <c r="E29" s="26"/>
      <c r="F29" s="24" t="s">
        <v>2227</v>
      </c>
      <c r="G29" s="25" t="s">
        <v>1465</v>
      </c>
      <c r="H29" s="27" t="s">
        <v>2324</v>
      </c>
    </row>
    <row r="30" spans="1:8" ht="24" hidden="1" customHeight="1">
      <c r="A30" s="26" t="s">
        <v>2325</v>
      </c>
      <c r="B30" s="26" t="s">
        <v>2287</v>
      </c>
      <c r="C30" s="26" t="e">
        <v>#N/A</v>
      </c>
      <c r="D30" s="26" t="s">
        <v>2318</v>
      </c>
      <c r="E30" s="26"/>
      <c r="F30" s="24" t="s">
        <v>2227</v>
      </c>
      <c r="G30" s="25" t="s">
        <v>1465</v>
      </c>
      <c r="H30" s="27" t="s">
        <v>2326</v>
      </c>
    </row>
    <row r="31" spans="1:8" ht="24" customHeight="1">
      <c r="A31" s="22" t="s">
        <v>2327</v>
      </c>
      <c r="B31" s="22" t="s">
        <v>2328</v>
      </c>
      <c r="C31" s="22" t="s">
        <v>2329</v>
      </c>
      <c r="D31" s="22">
        <v>7070</v>
      </c>
      <c r="E31" s="22" t="s">
        <v>2262</v>
      </c>
      <c r="F31" s="20" t="s">
        <v>2227</v>
      </c>
      <c r="G31" s="21" t="s">
        <v>1006</v>
      </c>
      <c r="H31" s="23"/>
    </row>
    <row r="32" spans="1:8" ht="24" customHeight="1">
      <c r="A32" s="22" t="s">
        <v>21</v>
      </c>
      <c r="B32" s="22" t="s">
        <v>2330</v>
      </c>
      <c r="C32" s="22" t="s">
        <v>2331</v>
      </c>
      <c r="D32" s="22">
        <v>7075</v>
      </c>
      <c r="E32" s="22" t="s">
        <v>2262</v>
      </c>
      <c r="F32" s="20" t="s">
        <v>2227</v>
      </c>
      <c r="G32" s="21" t="s">
        <v>1006</v>
      </c>
      <c r="H32" s="23"/>
    </row>
    <row r="33" spans="1:8" ht="24" customHeight="1">
      <c r="A33" s="22" t="s">
        <v>25</v>
      </c>
      <c r="B33" s="22" t="s">
        <v>2332</v>
      </c>
      <c r="C33" s="22" t="s">
        <v>2333</v>
      </c>
      <c r="D33" s="22">
        <v>7076</v>
      </c>
      <c r="E33" s="22" t="s">
        <v>2262</v>
      </c>
      <c r="F33" s="20" t="s">
        <v>2227</v>
      </c>
      <c r="G33" s="21" t="s">
        <v>1006</v>
      </c>
      <c r="H33" s="23"/>
    </row>
    <row r="34" spans="1:8" ht="24" customHeight="1">
      <c r="A34" s="22" t="s">
        <v>14</v>
      </c>
      <c r="B34" s="22" t="s">
        <v>2334</v>
      </c>
      <c r="C34" s="22" t="s">
        <v>2335</v>
      </c>
      <c r="D34" s="22">
        <v>7077</v>
      </c>
      <c r="E34" s="22" t="s">
        <v>2262</v>
      </c>
      <c r="F34" s="20" t="s">
        <v>2227</v>
      </c>
      <c r="G34" s="21" t="s">
        <v>1006</v>
      </c>
      <c r="H34" s="23"/>
    </row>
    <row r="35" spans="1:8" ht="24" hidden="1" customHeight="1">
      <c r="A35" s="22" t="s">
        <v>2336</v>
      </c>
      <c r="B35" s="22" t="s">
        <v>2332</v>
      </c>
      <c r="C35" s="22" t="e">
        <v>#N/A</v>
      </c>
      <c r="D35" s="22" t="s">
        <v>2337</v>
      </c>
      <c r="E35" s="22"/>
      <c r="F35" s="20" t="s">
        <v>2227</v>
      </c>
      <c r="G35" s="21" t="s">
        <v>1006</v>
      </c>
      <c r="H35" s="23" t="s">
        <v>2305</v>
      </c>
    </row>
    <row r="36" spans="1:8" ht="24" hidden="1" customHeight="1">
      <c r="A36" s="22" t="s">
        <v>2338</v>
      </c>
      <c r="B36" s="22" t="s">
        <v>2332</v>
      </c>
      <c r="C36" s="22" t="e">
        <v>#N/A</v>
      </c>
      <c r="D36" s="22" t="s">
        <v>2339</v>
      </c>
      <c r="E36" s="22"/>
      <c r="F36" s="20" t="s">
        <v>2227</v>
      </c>
      <c r="G36" s="21" t="s">
        <v>1006</v>
      </c>
      <c r="H36" s="23" t="s">
        <v>2340</v>
      </c>
    </row>
    <row r="37" spans="1:8" ht="24" customHeight="1">
      <c r="A37" s="30" t="s">
        <v>2341</v>
      </c>
      <c r="B37" s="30" t="s">
        <v>2342</v>
      </c>
      <c r="C37" s="30" t="s">
        <v>2343</v>
      </c>
      <c r="D37" s="30">
        <v>7060</v>
      </c>
      <c r="E37" s="30" t="s">
        <v>2262</v>
      </c>
      <c r="F37" s="28" t="s">
        <v>2227</v>
      </c>
      <c r="G37" s="29" t="s">
        <v>2344</v>
      </c>
      <c r="H37" s="31"/>
    </row>
    <row r="38" spans="1:8" ht="24" customHeight="1">
      <c r="A38" s="30" t="s">
        <v>235</v>
      </c>
      <c r="B38" s="30" t="s">
        <v>2345</v>
      </c>
      <c r="C38" s="30" t="s">
        <v>2346</v>
      </c>
      <c r="D38" s="30">
        <v>7062</v>
      </c>
      <c r="E38" s="30" t="s">
        <v>2262</v>
      </c>
      <c r="F38" s="28" t="s">
        <v>2227</v>
      </c>
      <c r="G38" s="29" t="s">
        <v>2344</v>
      </c>
      <c r="H38" s="31"/>
    </row>
    <row r="39" spans="1:8" ht="24" hidden="1" customHeight="1">
      <c r="A39" s="30" t="s">
        <v>2347</v>
      </c>
      <c r="B39" s="30" t="s">
        <v>2348</v>
      </c>
      <c r="C39" s="30" t="e">
        <v>#N/A</v>
      </c>
      <c r="D39" s="30">
        <v>7065</v>
      </c>
      <c r="E39" s="30" t="s">
        <v>2262</v>
      </c>
      <c r="F39" s="28" t="s">
        <v>2227</v>
      </c>
      <c r="G39" s="29" t="s">
        <v>2344</v>
      </c>
      <c r="H39" s="31"/>
    </row>
    <row r="40" spans="1:8" ht="24" customHeight="1">
      <c r="A40" s="30" t="s">
        <v>28</v>
      </c>
      <c r="B40" s="30" t="s">
        <v>2348</v>
      </c>
      <c r="C40" s="30" t="s">
        <v>2349</v>
      </c>
      <c r="D40" s="30">
        <v>7066</v>
      </c>
      <c r="E40" s="30" t="s">
        <v>2262</v>
      </c>
      <c r="F40" s="28" t="s">
        <v>2227</v>
      </c>
      <c r="G40" s="29" t="s">
        <v>2344</v>
      </c>
      <c r="H40" s="31"/>
    </row>
    <row r="41" spans="1:8" ht="24" customHeight="1">
      <c r="A41" s="30" t="s">
        <v>26</v>
      </c>
      <c r="B41" s="30" t="s">
        <v>2350</v>
      </c>
      <c r="C41" s="30" t="s">
        <v>2351</v>
      </c>
      <c r="D41" s="30">
        <v>7067</v>
      </c>
      <c r="E41" s="30" t="s">
        <v>2262</v>
      </c>
      <c r="F41" s="28" t="s">
        <v>2227</v>
      </c>
      <c r="G41" s="29" t="s">
        <v>2344</v>
      </c>
      <c r="H41" s="31"/>
    </row>
    <row r="42" spans="1:8" ht="24" hidden="1" customHeight="1">
      <c r="A42" s="30" t="s">
        <v>2352</v>
      </c>
      <c r="B42" s="30" t="s">
        <v>2278</v>
      </c>
      <c r="C42" s="30" t="e">
        <v>#N/A</v>
      </c>
      <c r="D42" s="30">
        <v>7270</v>
      </c>
      <c r="E42" s="30" t="s">
        <v>2262</v>
      </c>
      <c r="F42" s="28" t="s">
        <v>2227</v>
      </c>
      <c r="G42" s="29" t="s">
        <v>2344</v>
      </c>
      <c r="H42" s="31"/>
    </row>
    <row r="43" spans="1:8" ht="24" hidden="1" customHeight="1">
      <c r="A43" s="30" t="s">
        <v>2353</v>
      </c>
      <c r="B43" s="30" t="s">
        <v>2354</v>
      </c>
      <c r="C43" s="30" t="e">
        <v>#N/A</v>
      </c>
      <c r="D43" s="30">
        <v>7271</v>
      </c>
      <c r="E43" s="30" t="s">
        <v>2262</v>
      </c>
      <c r="F43" s="28" t="s">
        <v>2227</v>
      </c>
      <c r="G43" s="29" t="s">
        <v>2344</v>
      </c>
      <c r="H43" s="31"/>
    </row>
    <row r="44" spans="1:8" ht="24" hidden="1" customHeight="1">
      <c r="A44" s="30" t="s">
        <v>2355</v>
      </c>
      <c r="B44" s="30" t="s">
        <v>2356</v>
      </c>
      <c r="C44" s="30" t="e">
        <v>#N/A</v>
      </c>
      <c r="D44" s="30">
        <v>7273</v>
      </c>
      <c r="E44" s="30" t="s">
        <v>2262</v>
      </c>
      <c r="F44" s="28" t="s">
        <v>2227</v>
      </c>
      <c r="G44" s="29" t="s">
        <v>2344</v>
      </c>
      <c r="H44" s="31"/>
    </row>
    <row r="45" spans="1:8" ht="24" hidden="1" customHeight="1">
      <c r="A45" s="30" t="s">
        <v>2357</v>
      </c>
      <c r="B45" s="30" t="s">
        <v>2358</v>
      </c>
      <c r="C45" s="30" t="e">
        <v>#N/A</v>
      </c>
      <c r="D45" s="30">
        <v>7275</v>
      </c>
      <c r="E45" s="30" t="s">
        <v>2262</v>
      </c>
      <c r="F45" s="28" t="s">
        <v>2227</v>
      </c>
      <c r="G45" s="29" t="s">
        <v>2344</v>
      </c>
      <c r="H45" s="31"/>
    </row>
    <row r="46" spans="1:8" ht="24" hidden="1" customHeight="1">
      <c r="A46" s="30" t="s">
        <v>2359</v>
      </c>
      <c r="B46" s="30" t="s">
        <v>2350</v>
      </c>
      <c r="C46" s="30" t="e">
        <v>#N/A</v>
      </c>
      <c r="D46" s="30">
        <v>7276</v>
      </c>
      <c r="E46" s="30" t="s">
        <v>2262</v>
      </c>
      <c r="F46" s="28" t="s">
        <v>2227</v>
      </c>
      <c r="G46" s="29" t="s">
        <v>2344</v>
      </c>
      <c r="H46" s="31"/>
    </row>
    <row r="47" spans="1:8" ht="24" hidden="1" customHeight="1">
      <c r="A47" s="30" t="s">
        <v>2360</v>
      </c>
      <c r="B47" s="30" t="s">
        <v>2361</v>
      </c>
      <c r="C47" s="30" t="e">
        <v>#N/A</v>
      </c>
      <c r="D47" s="30">
        <v>7277</v>
      </c>
      <c r="E47" s="30" t="s">
        <v>2262</v>
      </c>
      <c r="F47" s="28" t="s">
        <v>2227</v>
      </c>
      <c r="G47" s="29" t="s">
        <v>2344</v>
      </c>
      <c r="H47" s="31"/>
    </row>
    <row r="48" spans="1:8" ht="24" hidden="1" customHeight="1">
      <c r="A48" s="30" t="s">
        <v>567</v>
      </c>
      <c r="B48" s="30" t="s">
        <v>2362</v>
      </c>
      <c r="C48" s="30" t="e">
        <v>#N/A</v>
      </c>
      <c r="D48" s="30">
        <v>7279</v>
      </c>
      <c r="E48" s="30" t="s">
        <v>2262</v>
      </c>
      <c r="F48" s="28" t="s">
        <v>2227</v>
      </c>
      <c r="G48" s="29" t="s">
        <v>2344</v>
      </c>
      <c r="H48" s="31"/>
    </row>
    <row r="49" spans="1:8" ht="24" hidden="1" customHeight="1">
      <c r="A49" s="30" t="s">
        <v>2363</v>
      </c>
      <c r="B49" s="30" t="s">
        <v>2361</v>
      </c>
      <c r="C49" s="30" t="e">
        <v>#N/A</v>
      </c>
      <c r="D49" s="30" t="s">
        <v>2364</v>
      </c>
      <c r="E49" s="30"/>
      <c r="F49" s="28" t="s">
        <v>2227</v>
      </c>
      <c r="G49" s="29" t="s">
        <v>2344</v>
      </c>
      <c r="H49" s="31" t="s">
        <v>2365</v>
      </c>
    </row>
    <row r="50" spans="1:8" ht="24" hidden="1" customHeight="1">
      <c r="A50" s="30" t="s">
        <v>2366</v>
      </c>
      <c r="B50" s="30" t="s">
        <v>2367</v>
      </c>
      <c r="C50" s="30" t="e">
        <v>#N/A</v>
      </c>
      <c r="D50" s="30" t="s">
        <v>2368</v>
      </c>
      <c r="E50" s="30"/>
      <c r="F50" s="28" t="s">
        <v>2227</v>
      </c>
      <c r="G50" s="29" t="s">
        <v>2344</v>
      </c>
      <c r="H50" s="31" t="s">
        <v>2302</v>
      </c>
    </row>
    <row r="51" spans="1:8" ht="24" hidden="1" customHeight="1">
      <c r="A51" s="30" t="s">
        <v>2369</v>
      </c>
      <c r="B51" s="30" t="s">
        <v>2354</v>
      </c>
      <c r="C51" s="30" t="e">
        <v>#N/A</v>
      </c>
      <c r="D51" s="30" t="s">
        <v>2370</v>
      </c>
      <c r="E51" s="30"/>
      <c r="F51" s="28" t="s">
        <v>2227</v>
      </c>
      <c r="G51" s="29" t="s">
        <v>2344</v>
      </c>
      <c r="H51" s="31" t="s">
        <v>2305</v>
      </c>
    </row>
    <row r="52" spans="1:8" ht="24" hidden="1" customHeight="1">
      <c r="A52" s="30" t="s">
        <v>2371</v>
      </c>
      <c r="B52" s="30" t="s">
        <v>2356</v>
      </c>
      <c r="C52" s="30" t="e">
        <v>#N/A</v>
      </c>
      <c r="D52" s="30" t="s">
        <v>2368</v>
      </c>
      <c r="E52" s="30"/>
      <c r="F52" s="28" t="s">
        <v>2227</v>
      </c>
      <c r="G52" s="29" t="s">
        <v>2344</v>
      </c>
      <c r="H52" s="31" t="s">
        <v>2302</v>
      </c>
    </row>
    <row r="53" spans="1:8" ht="24" hidden="1" customHeight="1">
      <c r="A53" s="30" t="s">
        <v>2372</v>
      </c>
      <c r="B53" s="30" t="s">
        <v>2358</v>
      </c>
      <c r="C53" s="30" t="e">
        <v>#N/A</v>
      </c>
      <c r="D53" s="30" t="s">
        <v>2373</v>
      </c>
      <c r="E53" s="30"/>
      <c r="F53" s="28" t="s">
        <v>2227</v>
      </c>
      <c r="G53" s="29" t="s">
        <v>2344</v>
      </c>
      <c r="H53" s="31" t="s">
        <v>2374</v>
      </c>
    </row>
    <row r="54" spans="1:8" ht="24" hidden="1" customHeight="1">
      <c r="A54" s="30" t="s">
        <v>2375</v>
      </c>
      <c r="B54" s="30" t="s">
        <v>2358</v>
      </c>
      <c r="C54" s="30" t="e">
        <v>#N/A</v>
      </c>
      <c r="D54" s="30" t="s">
        <v>2370</v>
      </c>
      <c r="E54" s="30"/>
      <c r="F54" s="28" t="s">
        <v>2227</v>
      </c>
      <c r="G54" s="29" t="s">
        <v>2344</v>
      </c>
      <c r="H54" s="31" t="s">
        <v>2305</v>
      </c>
    </row>
    <row r="55" spans="1:8" ht="24" hidden="1" customHeight="1">
      <c r="A55" s="30" t="s">
        <v>2376</v>
      </c>
      <c r="B55" s="30" t="s">
        <v>2358</v>
      </c>
      <c r="C55" s="30" t="e">
        <v>#N/A</v>
      </c>
      <c r="D55" s="30" t="s">
        <v>2368</v>
      </c>
      <c r="E55" s="30"/>
      <c r="F55" s="28" t="s">
        <v>2227</v>
      </c>
      <c r="G55" s="29" t="s">
        <v>2344</v>
      </c>
      <c r="H55" s="31" t="s">
        <v>2302</v>
      </c>
    </row>
    <row r="56" spans="1:8" ht="24" hidden="1" customHeight="1">
      <c r="A56" s="30" t="s">
        <v>2377</v>
      </c>
      <c r="B56" s="30" t="s">
        <v>2278</v>
      </c>
      <c r="C56" s="30" t="e">
        <v>#N/A</v>
      </c>
      <c r="D56" s="30" t="s">
        <v>2368</v>
      </c>
      <c r="E56" s="30"/>
      <c r="F56" s="28" t="s">
        <v>2227</v>
      </c>
      <c r="G56" s="29" t="s">
        <v>2344</v>
      </c>
      <c r="H56" s="31" t="s">
        <v>2302</v>
      </c>
    </row>
    <row r="57" spans="1:8" ht="24" hidden="1" customHeight="1" thickBot="1">
      <c r="A57" s="34" t="s">
        <v>2378</v>
      </c>
      <c r="B57" s="34" t="s">
        <v>2358</v>
      </c>
      <c r="C57" s="34" t="e">
        <v>#N/A</v>
      </c>
      <c r="D57" s="34" t="s">
        <v>2379</v>
      </c>
      <c r="E57" s="34"/>
      <c r="F57" s="32" t="s">
        <v>2227</v>
      </c>
      <c r="G57" s="33" t="s">
        <v>2344</v>
      </c>
      <c r="H57" s="35" t="s">
        <v>2340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8" t="s">
        <v>2380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>
      <c r="A2" s="370" t="s">
        <v>2381</v>
      </c>
      <c r="B2" s="371" t="s">
        <v>2382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>
      <c r="A3" s="50" t="str">
        <f t="shared" ref="A3:A12" si="27">A41</f>
        <v>業務大類</v>
      </c>
      <c r="B3" s="50" t="s">
        <v>2243</v>
      </c>
      <c r="C3" s="50" t="s">
        <v>71</v>
      </c>
      <c r="D3" s="50" t="s">
        <v>2244</v>
      </c>
      <c r="E3" s="50" t="s">
        <v>2383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155</v>
      </c>
      <c r="D12" s="51">
        <f t="shared" si="59"/>
        <v>155</v>
      </c>
      <c r="E12" s="37">
        <f t="shared" si="60"/>
        <v>14.090909090909092</v>
      </c>
      <c r="F12" s="38">
        <f t="shared" si="28"/>
        <v>10</v>
      </c>
      <c r="G12" s="38">
        <f t="shared" si="29"/>
        <v>10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70" t="s">
        <v>65</v>
      </c>
      <c r="B16" s="49" t="s">
        <v>2382</v>
      </c>
      <c r="C16" s="49"/>
      <c r="D16" s="45"/>
      <c r="E16" s="45"/>
      <c r="F16" s="38" t="s">
        <v>2384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>
      <c r="A17" s="370" t="s">
        <v>2381</v>
      </c>
      <c r="B17" s="376" t="s">
        <v>2243</v>
      </c>
      <c r="C17" s="376" t="s">
        <v>71</v>
      </c>
      <c r="D17" s="376" t="s">
        <v>2244</v>
      </c>
      <c r="E17" s="376" t="s">
        <v>2383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>
      <c r="A18" s="45" t="s">
        <v>30</v>
      </c>
      <c r="B18" s="45"/>
      <c r="C18" s="45"/>
      <c r="D18" s="45"/>
      <c r="E18" s="45"/>
      <c r="F18" s="38" t="s">
        <v>2243</v>
      </c>
      <c r="G18" s="38" t="s">
        <v>2244</v>
      </c>
      <c r="H18" s="38" t="s">
        <v>2243</v>
      </c>
      <c r="I18" s="38" t="s">
        <v>2244</v>
      </c>
      <c r="J18" s="38" t="s">
        <v>2243</v>
      </c>
      <c r="K18" s="38" t="s">
        <v>2244</v>
      </c>
      <c r="L18" s="38" t="s">
        <v>2243</v>
      </c>
      <c r="M18" s="38" t="s">
        <v>2244</v>
      </c>
      <c r="N18" s="38" t="s">
        <v>2243</v>
      </c>
      <c r="O18" s="38" t="s">
        <v>2244</v>
      </c>
      <c r="P18" s="38" t="s">
        <v>2243</v>
      </c>
      <c r="Q18" s="38" t="s">
        <v>2244</v>
      </c>
    </row>
    <row r="19" spans="1:17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61" t="s">
        <v>2384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2238</v>
      </c>
      <c r="DK40" s="294" t="s">
        <v>2239</v>
      </c>
    </row>
    <row r="41" spans="1:115" ht="15.75" customHeight="1">
      <c r="A41" s="659" t="s">
        <v>30</v>
      </c>
      <c r="B41" s="294" t="s">
        <v>2243</v>
      </c>
      <c r="C41" s="294" t="s">
        <v>2244</v>
      </c>
      <c r="D41" s="294" t="s">
        <v>2243</v>
      </c>
      <c r="E41" s="294" t="s">
        <v>2244</v>
      </c>
      <c r="F41" s="294" t="s">
        <v>2243</v>
      </c>
      <c r="G41" s="294" t="s">
        <v>2244</v>
      </c>
      <c r="H41" s="294" t="s">
        <v>2243</v>
      </c>
      <c r="I41" s="294" t="s">
        <v>2244</v>
      </c>
      <c r="J41" s="294" t="s">
        <v>2243</v>
      </c>
      <c r="K41" s="294" t="s">
        <v>2244</v>
      </c>
      <c r="L41" s="294" t="s">
        <v>2243</v>
      </c>
      <c r="M41" s="294" t="s">
        <v>2244</v>
      </c>
      <c r="N41" s="294" t="s">
        <v>2243</v>
      </c>
      <c r="O41" s="294" t="s">
        <v>2244</v>
      </c>
      <c r="P41" s="294" t="s">
        <v>2243</v>
      </c>
      <c r="Q41" s="294" t="s">
        <v>2244</v>
      </c>
      <c r="R41" s="294" t="s">
        <v>2243</v>
      </c>
      <c r="S41" s="294" t="s">
        <v>2244</v>
      </c>
      <c r="T41" s="294" t="s">
        <v>2243</v>
      </c>
      <c r="U41" s="294" t="s">
        <v>2244</v>
      </c>
      <c r="V41" s="294" t="s">
        <v>2243</v>
      </c>
      <c r="W41" s="294" t="s">
        <v>2244</v>
      </c>
      <c r="X41" s="294" t="s">
        <v>2243</v>
      </c>
      <c r="Y41" s="294" t="s">
        <v>2244</v>
      </c>
      <c r="Z41" s="294" t="s">
        <v>2243</v>
      </c>
      <c r="AA41" s="294" t="s">
        <v>2244</v>
      </c>
      <c r="AB41" s="294" t="s">
        <v>2243</v>
      </c>
      <c r="AC41" s="294" t="s">
        <v>2244</v>
      </c>
      <c r="AD41" s="294" t="s">
        <v>2243</v>
      </c>
      <c r="AE41" s="294" t="s">
        <v>2244</v>
      </c>
      <c r="AF41" s="294" t="s">
        <v>2243</v>
      </c>
      <c r="AG41" s="294" t="s">
        <v>2244</v>
      </c>
      <c r="AH41" s="294" t="s">
        <v>2243</v>
      </c>
      <c r="AI41" s="294" t="s">
        <v>2244</v>
      </c>
      <c r="AJ41" s="294" t="s">
        <v>2243</v>
      </c>
      <c r="AK41" s="294" t="s">
        <v>2244</v>
      </c>
      <c r="AL41" s="294" t="s">
        <v>2243</v>
      </c>
      <c r="AM41" s="294" t="s">
        <v>2244</v>
      </c>
      <c r="AN41" s="294" t="s">
        <v>2243</v>
      </c>
      <c r="AO41" s="294" t="s">
        <v>2244</v>
      </c>
      <c r="AP41" s="294" t="s">
        <v>2243</v>
      </c>
      <c r="AQ41" s="294" t="s">
        <v>2244</v>
      </c>
      <c r="AR41" s="294" t="s">
        <v>2243</v>
      </c>
      <c r="AS41" s="294" t="s">
        <v>2244</v>
      </c>
      <c r="AT41" s="294" t="s">
        <v>2243</v>
      </c>
      <c r="AU41" s="294" t="s">
        <v>2244</v>
      </c>
      <c r="AV41" s="294" t="s">
        <v>2243</v>
      </c>
      <c r="AW41" s="294" t="s">
        <v>2244</v>
      </c>
      <c r="AX41" s="294" t="s">
        <v>2243</v>
      </c>
      <c r="AY41" s="294" t="s">
        <v>2244</v>
      </c>
      <c r="AZ41" s="294" t="s">
        <v>2243</v>
      </c>
      <c r="BA41" s="294" t="s">
        <v>2244</v>
      </c>
      <c r="BB41" s="294" t="s">
        <v>2243</v>
      </c>
      <c r="BC41" s="294" t="s">
        <v>2244</v>
      </c>
      <c r="BD41" s="294" t="s">
        <v>2243</v>
      </c>
      <c r="BE41" s="294" t="s">
        <v>2244</v>
      </c>
      <c r="BF41" s="294" t="s">
        <v>2243</v>
      </c>
      <c r="BG41" s="294" t="s">
        <v>2244</v>
      </c>
      <c r="BH41" s="294" t="s">
        <v>2243</v>
      </c>
      <c r="BI41" s="294" t="s">
        <v>2244</v>
      </c>
      <c r="BJ41" s="294" t="s">
        <v>2243</v>
      </c>
      <c r="BK41" s="294" t="s">
        <v>2244</v>
      </c>
      <c r="BL41" s="294" t="s">
        <v>2243</v>
      </c>
      <c r="BM41" s="294" t="s">
        <v>2244</v>
      </c>
      <c r="BN41" s="294" t="s">
        <v>2243</v>
      </c>
      <c r="BO41" s="294" t="s">
        <v>2244</v>
      </c>
      <c r="BP41" s="294" t="s">
        <v>2243</v>
      </c>
      <c r="BQ41" s="294" t="s">
        <v>2244</v>
      </c>
      <c r="BR41" s="294" t="s">
        <v>2243</v>
      </c>
      <c r="BS41" s="294" t="s">
        <v>2244</v>
      </c>
      <c r="BT41" s="294" t="s">
        <v>2243</v>
      </c>
      <c r="BU41" s="294" t="s">
        <v>2244</v>
      </c>
      <c r="BV41" s="294" t="s">
        <v>2243</v>
      </c>
      <c r="BW41" s="294" t="s">
        <v>2244</v>
      </c>
      <c r="BX41" s="294" t="s">
        <v>2243</v>
      </c>
      <c r="BY41" s="294" t="s">
        <v>2244</v>
      </c>
      <c r="BZ41" s="294" t="s">
        <v>2243</v>
      </c>
      <c r="CA41" s="294" t="s">
        <v>2244</v>
      </c>
      <c r="CB41" s="294" t="s">
        <v>2243</v>
      </c>
      <c r="CC41" s="294" t="s">
        <v>2244</v>
      </c>
      <c r="CD41" s="294" t="s">
        <v>2243</v>
      </c>
      <c r="CE41" s="294" t="s">
        <v>2244</v>
      </c>
      <c r="CF41" s="294" t="s">
        <v>2243</v>
      </c>
      <c r="CG41" s="294" t="s">
        <v>2244</v>
      </c>
      <c r="CH41" s="294" t="s">
        <v>2243</v>
      </c>
      <c r="CI41" s="294" t="s">
        <v>2244</v>
      </c>
      <c r="CJ41" s="294" t="s">
        <v>2243</v>
      </c>
      <c r="CK41" s="294" t="s">
        <v>2244</v>
      </c>
      <c r="CL41" s="294" t="s">
        <v>2243</v>
      </c>
      <c r="CM41" s="294" t="s">
        <v>2244</v>
      </c>
      <c r="CN41" s="294" t="s">
        <v>2243</v>
      </c>
      <c r="CO41" s="294" t="s">
        <v>2244</v>
      </c>
      <c r="CP41" s="294" t="s">
        <v>2243</v>
      </c>
      <c r="CQ41" s="294" t="s">
        <v>2244</v>
      </c>
      <c r="CR41" s="294" t="s">
        <v>2243</v>
      </c>
      <c r="CS41" s="294" t="s">
        <v>2244</v>
      </c>
      <c r="CT41" s="294" t="s">
        <v>2243</v>
      </c>
      <c r="CU41" s="294" t="s">
        <v>2244</v>
      </c>
      <c r="CV41" s="294" t="s">
        <v>2243</v>
      </c>
      <c r="CW41" s="294" t="s">
        <v>2244</v>
      </c>
      <c r="CX41" s="294" t="s">
        <v>2243</v>
      </c>
      <c r="CY41" s="294" t="s">
        <v>2244</v>
      </c>
      <c r="CZ41" s="294" t="s">
        <v>2243</v>
      </c>
      <c r="DA41" s="294" t="s">
        <v>2244</v>
      </c>
      <c r="DB41" s="294" t="s">
        <v>2243</v>
      </c>
      <c r="DC41" s="294" t="s">
        <v>2244</v>
      </c>
      <c r="DD41" s="294" t="s">
        <v>2243</v>
      </c>
      <c r="DE41" s="294" t="s">
        <v>2244</v>
      </c>
      <c r="DF41" s="294" t="s">
        <v>2243</v>
      </c>
      <c r="DG41" s="294" t="s">
        <v>2244</v>
      </c>
      <c r="DH41" s="294" t="s">
        <v>2243</v>
      </c>
      <c r="DI41" s="294" t="s">
        <v>2244</v>
      </c>
    </row>
    <row r="42" spans="1:115" ht="15.75" customHeight="1">
      <c r="A42" s="2" t="s">
        <v>90</v>
      </c>
      <c r="B42" s="660">
        <v>9</v>
      </c>
      <c r="C42" s="660">
        <v>9</v>
      </c>
      <c r="D42" s="660">
        <v>4</v>
      </c>
      <c r="E42" s="660">
        <v>4</v>
      </c>
      <c r="F42" s="660">
        <v>3</v>
      </c>
      <c r="G42" s="660">
        <v>3</v>
      </c>
      <c r="H42" s="660"/>
      <c r="I42" s="660"/>
      <c r="J42" s="660"/>
      <c r="K42" s="660"/>
      <c r="L42" s="660"/>
      <c r="M42" s="660"/>
      <c r="N42" s="660"/>
      <c r="O42" s="660"/>
      <c r="P42" s="660"/>
      <c r="Q42" s="660"/>
      <c r="R42" s="660"/>
      <c r="S42" s="660"/>
      <c r="T42" s="660"/>
      <c r="U42" s="660"/>
      <c r="V42" s="660"/>
      <c r="W42" s="660"/>
      <c r="X42" s="660"/>
      <c r="Y42" s="660"/>
      <c r="Z42" s="660"/>
      <c r="AA42" s="660"/>
      <c r="AB42" s="660"/>
      <c r="AC42" s="660"/>
      <c r="AD42" s="660"/>
      <c r="AE42" s="660"/>
      <c r="AF42" s="660"/>
      <c r="AG42" s="660"/>
      <c r="AH42" s="660"/>
      <c r="AI42" s="660"/>
      <c r="AJ42" s="660"/>
      <c r="AK42" s="660"/>
      <c r="AL42" s="660"/>
      <c r="AM42" s="660"/>
      <c r="AN42" s="660"/>
      <c r="AO42" s="660"/>
      <c r="AP42" s="660"/>
      <c r="AQ42" s="660"/>
      <c r="AR42" s="660"/>
      <c r="AS42" s="660"/>
      <c r="AT42" s="660"/>
      <c r="AU42" s="660"/>
      <c r="AV42" s="660"/>
      <c r="AW42" s="660"/>
      <c r="AX42" s="660"/>
      <c r="AY42" s="660"/>
      <c r="AZ42" s="660"/>
      <c r="BA42" s="660"/>
      <c r="BB42" s="660"/>
      <c r="BC42" s="660"/>
      <c r="BD42" s="660"/>
      <c r="BE42" s="660"/>
      <c r="BF42" s="660"/>
      <c r="BG42" s="660"/>
      <c r="BH42" s="660"/>
      <c r="BI42" s="660"/>
      <c r="BJ42" s="660"/>
      <c r="BK42" s="660"/>
      <c r="BL42" s="660"/>
      <c r="BM42" s="660"/>
      <c r="BN42" s="660"/>
      <c r="BO42" s="660"/>
      <c r="BP42" s="660"/>
      <c r="BQ42" s="660"/>
      <c r="BR42" s="660"/>
      <c r="BS42" s="660"/>
      <c r="BT42" s="660"/>
      <c r="BU42" s="660"/>
      <c r="BV42" s="660"/>
      <c r="BW42" s="660"/>
      <c r="BX42" s="660"/>
      <c r="BY42" s="660"/>
      <c r="BZ42" s="660"/>
      <c r="CA42" s="660"/>
      <c r="CB42" s="660"/>
      <c r="CC42" s="660"/>
      <c r="CD42" s="660"/>
      <c r="CE42" s="660"/>
      <c r="CF42" s="660"/>
      <c r="CG42" s="660"/>
      <c r="CH42" s="660"/>
      <c r="CI42" s="660"/>
      <c r="CJ42" s="660"/>
      <c r="CK42" s="660"/>
      <c r="CL42" s="660"/>
      <c r="CM42" s="660"/>
      <c r="CN42" s="660"/>
      <c r="CO42" s="660"/>
      <c r="CP42" s="660"/>
      <c r="CQ42" s="660"/>
      <c r="CR42" s="660"/>
      <c r="CS42" s="660"/>
      <c r="CT42" s="660"/>
      <c r="CU42" s="660"/>
      <c r="CV42" s="660"/>
      <c r="CW42" s="660"/>
      <c r="CX42" s="660"/>
      <c r="CY42" s="660"/>
      <c r="CZ42" s="660"/>
      <c r="DA42" s="660"/>
      <c r="DB42" s="660"/>
      <c r="DC42" s="660"/>
      <c r="DD42" s="660"/>
      <c r="DE42" s="660"/>
      <c r="DF42" s="660"/>
      <c r="DG42" s="660"/>
      <c r="DH42" s="660"/>
      <c r="DI42" s="660"/>
      <c r="DJ42" s="660">
        <v>16</v>
      </c>
      <c r="DK42" s="660">
        <v>16</v>
      </c>
    </row>
    <row r="43" spans="1:115" ht="15.75" customHeight="1">
      <c r="A43" s="2" t="s">
        <v>91</v>
      </c>
      <c r="B43" s="660"/>
      <c r="C43" s="660"/>
      <c r="D43" s="660">
        <v>5</v>
      </c>
      <c r="E43" s="660">
        <v>5</v>
      </c>
      <c r="F43" s="660"/>
      <c r="G43" s="660"/>
      <c r="H43" s="660">
        <v>10</v>
      </c>
      <c r="I43" s="660">
        <v>10</v>
      </c>
      <c r="J43" s="660">
        <v>9</v>
      </c>
      <c r="K43" s="660">
        <v>9</v>
      </c>
      <c r="L43" s="660">
        <v>6</v>
      </c>
      <c r="M43" s="660">
        <v>6</v>
      </c>
      <c r="N43" s="660">
        <v>4</v>
      </c>
      <c r="O43" s="660">
        <v>4</v>
      </c>
      <c r="P43" s="660">
        <v>4</v>
      </c>
      <c r="Q43" s="660">
        <v>4</v>
      </c>
      <c r="R43" s="660">
        <v>4</v>
      </c>
      <c r="S43" s="660">
        <v>4</v>
      </c>
      <c r="T43" s="660"/>
      <c r="U43" s="660"/>
      <c r="V43" s="660"/>
      <c r="W43" s="660"/>
      <c r="X43" s="660"/>
      <c r="Y43" s="660"/>
      <c r="Z43" s="660">
        <v>4</v>
      </c>
      <c r="AA43" s="660">
        <v>4</v>
      </c>
      <c r="AB43" s="660"/>
      <c r="AC43" s="660"/>
      <c r="AD43" s="660"/>
      <c r="AE43" s="660"/>
      <c r="AF43" s="660"/>
      <c r="AG43" s="660"/>
      <c r="AH43" s="660"/>
      <c r="AI43" s="660"/>
      <c r="AJ43" s="660"/>
      <c r="AK43" s="660"/>
      <c r="AL43" s="660">
        <v>3</v>
      </c>
      <c r="AM43" s="660">
        <v>3</v>
      </c>
      <c r="AN43" s="660"/>
      <c r="AO43" s="660"/>
      <c r="AP43" s="660"/>
      <c r="AQ43" s="660"/>
      <c r="AR43" s="660"/>
      <c r="AS43" s="660"/>
      <c r="AT43" s="660"/>
      <c r="AU43" s="660"/>
      <c r="AV43" s="660"/>
      <c r="AW43" s="660"/>
      <c r="AX43" s="660"/>
      <c r="AY43" s="660"/>
      <c r="AZ43" s="660"/>
      <c r="BA43" s="660"/>
      <c r="BB43" s="660"/>
      <c r="BC43" s="660"/>
      <c r="BD43" s="660"/>
      <c r="BE43" s="660"/>
      <c r="BF43" s="660"/>
      <c r="BG43" s="660"/>
      <c r="BH43" s="660"/>
      <c r="BI43" s="660"/>
      <c r="BJ43" s="660"/>
      <c r="BK43" s="660"/>
      <c r="BL43" s="660">
        <v>6</v>
      </c>
      <c r="BM43" s="660">
        <v>6</v>
      </c>
      <c r="BN43" s="660"/>
      <c r="BO43" s="660"/>
      <c r="BP43" s="660">
        <v>1</v>
      </c>
      <c r="BQ43" s="660">
        <v>1</v>
      </c>
      <c r="BR43" s="660">
        <v>5</v>
      </c>
      <c r="BS43" s="660">
        <v>5</v>
      </c>
      <c r="BT43" s="660">
        <v>4</v>
      </c>
      <c r="BU43" s="660">
        <v>4</v>
      </c>
      <c r="BV43" s="660"/>
      <c r="BW43" s="660"/>
      <c r="BX43" s="660"/>
      <c r="BY43" s="660"/>
      <c r="BZ43" s="660"/>
      <c r="CA43" s="660"/>
      <c r="CB43" s="660">
        <v>14</v>
      </c>
      <c r="CC43" s="660">
        <v>14</v>
      </c>
      <c r="CD43" s="660"/>
      <c r="CE43" s="660"/>
      <c r="CF43" s="660"/>
      <c r="CG43" s="660"/>
      <c r="CH43" s="660"/>
      <c r="CI43" s="660"/>
      <c r="CJ43" s="660"/>
      <c r="CK43" s="660"/>
      <c r="CL43" s="660"/>
      <c r="CM43" s="660"/>
      <c r="CN43" s="660"/>
      <c r="CO43" s="660"/>
      <c r="CP43" s="660"/>
      <c r="CQ43" s="660"/>
      <c r="CR43" s="660"/>
      <c r="CS43" s="660"/>
      <c r="CT43" s="660"/>
      <c r="CU43" s="660"/>
      <c r="CV43" s="660"/>
      <c r="CW43" s="660"/>
      <c r="CX43" s="660"/>
      <c r="CY43" s="660"/>
      <c r="CZ43" s="660"/>
      <c r="DA43" s="660"/>
      <c r="DB43" s="660"/>
      <c r="DC43" s="660"/>
      <c r="DD43" s="660"/>
      <c r="DE43" s="660"/>
      <c r="DF43" s="660"/>
      <c r="DG43" s="660"/>
      <c r="DH43" s="660"/>
      <c r="DI43" s="660"/>
      <c r="DJ43" s="660">
        <v>79</v>
      </c>
      <c r="DK43" s="660">
        <v>79</v>
      </c>
    </row>
    <row r="44" spans="1:115" ht="15.75" customHeight="1">
      <c r="A44" s="2" t="s">
        <v>92</v>
      </c>
      <c r="B44" s="660"/>
      <c r="C44" s="660"/>
      <c r="D44" s="660"/>
      <c r="E44" s="660"/>
      <c r="F44" s="660"/>
      <c r="G44" s="660"/>
      <c r="H44" s="660"/>
      <c r="I44" s="660"/>
      <c r="J44" s="660"/>
      <c r="K44" s="660"/>
      <c r="L44" s="660"/>
      <c r="M44" s="660"/>
      <c r="N44" s="660"/>
      <c r="O44" s="660"/>
      <c r="P44" s="660"/>
      <c r="Q44" s="660"/>
      <c r="R44" s="660"/>
      <c r="S44" s="660"/>
      <c r="T44" s="660">
        <v>1</v>
      </c>
      <c r="U44" s="660">
        <v>1</v>
      </c>
      <c r="V44" s="660">
        <v>3</v>
      </c>
      <c r="W44" s="660">
        <v>3</v>
      </c>
      <c r="X44" s="660">
        <v>3</v>
      </c>
      <c r="Y44" s="660">
        <v>3</v>
      </c>
      <c r="Z44" s="660">
        <v>1</v>
      </c>
      <c r="AA44" s="660">
        <v>1</v>
      </c>
      <c r="AB44" s="660">
        <v>5</v>
      </c>
      <c r="AC44" s="660">
        <v>5</v>
      </c>
      <c r="AD44" s="660"/>
      <c r="AE44" s="660"/>
      <c r="AF44" s="660"/>
      <c r="AG44" s="660"/>
      <c r="AH44" s="660">
        <v>5</v>
      </c>
      <c r="AI44" s="660">
        <v>5</v>
      </c>
      <c r="AJ44" s="660"/>
      <c r="AK44" s="660"/>
      <c r="AL44" s="660"/>
      <c r="AM44" s="660"/>
      <c r="AN44" s="660"/>
      <c r="AO44" s="660"/>
      <c r="AP44" s="660"/>
      <c r="AQ44" s="660"/>
      <c r="AR44" s="660"/>
      <c r="AS44" s="660"/>
      <c r="AT44" s="660"/>
      <c r="AU44" s="660"/>
      <c r="AV44" s="660"/>
      <c r="AW44" s="660"/>
      <c r="AX44" s="660"/>
      <c r="AY44" s="660"/>
      <c r="AZ44" s="660"/>
      <c r="BA44" s="660"/>
      <c r="BB44" s="660"/>
      <c r="BC44" s="660"/>
      <c r="BD44" s="660"/>
      <c r="BE44" s="660"/>
      <c r="BF44" s="660"/>
      <c r="BG44" s="660"/>
      <c r="BH44" s="660"/>
      <c r="BI44" s="660"/>
      <c r="BJ44" s="660"/>
      <c r="BK44" s="660"/>
      <c r="BL44" s="660">
        <v>3</v>
      </c>
      <c r="BM44" s="660">
        <v>3</v>
      </c>
      <c r="BN44" s="660"/>
      <c r="BO44" s="660"/>
      <c r="BP44" s="660">
        <v>16</v>
      </c>
      <c r="BQ44" s="660">
        <v>16</v>
      </c>
      <c r="BR44" s="660"/>
      <c r="BS44" s="660"/>
      <c r="BT44" s="660">
        <v>1</v>
      </c>
      <c r="BU44" s="660">
        <v>1</v>
      </c>
      <c r="BV44" s="660"/>
      <c r="BW44" s="660"/>
      <c r="BX44" s="660"/>
      <c r="BY44" s="660"/>
      <c r="BZ44" s="660"/>
      <c r="CA44" s="660"/>
      <c r="CB44" s="660"/>
      <c r="CC44" s="660"/>
      <c r="CD44" s="660"/>
      <c r="CE44" s="660"/>
      <c r="CF44" s="660"/>
      <c r="CG44" s="660"/>
      <c r="CH44" s="660"/>
      <c r="CI44" s="660"/>
      <c r="CJ44" s="660"/>
      <c r="CK44" s="660"/>
      <c r="CL44" s="660"/>
      <c r="CM44" s="660"/>
      <c r="CN44" s="660"/>
      <c r="CO44" s="660"/>
      <c r="CP44" s="660"/>
      <c r="CQ44" s="660"/>
      <c r="CR44" s="660"/>
      <c r="CS44" s="660"/>
      <c r="CT44" s="660"/>
      <c r="CU44" s="660"/>
      <c r="CV44" s="660"/>
      <c r="CW44" s="660"/>
      <c r="CX44" s="660"/>
      <c r="CY44" s="660"/>
      <c r="CZ44" s="660"/>
      <c r="DA44" s="660"/>
      <c r="DB44" s="660"/>
      <c r="DC44" s="660"/>
      <c r="DD44" s="660"/>
      <c r="DE44" s="660"/>
      <c r="DF44" s="660"/>
      <c r="DG44" s="660"/>
      <c r="DH44" s="660"/>
      <c r="DI44" s="660"/>
      <c r="DJ44" s="660">
        <v>38</v>
      </c>
      <c r="DK44" s="660">
        <v>38</v>
      </c>
    </row>
    <row r="45" spans="1:115" ht="15.75" customHeight="1">
      <c r="A45" s="2" t="s">
        <v>93</v>
      </c>
      <c r="B45" s="660"/>
      <c r="C45" s="660"/>
      <c r="D45" s="660"/>
      <c r="E45" s="660"/>
      <c r="F45" s="660"/>
      <c r="G45" s="660"/>
      <c r="H45" s="660"/>
      <c r="I45" s="660"/>
      <c r="J45" s="660"/>
      <c r="K45" s="660"/>
      <c r="L45" s="660"/>
      <c r="M45" s="660"/>
      <c r="N45" s="660"/>
      <c r="O45" s="660"/>
      <c r="P45" s="660"/>
      <c r="Q45" s="660"/>
      <c r="R45" s="660"/>
      <c r="S45" s="660"/>
      <c r="T45" s="660">
        <v>3</v>
      </c>
      <c r="U45" s="660">
        <v>3</v>
      </c>
      <c r="V45" s="660"/>
      <c r="W45" s="660"/>
      <c r="X45" s="660"/>
      <c r="Y45" s="660"/>
      <c r="Z45" s="660"/>
      <c r="AA45" s="660"/>
      <c r="AB45" s="660"/>
      <c r="AC45" s="660"/>
      <c r="AD45" s="660">
        <v>6</v>
      </c>
      <c r="AE45" s="660">
        <v>6</v>
      </c>
      <c r="AF45" s="660">
        <v>4</v>
      </c>
      <c r="AG45" s="660">
        <v>4</v>
      </c>
      <c r="AH45" s="660">
        <v>1</v>
      </c>
      <c r="AI45" s="660">
        <v>1</v>
      </c>
      <c r="AJ45" s="660">
        <v>4</v>
      </c>
      <c r="AK45" s="660">
        <v>4</v>
      </c>
      <c r="AL45" s="660"/>
      <c r="AM45" s="660"/>
      <c r="AN45" s="660">
        <v>12</v>
      </c>
      <c r="AO45" s="660">
        <v>12</v>
      </c>
      <c r="AP45" s="660">
        <v>5</v>
      </c>
      <c r="AQ45" s="660">
        <v>5</v>
      </c>
      <c r="AR45" s="660"/>
      <c r="AS45" s="660"/>
      <c r="AT45" s="660"/>
      <c r="AU45" s="660"/>
      <c r="AV45" s="660"/>
      <c r="AW45" s="660"/>
      <c r="AX45" s="660"/>
      <c r="AY45" s="660"/>
      <c r="AZ45" s="660"/>
      <c r="BA45" s="660"/>
      <c r="BB45" s="660"/>
      <c r="BC45" s="660"/>
      <c r="BD45" s="660">
        <v>6</v>
      </c>
      <c r="BE45" s="660">
        <v>6</v>
      </c>
      <c r="BF45" s="660">
        <v>11</v>
      </c>
      <c r="BG45" s="660">
        <v>11</v>
      </c>
      <c r="BH45" s="660">
        <v>2</v>
      </c>
      <c r="BI45" s="660">
        <v>2</v>
      </c>
      <c r="BJ45" s="660">
        <v>1</v>
      </c>
      <c r="BK45" s="660">
        <v>1</v>
      </c>
      <c r="BL45" s="660"/>
      <c r="BM45" s="660"/>
      <c r="BN45" s="660">
        <v>7</v>
      </c>
      <c r="BO45" s="660">
        <v>7</v>
      </c>
      <c r="BP45" s="660"/>
      <c r="BQ45" s="660"/>
      <c r="BR45" s="660"/>
      <c r="BS45" s="660"/>
      <c r="BT45" s="660"/>
      <c r="BU45" s="660"/>
      <c r="BV45" s="660">
        <v>5</v>
      </c>
      <c r="BW45" s="660">
        <v>5</v>
      </c>
      <c r="BX45" s="660">
        <v>8</v>
      </c>
      <c r="BY45" s="660">
        <v>8</v>
      </c>
      <c r="BZ45" s="660"/>
      <c r="CA45" s="660"/>
      <c r="CB45" s="660"/>
      <c r="CC45" s="660"/>
      <c r="CD45" s="660"/>
      <c r="CE45" s="660"/>
      <c r="CF45" s="660"/>
      <c r="CG45" s="660"/>
      <c r="CH45" s="660"/>
      <c r="CI45" s="660"/>
      <c r="CJ45" s="660"/>
      <c r="CK45" s="660"/>
      <c r="CL45" s="660"/>
      <c r="CM45" s="660"/>
      <c r="CN45" s="660"/>
      <c r="CO45" s="660"/>
      <c r="CP45" s="660"/>
      <c r="CQ45" s="660"/>
      <c r="CR45" s="660"/>
      <c r="CS45" s="660"/>
      <c r="CT45" s="660"/>
      <c r="CU45" s="660"/>
      <c r="CV45" s="660"/>
      <c r="CW45" s="660"/>
      <c r="CX45" s="660"/>
      <c r="CY45" s="660"/>
      <c r="CZ45" s="660"/>
      <c r="DA45" s="660"/>
      <c r="DB45" s="660"/>
      <c r="DC45" s="660"/>
      <c r="DD45" s="660"/>
      <c r="DE45" s="660"/>
      <c r="DF45" s="660"/>
      <c r="DG45" s="660"/>
      <c r="DH45" s="660"/>
      <c r="DI45" s="660"/>
      <c r="DJ45" s="660">
        <v>75</v>
      </c>
      <c r="DK45" s="660">
        <v>75</v>
      </c>
    </row>
    <row r="46" spans="1:115" ht="15.75" customHeight="1">
      <c r="A46" s="2" t="s">
        <v>94</v>
      </c>
      <c r="B46" s="660"/>
      <c r="C46" s="660"/>
      <c r="D46" s="660"/>
      <c r="E46" s="660"/>
      <c r="F46" s="660"/>
      <c r="G46" s="660"/>
      <c r="H46" s="660"/>
      <c r="I46" s="660"/>
      <c r="J46" s="660"/>
      <c r="K46" s="660"/>
      <c r="L46" s="660"/>
      <c r="M46" s="660"/>
      <c r="N46" s="660"/>
      <c r="O46" s="660"/>
      <c r="P46" s="660"/>
      <c r="Q46" s="660"/>
      <c r="R46" s="660"/>
      <c r="S46" s="660"/>
      <c r="T46" s="660"/>
      <c r="U46" s="660"/>
      <c r="V46" s="660"/>
      <c r="W46" s="660"/>
      <c r="X46" s="660"/>
      <c r="Y46" s="660"/>
      <c r="Z46" s="660"/>
      <c r="AA46" s="660"/>
      <c r="AB46" s="660"/>
      <c r="AC46" s="660"/>
      <c r="AD46" s="660"/>
      <c r="AE46" s="660"/>
      <c r="AF46" s="660"/>
      <c r="AG46" s="660"/>
      <c r="AH46" s="660"/>
      <c r="AI46" s="660"/>
      <c r="AJ46" s="660"/>
      <c r="AK46" s="660"/>
      <c r="AL46" s="660"/>
      <c r="AM46" s="660"/>
      <c r="AN46" s="660"/>
      <c r="AO46" s="660"/>
      <c r="AP46" s="660"/>
      <c r="AQ46" s="660"/>
      <c r="AR46" s="660">
        <v>6</v>
      </c>
      <c r="AS46" s="660">
        <v>6</v>
      </c>
      <c r="AT46" s="660">
        <v>4</v>
      </c>
      <c r="AU46" s="660">
        <v>4</v>
      </c>
      <c r="AV46" s="660">
        <v>8</v>
      </c>
      <c r="AW46" s="660">
        <v>8</v>
      </c>
      <c r="AX46" s="660">
        <v>8</v>
      </c>
      <c r="AY46" s="660">
        <v>8</v>
      </c>
      <c r="AZ46" s="660"/>
      <c r="BA46" s="660"/>
      <c r="BB46" s="660"/>
      <c r="BC46" s="660"/>
      <c r="BD46" s="660"/>
      <c r="BE46" s="660"/>
      <c r="BF46" s="660"/>
      <c r="BG46" s="660"/>
      <c r="BH46" s="660"/>
      <c r="BI46" s="660"/>
      <c r="BJ46" s="660"/>
      <c r="BK46" s="660"/>
      <c r="BL46" s="660"/>
      <c r="BM46" s="660"/>
      <c r="BN46" s="660"/>
      <c r="BO46" s="660"/>
      <c r="BP46" s="660"/>
      <c r="BQ46" s="660"/>
      <c r="BR46" s="660"/>
      <c r="BS46" s="660"/>
      <c r="BT46" s="660"/>
      <c r="BU46" s="660"/>
      <c r="BV46" s="660"/>
      <c r="BW46" s="660"/>
      <c r="BX46" s="660"/>
      <c r="BY46" s="660"/>
      <c r="BZ46" s="660"/>
      <c r="CA46" s="660"/>
      <c r="CB46" s="660"/>
      <c r="CC46" s="660"/>
      <c r="CD46" s="660">
        <v>8</v>
      </c>
      <c r="CE46" s="660">
        <v>8</v>
      </c>
      <c r="CF46" s="660">
        <v>7</v>
      </c>
      <c r="CG46" s="660">
        <v>7</v>
      </c>
      <c r="CH46" s="660"/>
      <c r="CI46" s="660"/>
      <c r="CJ46" s="660">
        <v>3</v>
      </c>
      <c r="CK46" s="660">
        <v>3</v>
      </c>
      <c r="CL46" s="660">
        <v>4</v>
      </c>
      <c r="CM46" s="660">
        <v>4</v>
      </c>
      <c r="CN46" s="660"/>
      <c r="CO46" s="660"/>
      <c r="CP46" s="660">
        <v>7</v>
      </c>
      <c r="CQ46" s="660">
        <v>7</v>
      </c>
      <c r="CR46" s="660">
        <v>5</v>
      </c>
      <c r="CS46" s="660">
        <v>5</v>
      </c>
      <c r="CT46" s="660">
        <v>5</v>
      </c>
      <c r="CU46" s="660">
        <v>5</v>
      </c>
      <c r="CV46" s="660">
        <v>5</v>
      </c>
      <c r="CW46" s="660">
        <v>5</v>
      </c>
      <c r="CX46" s="660"/>
      <c r="CY46" s="660"/>
      <c r="CZ46" s="660">
        <v>8</v>
      </c>
      <c r="DA46" s="660">
        <v>8</v>
      </c>
      <c r="DB46" s="660">
        <v>1</v>
      </c>
      <c r="DC46" s="660">
        <v>1</v>
      </c>
      <c r="DD46" s="660">
        <v>3</v>
      </c>
      <c r="DE46" s="660">
        <v>3</v>
      </c>
      <c r="DF46" s="660">
        <v>5</v>
      </c>
      <c r="DG46" s="660">
        <v>5</v>
      </c>
      <c r="DH46" s="660"/>
      <c r="DI46" s="660"/>
      <c r="DJ46" s="660">
        <v>87</v>
      </c>
      <c r="DK46" s="660">
        <v>87</v>
      </c>
    </row>
    <row r="47" spans="1:115" ht="15.75" customHeight="1">
      <c r="A47" s="2" t="s">
        <v>95</v>
      </c>
      <c r="B47" s="660">
        <v>1</v>
      </c>
      <c r="C47" s="660">
        <v>1</v>
      </c>
      <c r="D47" s="660"/>
      <c r="E47" s="660"/>
      <c r="F47" s="660"/>
      <c r="G47" s="660"/>
      <c r="H47" s="660">
        <v>2</v>
      </c>
      <c r="I47" s="660">
        <v>2</v>
      </c>
      <c r="J47" s="660"/>
      <c r="K47" s="660"/>
      <c r="L47" s="660"/>
      <c r="M47" s="660"/>
      <c r="N47" s="660">
        <v>2</v>
      </c>
      <c r="O47" s="660">
        <v>2</v>
      </c>
      <c r="P47" s="660"/>
      <c r="Q47" s="660"/>
      <c r="R47" s="660"/>
      <c r="S47" s="660"/>
      <c r="T47" s="660"/>
      <c r="U47" s="660"/>
      <c r="V47" s="660">
        <v>1</v>
      </c>
      <c r="W47" s="660">
        <v>1</v>
      </c>
      <c r="X47" s="660"/>
      <c r="Y47" s="660"/>
      <c r="Z47" s="660">
        <v>2</v>
      </c>
      <c r="AA47" s="660">
        <v>2</v>
      </c>
      <c r="AB47" s="660"/>
      <c r="AC47" s="660"/>
      <c r="AD47" s="660">
        <v>1</v>
      </c>
      <c r="AE47" s="660">
        <v>1</v>
      </c>
      <c r="AF47" s="660"/>
      <c r="AG47" s="660"/>
      <c r="AH47" s="660">
        <v>1</v>
      </c>
      <c r="AI47" s="660">
        <v>1</v>
      </c>
      <c r="AJ47" s="660"/>
      <c r="AK47" s="660"/>
      <c r="AL47" s="660"/>
      <c r="AM47" s="660"/>
      <c r="AN47" s="660"/>
      <c r="AO47" s="660"/>
      <c r="AP47" s="660"/>
      <c r="AQ47" s="660"/>
      <c r="AR47" s="660"/>
      <c r="AS47" s="660"/>
      <c r="AT47" s="660"/>
      <c r="AU47" s="660"/>
      <c r="AV47" s="660"/>
      <c r="AW47" s="660"/>
      <c r="AX47" s="660"/>
      <c r="AY47" s="660"/>
      <c r="AZ47" s="660">
        <v>13</v>
      </c>
      <c r="BA47" s="660">
        <v>13</v>
      </c>
      <c r="BB47" s="660">
        <v>22</v>
      </c>
      <c r="BC47" s="660">
        <v>22</v>
      </c>
      <c r="BD47" s="660"/>
      <c r="BE47" s="660"/>
      <c r="BF47" s="660"/>
      <c r="BG47" s="660"/>
      <c r="BH47" s="660"/>
      <c r="BI47" s="660"/>
      <c r="BJ47" s="660"/>
      <c r="BK47" s="660"/>
      <c r="BL47" s="660"/>
      <c r="BM47" s="660"/>
      <c r="BN47" s="660"/>
      <c r="BO47" s="660"/>
      <c r="BP47" s="660">
        <v>1</v>
      </c>
      <c r="BQ47" s="660">
        <v>1</v>
      </c>
      <c r="BR47" s="660"/>
      <c r="BS47" s="660"/>
      <c r="BT47" s="660">
        <v>10</v>
      </c>
      <c r="BU47" s="660">
        <v>10</v>
      </c>
      <c r="BV47" s="660">
        <v>3</v>
      </c>
      <c r="BW47" s="660">
        <v>3</v>
      </c>
      <c r="BX47" s="660"/>
      <c r="BY47" s="660"/>
      <c r="BZ47" s="660">
        <v>4</v>
      </c>
      <c r="CA47" s="660">
        <v>4</v>
      </c>
      <c r="CB47" s="660"/>
      <c r="CC47" s="660"/>
      <c r="CD47" s="660"/>
      <c r="CE47" s="660"/>
      <c r="CF47" s="660"/>
      <c r="CG47" s="660"/>
      <c r="CH47" s="660"/>
      <c r="CI47" s="660"/>
      <c r="CJ47" s="660"/>
      <c r="CK47" s="660"/>
      <c r="CL47" s="660"/>
      <c r="CM47" s="660"/>
      <c r="CN47" s="660"/>
      <c r="CO47" s="660"/>
      <c r="CP47" s="660"/>
      <c r="CQ47" s="660"/>
      <c r="CR47" s="660"/>
      <c r="CS47" s="660"/>
      <c r="CT47" s="660">
        <v>2</v>
      </c>
      <c r="CU47" s="660">
        <v>2</v>
      </c>
      <c r="CV47" s="660">
        <v>9</v>
      </c>
      <c r="CW47" s="660">
        <v>9</v>
      </c>
      <c r="CX47" s="660">
        <v>4</v>
      </c>
      <c r="CY47" s="660">
        <v>4</v>
      </c>
      <c r="CZ47" s="660"/>
      <c r="DA47" s="660"/>
      <c r="DB47" s="660"/>
      <c r="DC47" s="660"/>
      <c r="DD47" s="660"/>
      <c r="DE47" s="660"/>
      <c r="DF47" s="660"/>
      <c r="DG47" s="660"/>
      <c r="DH47" s="660">
        <v>17</v>
      </c>
      <c r="DI47" s="660">
        <v>17</v>
      </c>
      <c r="DJ47" s="660">
        <v>95</v>
      </c>
      <c r="DK47" s="660">
        <v>95</v>
      </c>
    </row>
    <row r="48" spans="1:115" ht="15.75" customHeight="1">
      <c r="A48" s="2" t="s">
        <v>97</v>
      </c>
      <c r="B48" s="660"/>
      <c r="C48" s="660"/>
      <c r="D48" s="660"/>
      <c r="E48" s="660"/>
      <c r="F48" s="660"/>
      <c r="G48" s="660"/>
      <c r="H48" s="660"/>
      <c r="I48" s="660"/>
      <c r="J48" s="660"/>
      <c r="K48" s="660"/>
      <c r="L48" s="660"/>
      <c r="M48" s="660"/>
      <c r="N48" s="660"/>
      <c r="O48" s="660"/>
      <c r="P48" s="660"/>
      <c r="Q48" s="660"/>
      <c r="R48" s="660"/>
      <c r="S48" s="660"/>
      <c r="T48" s="660"/>
      <c r="U48" s="660"/>
      <c r="V48" s="660"/>
      <c r="W48" s="660"/>
      <c r="X48" s="660"/>
      <c r="Y48" s="660"/>
      <c r="Z48" s="660"/>
      <c r="AA48" s="660"/>
      <c r="AB48" s="660"/>
      <c r="AC48" s="660"/>
      <c r="AD48" s="660"/>
      <c r="AE48" s="660"/>
      <c r="AF48" s="660"/>
      <c r="AG48" s="660"/>
      <c r="AH48" s="660"/>
      <c r="AI48" s="660"/>
      <c r="AJ48" s="660"/>
      <c r="AK48" s="660"/>
      <c r="AL48" s="660"/>
      <c r="AM48" s="660"/>
      <c r="AN48" s="660"/>
      <c r="AO48" s="660"/>
      <c r="AP48" s="660"/>
      <c r="AQ48" s="660"/>
      <c r="AR48" s="660"/>
      <c r="AS48" s="660"/>
      <c r="AT48" s="660"/>
      <c r="AU48" s="660"/>
      <c r="AV48" s="660"/>
      <c r="AW48" s="660"/>
      <c r="AX48" s="660"/>
      <c r="AY48" s="660"/>
      <c r="AZ48" s="660">
        <v>31</v>
      </c>
      <c r="BA48" s="660">
        <v>31</v>
      </c>
      <c r="BB48" s="660">
        <v>21</v>
      </c>
      <c r="BC48" s="660">
        <v>21</v>
      </c>
      <c r="BD48" s="660"/>
      <c r="BE48" s="660"/>
      <c r="BF48" s="660"/>
      <c r="BG48" s="660"/>
      <c r="BH48" s="660"/>
      <c r="BI48" s="660"/>
      <c r="BJ48" s="660"/>
      <c r="BK48" s="660"/>
      <c r="BL48" s="660"/>
      <c r="BM48" s="660"/>
      <c r="BN48" s="660"/>
      <c r="BO48" s="660"/>
      <c r="BP48" s="660"/>
      <c r="BQ48" s="660"/>
      <c r="BR48" s="660"/>
      <c r="BS48" s="660"/>
      <c r="BT48" s="660"/>
      <c r="BU48" s="660"/>
      <c r="BV48" s="660"/>
      <c r="BW48" s="660"/>
      <c r="BX48" s="660"/>
      <c r="BY48" s="660"/>
      <c r="BZ48" s="660"/>
      <c r="CA48" s="660"/>
      <c r="CB48" s="660"/>
      <c r="CC48" s="660"/>
      <c r="CD48" s="660"/>
      <c r="CE48" s="660"/>
      <c r="CF48" s="660"/>
      <c r="CG48" s="660"/>
      <c r="CH48" s="660">
        <v>2</v>
      </c>
      <c r="CI48" s="660">
        <v>2</v>
      </c>
      <c r="CJ48" s="660">
        <v>11</v>
      </c>
      <c r="CK48" s="660">
        <v>11</v>
      </c>
      <c r="CL48" s="660">
        <v>1</v>
      </c>
      <c r="CM48" s="660">
        <v>1</v>
      </c>
      <c r="CN48" s="660">
        <v>10</v>
      </c>
      <c r="CO48" s="660">
        <v>10</v>
      </c>
      <c r="CP48" s="660"/>
      <c r="CQ48" s="660"/>
      <c r="CR48" s="660"/>
      <c r="CS48" s="660"/>
      <c r="CT48" s="660"/>
      <c r="CU48" s="660"/>
      <c r="CV48" s="660"/>
      <c r="CW48" s="660"/>
      <c r="CX48" s="660"/>
      <c r="CY48" s="660"/>
      <c r="CZ48" s="660">
        <v>30</v>
      </c>
      <c r="DA48" s="660">
        <v>30</v>
      </c>
      <c r="DB48" s="660">
        <v>12</v>
      </c>
      <c r="DC48" s="660">
        <v>12</v>
      </c>
      <c r="DD48" s="660"/>
      <c r="DE48" s="660"/>
      <c r="DF48" s="660">
        <v>18</v>
      </c>
      <c r="DG48" s="660">
        <v>18</v>
      </c>
      <c r="DH48" s="660"/>
      <c r="DI48" s="660"/>
      <c r="DJ48" s="660">
        <v>136</v>
      </c>
      <c r="DK48" s="660">
        <v>136</v>
      </c>
    </row>
    <row r="49" spans="1:115" ht="15.75" customHeight="1">
      <c r="A49" s="2" t="s">
        <v>98</v>
      </c>
      <c r="B49" s="660"/>
      <c r="C49" s="660"/>
      <c r="D49" s="660"/>
      <c r="E49" s="660"/>
      <c r="F49" s="660"/>
      <c r="G49" s="660"/>
      <c r="H49" s="660"/>
      <c r="I49" s="660"/>
      <c r="J49" s="660"/>
      <c r="K49" s="660"/>
      <c r="L49" s="660"/>
      <c r="M49" s="660"/>
      <c r="N49" s="660"/>
      <c r="O49" s="660"/>
      <c r="P49" s="660"/>
      <c r="Q49" s="660"/>
      <c r="R49" s="660"/>
      <c r="S49" s="660"/>
      <c r="T49" s="660">
        <v>1</v>
      </c>
      <c r="U49" s="660">
        <v>1</v>
      </c>
      <c r="V49" s="660"/>
      <c r="W49" s="660"/>
      <c r="X49" s="660"/>
      <c r="Y49" s="660"/>
      <c r="Z49" s="660"/>
      <c r="AA49" s="660"/>
      <c r="AB49" s="660"/>
      <c r="AC49" s="660"/>
      <c r="AD49" s="660"/>
      <c r="AE49" s="660"/>
      <c r="AF49" s="660"/>
      <c r="AG49" s="660"/>
      <c r="AH49" s="660"/>
      <c r="AI49" s="660"/>
      <c r="AJ49" s="660"/>
      <c r="AK49" s="660"/>
      <c r="AL49" s="660"/>
      <c r="AM49" s="660"/>
      <c r="AN49" s="660"/>
      <c r="AO49" s="660"/>
      <c r="AP49" s="660"/>
      <c r="AQ49" s="660"/>
      <c r="AR49" s="660"/>
      <c r="AS49" s="660"/>
      <c r="AT49" s="660"/>
      <c r="AU49" s="660"/>
      <c r="AV49" s="660"/>
      <c r="AW49" s="660"/>
      <c r="AX49" s="660"/>
      <c r="AY49" s="660"/>
      <c r="AZ49" s="660"/>
      <c r="BA49" s="660"/>
      <c r="BB49" s="660"/>
      <c r="BC49" s="660"/>
      <c r="BD49" s="660"/>
      <c r="BE49" s="660"/>
      <c r="BF49" s="660"/>
      <c r="BG49" s="660"/>
      <c r="BH49" s="660"/>
      <c r="BI49" s="660"/>
      <c r="BJ49" s="660"/>
      <c r="BK49" s="660"/>
      <c r="BL49" s="660"/>
      <c r="BM49" s="660"/>
      <c r="BN49" s="660"/>
      <c r="BO49" s="660"/>
      <c r="BP49" s="660"/>
      <c r="BQ49" s="660"/>
      <c r="BR49" s="660"/>
      <c r="BS49" s="660"/>
      <c r="BT49" s="660"/>
      <c r="BU49" s="660"/>
      <c r="BV49" s="660"/>
      <c r="BW49" s="660"/>
      <c r="BX49" s="660"/>
      <c r="BY49" s="660"/>
      <c r="BZ49" s="660"/>
      <c r="CA49" s="660"/>
      <c r="CB49" s="660"/>
      <c r="CC49" s="660"/>
      <c r="CD49" s="660"/>
      <c r="CE49" s="660"/>
      <c r="CF49" s="660"/>
      <c r="CG49" s="660"/>
      <c r="CH49" s="660"/>
      <c r="CI49" s="660"/>
      <c r="CJ49" s="660"/>
      <c r="CK49" s="660"/>
      <c r="CL49" s="660"/>
      <c r="CM49" s="660"/>
      <c r="CN49" s="660"/>
      <c r="CO49" s="660"/>
      <c r="CP49" s="660"/>
      <c r="CQ49" s="660"/>
      <c r="CR49" s="660"/>
      <c r="CS49" s="660"/>
      <c r="CT49" s="660"/>
      <c r="CU49" s="660"/>
      <c r="CV49" s="660"/>
      <c r="CW49" s="660"/>
      <c r="CX49" s="660"/>
      <c r="CY49" s="660"/>
      <c r="CZ49" s="660"/>
      <c r="DA49" s="660"/>
      <c r="DB49" s="660"/>
      <c r="DC49" s="660"/>
      <c r="DD49" s="660"/>
      <c r="DE49" s="660"/>
      <c r="DF49" s="660"/>
      <c r="DG49" s="660"/>
      <c r="DH49" s="660"/>
      <c r="DI49" s="660"/>
      <c r="DJ49" s="660">
        <v>1</v>
      </c>
      <c r="DK49" s="660">
        <v>1</v>
      </c>
    </row>
    <row r="50" spans="1:115" ht="15.75" customHeight="1">
      <c r="A50" s="2" t="s">
        <v>58</v>
      </c>
      <c r="B50" s="660">
        <v>10</v>
      </c>
      <c r="C50" s="660">
        <v>10</v>
      </c>
      <c r="D50" s="660">
        <v>9</v>
      </c>
      <c r="E50" s="660">
        <v>9</v>
      </c>
      <c r="F50" s="660">
        <v>3</v>
      </c>
      <c r="G50" s="660">
        <v>3</v>
      </c>
      <c r="H50" s="660">
        <v>12</v>
      </c>
      <c r="I50" s="660">
        <v>12</v>
      </c>
      <c r="J50" s="660">
        <v>9</v>
      </c>
      <c r="K50" s="660">
        <v>9</v>
      </c>
      <c r="L50" s="660">
        <v>6</v>
      </c>
      <c r="M50" s="660">
        <v>6</v>
      </c>
      <c r="N50" s="660">
        <v>6</v>
      </c>
      <c r="O50" s="660">
        <v>6</v>
      </c>
      <c r="P50" s="660">
        <v>4</v>
      </c>
      <c r="Q50" s="660">
        <v>4</v>
      </c>
      <c r="R50" s="660">
        <v>4</v>
      </c>
      <c r="S50" s="660">
        <v>4</v>
      </c>
      <c r="T50" s="660">
        <v>5</v>
      </c>
      <c r="U50" s="660">
        <v>5</v>
      </c>
      <c r="V50" s="660">
        <v>4</v>
      </c>
      <c r="W50" s="660">
        <v>4</v>
      </c>
      <c r="X50" s="660">
        <v>3</v>
      </c>
      <c r="Y50" s="660">
        <v>3</v>
      </c>
      <c r="Z50" s="660">
        <v>7</v>
      </c>
      <c r="AA50" s="660">
        <v>7</v>
      </c>
      <c r="AB50" s="660">
        <v>5</v>
      </c>
      <c r="AC50" s="660">
        <v>5</v>
      </c>
      <c r="AD50" s="660">
        <v>7</v>
      </c>
      <c r="AE50" s="660">
        <v>7</v>
      </c>
      <c r="AF50" s="660">
        <v>4</v>
      </c>
      <c r="AG50" s="660">
        <v>4</v>
      </c>
      <c r="AH50" s="660">
        <v>7</v>
      </c>
      <c r="AI50" s="660">
        <v>7</v>
      </c>
      <c r="AJ50" s="660">
        <v>4</v>
      </c>
      <c r="AK50" s="660">
        <v>4</v>
      </c>
      <c r="AL50" s="660">
        <v>3</v>
      </c>
      <c r="AM50" s="660">
        <v>3</v>
      </c>
      <c r="AN50" s="660">
        <v>12</v>
      </c>
      <c r="AO50" s="660">
        <v>12</v>
      </c>
      <c r="AP50" s="660">
        <v>5</v>
      </c>
      <c r="AQ50" s="660">
        <v>5</v>
      </c>
      <c r="AR50" s="660">
        <v>6</v>
      </c>
      <c r="AS50" s="660">
        <v>6</v>
      </c>
      <c r="AT50" s="660">
        <v>4</v>
      </c>
      <c r="AU50" s="660">
        <v>4</v>
      </c>
      <c r="AV50" s="660">
        <v>8</v>
      </c>
      <c r="AW50" s="660">
        <v>8</v>
      </c>
      <c r="AX50" s="660">
        <v>8</v>
      </c>
      <c r="AY50" s="660">
        <v>8</v>
      </c>
      <c r="AZ50" s="660">
        <v>44</v>
      </c>
      <c r="BA50" s="660">
        <v>44</v>
      </c>
      <c r="BB50" s="660">
        <v>43</v>
      </c>
      <c r="BC50" s="660">
        <v>43</v>
      </c>
      <c r="BD50" s="660">
        <v>6</v>
      </c>
      <c r="BE50" s="660">
        <v>6</v>
      </c>
      <c r="BF50" s="660">
        <v>11</v>
      </c>
      <c r="BG50" s="660">
        <v>11</v>
      </c>
      <c r="BH50" s="660">
        <v>2</v>
      </c>
      <c r="BI50" s="660">
        <v>2</v>
      </c>
      <c r="BJ50" s="660">
        <v>1</v>
      </c>
      <c r="BK50" s="660">
        <v>1</v>
      </c>
      <c r="BL50" s="660">
        <v>9</v>
      </c>
      <c r="BM50" s="660">
        <v>9</v>
      </c>
      <c r="BN50" s="660">
        <v>7</v>
      </c>
      <c r="BO50" s="660">
        <v>7</v>
      </c>
      <c r="BP50" s="660">
        <v>18</v>
      </c>
      <c r="BQ50" s="660">
        <v>18</v>
      </c>
      <c r="BR50" s="660">
        <v>5</v>
      </c>
      <c r="BS50" s="660">
        <v>5</v>
      </c>
      <c r="BT50" s="660">
        <v>15</v>
      </c>
      <c r="BU50" s="660">
        <v>15</v>
      </c>
      <c r="BV50" s="660">
        <v>8</v>
      </c>
      <c r="BW50" s="660">
        <v>8</v>
      </c>
      <c r="BX50" s="660">
        <v>8</v>
      </c>
      <c r="BY50" s="660">
        <v>8</v>
      </c>
      <c r="BZ50" s="660">
        <v>4</v>
      </c>
      <c r="CA50" s="660">
        <v>4</v>
      </c>
      <c r="CB50" s="660">
        <v>14</v>
      </c>
      <c r="CC50" s="660">
        <v>14</v>
      </c>
      <c r="CD50" s="660">
        <v>8</v>
      </c>
      <c r="CE50" s="660">
        <v>8</v>
      </c>
      <c r="CF50" s="660">
        <v>7</v>
      </c>
      <c r="CG50" s="660">
        <v>7</v>
      </c>
      <c r="CH50" s="660">
        <v>2</v>
      </c>
      <c r="CI50" s="660">
        <v>2</v>
      </c>
      <c r="CJ50" s="660">
        <v>14</v>
      </c>
      <c r="CK50" s="660">
        <v>14</v>
      </c>
      <c r="CL50" s="660">
        <v>5</v>
      </c>
      <c r="CM50" s="660">
        <v>5</v>
      </c>
      <c r="CN50" s="660">
        <v>10</v>
      </c>
      <c r="CO50" s="660">
        <v>10</v>
      </c>
      <c r="CP50" s="660">
        <v>7</v>
      </c>
      <c r="CQ50" s="660">
        <v>7</v>
      </c>
      <c r="CR50" s="660">
        <v>5</v>
      </c>
      <c r="CS50" s="660">
        <v>5</v>
      </c>
      <c r="CT50" s="660">
        <v>7</v>
      </c>
      <c r="CU50" s="660">
        <v>7</v>
      </c>
      <c r="CV50" s="660">
        <v>14</v>
      </c>
      <c r="CW50" s="660">
        <v>14</v>
      </c>
      <c r="CX50" s="660">
        <v>4</v>
      </c>
      <c r="CY50" s="660">
        <v>4</v>
      </c>
      <c r="CZ50" s="660">
        <v>38</v>
      </c>
      <c r="DA50" s="660">
        <v>38</v>
      </c>
      <c r="DB50" s="660">
        <v>13</v>
      </c>
      <c r="DC50" s="660">
        <v>13</v>
      </c>
      <c r="DD50" s="660">
        <v>3</v>
      </c>
      <c r="DE50" s="660">
        <v>3</v>
      </c>
      <c r="DF50" s="660">
        <v>23</v>
      </c>
      <c r="DG50" s="660">
        <v>23</v>
      </c>
      <c r="DH50" s="660">
        <v>17</v>
      </c>
      <c r="DI50" s="660">
        <v>17</v>
      </c>
      <c r="DJ50" s="660">
        <v>527</v>
      </c>
      <c r="DK50" s="660">
        <v>527</v>
      </c>
    </row>
    <row r="51" spans="1:115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9.5" style="294" bestFit="1" customWidth="1"/>
    <col min="17" max="17" width="5.75" style="294" bestFit="1" customWidth="1"/>
    <col min="18" max="20" width="8.75" style="294" customWidth="1"/>
    <col min="21" max="16384" width="8.75" style="294"/>
  </cols>
  <sheetData>
    <row r="3" spans="1:17">
      <c r="A3" s="659" t="s">
        <v>2385</v>
      </c>
      <c r="B3" s="659" t="s">
        <v>82</v>
      </c>
    </row>
    <row r="4" spans="1:17">
      <c r="A4" s="659" t="s">
        <v>2386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>
      <c r="A5" s="2" t="s">
        <v>134</v>
      </c>
      <c r="B5" s="660"/>
      <c r="C5" s="660"/>
      <c r="D5" s="660"/>
      <c r="E5" s="660">
        <v>1</v>
      </c>
      <c r="F5" s="660"/>
      <c r="G5" s="660"/>
      <c r="H5" s="660"/>
      <c r="I5" s="660"/>
      <c r="J5" s="660"/>
      <c r="K5" s="660"/>
      <c r="L5" s="660"/>
      <c r="M5" s="660">
        <v>1</v>
      </c>
      <c r="N5" s="660"/>
      <c r="O5" s="660"/>
      <c r="P5" s="660"/>
      <c r="Q5" s="660">
        <v>2</v>
      </c>
    </row>
    <row r="6" spans="1:17">
      <c r="A6" s="2" t="s">
        <v>140</v>
      </c>
      <c r="B6" s="660"/>
      <c r="C6" s="660"/>
      <c r="D6" s="660"/>
      <c r="E6" s="660">
        <v>13</v>
      </c>
      <c r="F6" s="660"/>
      <c r="G6" s="660">
        <v>4</v>
      </c>
      <c r="H6" s="660"/>
      <c r="I6" s="660"/>
      <c r="J6" s="660"/>
      <c r="K6" s="660"/>
      <c r="L6" s="660"/>
      <c r="M6" s="660"/>
      <c r="N6" s="660"/>
      <c r="O6" s="660"/>
      <c r="P6" s="660"/>
      <c r="Q6" s="660">
        <v>17</v>
      </c>
    </row>
    <row r="7" spans="1:17">
      <c r="A7" s="2" t="s">
        <v>147</v>
      </c>
      <c r="B7" s="660"/>
      <c r="C7" s="660"/>
      <c r="D7" s="660"/>
      <c r="E7" s="660">
        <v>10</v>
      </c>
      <c r="F7" s="660"/>
      <c r="G7" s="660"/>
      <c r="H7" s="660"/>
      <c r="I7" s="660"/>
      <c r="J7" s="660"/>
      <c r="K7" s="660"/>
      <c r="L7" s="660"/>
      <c r="M7" s="660"/>
      <c r="N7" s="660"/>
      <c r="O7" s="660"/>
      <c r="P7" s="660"/>
      <c r="Q7" s="660">
        <v>10</v>
      </c>
    </row>
    <row r="8" spans="1:17">
      <c r="A8" s="2" t="s">
        <v>164</v>
      </c>
      <c r="B8" s="660"/>
      <c r="C8" s="660"/>
      <c r="D8" s="660"/>
      <c r="E8" s="660">
        <v>2</v>
      </c>
      <c r="F8" s="660"/>
      <c r="G8" s="660"/>
      <c r="H8" s="660"/>
      <c r="I8" s="660"/>
      <c r="J8" s="660"/>
      <c r="K8" s="660"/>
      <c r="L8" s="660"/>
      <c r="M8" s="660"/>
      <c r="N8" s="660"/>
      <c r="O8" s="660"/>
      <c r="P8" s="660"/>
      <c r="Q8" s="660">
        <v>2</v>
      </c>
    </row>
    <row r="9" spans="1:17">
      <c r="A9" s="2" t="s">
        <v>175</v>
      </c>
      <c r="B9" s="660"/>
      <c r="C9" s="660"/>
      <c r="D9" s="660"/>
      <c r="E9" s="660"/>
      <c r="F9" s="660">
        <v>2</v>
      </c>
      <c r="G9" s="660"/>
      <c r="H9" s="660"/>
      <c r="I9" s="660"/>
      <c r="J9" s="660"/>
      <c r="K9" s="660"/>
      <c r="L9" s="660"/>
      <c r="M9" s="660"/>
      <c r="N9" s="660"/>
      <c r="O9" s="660"/>
      <c r="P9" s="660"/>
      <c r="Q9" s="660">
        <v>2</v>
      </c>
    </row>
    <row r="10" spans="1:17">
      <c r="A10" s="2" t="s">
        <v>170</v>
      </c>
      <c r="B10" s="660"/>
      <c r="C10" s="660"/>
      <c r="D10" s="660"/>
      <c r="E10" s="660"/>
      <c r="F10" s="660">
        <v>2</v>
      </c>
      <c r="G10" s="660"/>
      <c r="H10" s="660"/>
      <c r="I10" s="660"/>
      <c r="J10" s="660"/>
      <c r="K10" s="660"/>
      <c r="L10" s="660"/>
      <c r="M10" s="660"/>
      <c r="N10" s="660"/>
      <c r="O10" s="660"/>
      <c r="P10" s="660"/>
      <c r="Q10" s="660">
        <v>2</v>
      </c>
    </row>
    <row r="11" spans="1:17">
      <c r="A11" s="2" t="s">
        <v>166</v>
      </c>
      <c r="B11" s="660"/>
      <c r="C11" s="660"/>
      <c r="D11" s="660"/>
      <c r="E11" s="660"/>
      <c r="F11" s="660">
        <v>2</v>
      </c>
      <c r="G11" s="660"/>
      <c r="H11" s="660"/>
      <c r="I11" s="660"/>
      <c r="J11" s="660"/>
      <c r="K11" s="660"/>
      <c r="L11" s="660"/>
      <c r="M11" s="660"/>
      <c r="N11" s="660"/>
      <c r="O11" s="660"/>
      <c r="P11" s="660"/>
      <c r="Q11" s="660">
        <v>2</v>
      </c>
    </row>
    <row r="12" spans="1:17">
      <c r="A12" s="2" t="s">
        <v>284</v>
      </c>
      <c r="B12" s="660"/>
      <c r="C12" s="660"/>
      <c r="D12" s="660"/>
      <c r="E12" s="660">
        <v>1</v>
      </c>
      <c r="F12" s="660"/>
      <c r="G12" s="660"/>
      <c r="H12" s="660"/>
      <c r="I12" s="660"/>
      <c r="J12" s="660"/>
      <c r="K12" s="660"/>
      <c r="L12" s="660"/>
      <c r="M12" s="660"/>
      <c r="N12" s="660"/>
      <c r="O12" s="660">
        <v>1</v>
      </c>
      <c r="P12" s="660"/>
      <c r="Q12" s="660">
        <v>2</v>
      </c>
    </row>
    <row r="13" spans="1:17">
      <c r="A13" s="2" t="s">
        <v>326</v>
      </c>
      <c r="B13" s="660"/>
      <c r="C13" s="660"/>
      <c r="D13" s="660">
        <v>1</v>
      </c>
      <c r="E13" s="660"/>
      <c r="F13" s="660"/>
      <c r="G13" s="660"/>
      <c r="H13" s="660">
        <v>1</v>
      </c>
      <c r="I13" s="660"/>
      <c r="J13" s="660"/>
      <c r="K13" s="660">
        <v>4</v>
      </c>
      <c r="L13" s="660"/>
      <c r="M13" s="660"/>
      <c r="N13" s="660"/>
      <c r="O13" s="660"/>
      <c r="P13" s="660"/>
      <c r="Q13" s="660">
        <v>6</v>
      </c>
    </row>
    <row r="14" spans="1:17">
      <c r="A14" s="2" t="s">
        <v>1020</v>
      </c>
      <c r="B14" s="660">
        <v>1</v>
      </c>
      <c r="C14" s="660"/>
      <c r="D14" s="660"/>
      <c r="E14" s="660"/>
      <c r="F14" s="660"/>
      <c r="G14" s="660"/>
      <c r="H14" s="660"/>
      <c r="I14" s="660"/>
      <c r="J14" s="660"/>
      <c r="K14" s="660"/>
      <c r="L14" s="660"/>
      <c r="M14" s="660"/>
      <c r="N14" s="660"/>
      <c r="O14" s="660"/>
      <c r="P14" s="660"/>
      <c r="Q14" s="660">
        <v>1</v>
      </c>
    </row>
    <row r="15" spans="1:17">
      <c r="A15" s="2" t="s">
        <v>1032</v>
      </c>
      <c r="B15" s="660"/>
      <c r="C15" s="660">
        <v>3</v>
      </c>
      <c r="D15" s="660"/>
      <c r="E15" s="660"/>
      <c r="F15" s="660"/>
      <c r="G15" s="660"/>
      <c r="H15" s="660"/>
      <c r="I15" s="660"/>
      <c r="J15" s="660"/>
      <c r="K15" s="660"/>
      <c r="L15" s="660"/>
      <c r="M15" s="660"/>
      <c r="N15" s="660"/>
      <c r="O15" s="660"/>
      <c r="P15" s="660"/>
      <c r="Q15" s="660">
        <v>3</v>
      </c>
    </row>
    <row r="16" spans="1:17">
      <c r="A16" s="2" t="s">
        <v>1024</v>
      </c>
      <c r="B16" s="660"/>
      <c r="C16" s="660">
        <v>2</v>
      </c>
      <c r="D16" s="660"/>
      <c r="E16" s="660"/>
      <c r="F16" s="660"/>
      <c r="G16" s="660"/>
      <c r="H16" s="660"/>
      <c r="I16" s="660"/>
      <c r="J16" s="660"/>
      <c r="K16" s="660"/>
      <c r="L16" s="660"/>
      <c r="M16" s="660"/>
      <c r="N16" s="660"/>
      <c r="O16" s="660"/>
      <c r="P16" s="660"/>
      <c r="Q16" s="660">
        <v>2</v>
      </c>
    </row>
    <row r="17" spans="1:17">
      <c r="A17" s="2" t="s">
        <v>1022</v>
      </c>
      <c r="B17" s="660">
        <v>4</v>
      </c>
      <c r="C17" s="660"/>
      <c r="D17" s="660"/>
      <c r="E17" s="660"/>
      <c r="F17" s="660"/>
      <c r="G17" s="660"/>
      <c r="H17" s="660"/>
      <c r="I17" s="660"/>
      <c r="J17" s="660"/>
      <c r="K17" s="660"/>
      <c r="L17" s="660"/>
      <c r="M17" s="660"/>
      <c r="N17" s="660"/>
      <c r="O17" s="660"/>
      <c r="P17" s="660"/>
      <c r="Q17" s="660">
        <v>4</v>
      </c>
    </row>
    <row r="18" spans="1:17">
      <c r="A18" s="2" t="s">
        <v>1018</v>
      </c>
      <c r="B18" s="660">
        <v>2</v>
      </c>
      <c r="C18" s="660"/>
      <c r="D18" s="660"/>
      <c r="E18" s="660"/>
      <c r="F18" s="660"/>
      <c r="G18" s="660"/>
      <c r="H18" s="660"/>
      <c r="I18" s="660"/>
      <c r="J18" s="660"/>
      <c r="K18" s="660"/>
      <c r="L18" s="660"/>
      <c r="M18" s="660"/>
      <c r="N18" s="660"/>
      <c r="O18" s="660"/>
      <c r="P18" s="660"/>
      <c r="Q18" s="660">
        <v>2</v>
      </c>
    </row>
    <row r="19" spans="1:17">
      <c r="A19" s="2" t="s">
        <v>1030</v>
      </c>
      <c r="B19" s="660">
        <v>4</v>
      </c>
      <c r="C19" s="660"/>
      <c r="D19" s="660"/>
      <c r="E19" s="660"/>
      <c r="F19" s="660"/>
      <c r="G19" s="660"/>
      <c r="H19" s="660"/>
      <c r="I19" s="660"/>
      <c r="J19" s="660"/>
      <c r="K19" s="660"/>
      <c r="L19" s="660"/>
      <c r="M19" s="660"/>
      <c r="N19" s="660"/>
      <c r="O19" s="660"/>
      <c r="P19" s="660"/>
      <c r="Q19" s="660">
        <v>4</v>
      </c>
    </row>
    <row r="20" spans="1:17">
      <c r="A20" s="2" t="s">
        <v>1026</v>
      </c>
      <c r="B20" s="660"/>
      <c r="C20" s="660">
        <v>1</v>
      </c>
      <c r="D20" s="660"/>
      <c r="E20" s="660"/>
      <c r="F20" s="660"/>
      <c r="G20" s="660"/>
      <c r="H20" s="660"/>
      <c r="I20" s="660"/>
      <c r="J20" s="660"/>
      <c r="K20" s="660"/>
      <c r="L20" s="660"/>
      <c r="M20" s="660"/>
      <c r="N20" s="660"/>
      <c r="O20" s="660"/>
      <c r="P20" s="660"/>
      <c r="Q20" s="660">
        <v>1</v>
      </c>
    </row>
    <row r="21" spans="1:17">
      <c r="A21" s="2" t="s">
        <v>1036</v>
      </c>
      <c r="B21" s="660"/>
      <c r="C21" s="660">
        <v>1</v>
      </c>
      <c r="D21" s="660"/>
      <c r="E21" s="660"/>
      <c r="F21" s="660"/>
      <c r="G21" s="660"/>
      <c r="H21" s="660"/>
      <c r="I21" s="660"/>
      <c r="J21" s="660"/>
      <c r="K21" s="660"/>
      <c r="L21" s="660"/>
      <c r="M21" s="660"/>
      <c r="N21" s="660"/>
      <c r="O21" s="660"/>
      <c r="P21" s="660"/>
      <c r="Q21" s="660">
        <v>1</v>
      </c>
    </row>
    <row r="22" spans="1:17">
      <c r="A22" s="2" t="s">
        <v>1081</v>
      </c>
      <c r="B22" s="660"/>
      <c r="C22" s="660"/>
      <c r="D22" s="660">
        <v>2</v>
      </c>
      <c r="E22" s="660"/>
      <c r="F22" s="660"/>
      <c r="G22" s="660"/>
      <c r="H22" s="660"/>
      <c r="I22" s="660"/>
      <c r="J22" s="660"/>
      <c r="K22" s="660"/>
      <c r="L22" s="660"/>
      <c r="M22" s="660"/>
      <c r="N22" s="660"/>
      <c r="O22" s="660"/>
      <c r="P22" s="660"/>
      <c r="Q22" s="660">
        <v>2</v>
      </c>
    </row>
    <row r="23" spans="1:17">
      <c r="A23" s="2" t="s">
        <v>1445</v>
      </c>
      <c r="B23" s="660"/>
      <c r="C23" s="660"/>
      <c r="D23" s="660">
        <v>2</v>
      </c>
      <c r="E23" s="660"/>
      <c r="F23" s="660"/>
      <c r="G23" s="660"/>
      <c r="H23" s="660"/>
      <c r="I23" s="660"/>
      <c r="J23" s="660"/>
      <c r="K23" s="660"/>
      <c r="L23" s="660"/>
      <c r="M23" s="660"/>
      <c r="N23" s="660"/>
      <c r="O23" s="660"/>
      <c r="P23" s="660"/>
      <c r="Q23" s="660">
        <v>2</v>
      </c>
    </row>
    <row r="24" spans="1:17">
      <c r="A24" s="2" t="s">
        <v>1448</v>
      </c>
      <c r="B24" s="660"/>
      <c r="C24" s="660"/>
      <c r="D24" s="660">
        <v>2</v>
      </c>
      <c r="E24" s="660"/>
      <c r="F24" s="660"/>
      <c r="G24" s="660"/>
      <c r="H24" s="660"/>
      <c r="I24" s="660"/>
      <c r="J24" s="660"/>
      <c r="K24" s="660"/>
      <c r="L24" s="660"/>
      <c r="M24" s="660"/>
      <c r="N24" s="660"/>
      <c r="O24" s="660"/>
      <c r="P24" s="660"/>
      <c r="Q24" s="660">
        <v>2</v>
      </c>
    </row>
    <row r="25" spans="1:17">
      <c r="A25" s="2" t="s">
        <v>1010</v>
      </c>
      <c r="B25" s="660">
        <v>3</v>
      </c>
      <c r="C25" s="660"/>
      <c r="D25" s="660"/>
      <c r="E25" s="660"/>
      <c r="F25" s="660"/>
      <c r="G25" s="660"/>
      <c r="H25" s="660"/>
      <c r="I25" s="660"/>
      <c r="J25" s="660"/>
      <c r="K25" s="660"/>
      <c r="L25" s="660"/>
      <c r="M25" s="660"/>
      <c r="N25" s="660"/>
      <c r="O25" s="660"/>
      <c r="P25" s="660"/>
      <c r="Q25" s="660">
        <v>3</v>
      </c>
    </row>
    <row r="26" spans="1:17">
      <c r="A26" s="2" t="s">
        <v>1054</v>
      </c>
      <c r="B26" s="660"/>
      <c r="C26" s="660">
        <v>3</v>
      </c>
      <c r="D26" s="660"/>
      <c r="E26" s="660"/>
      <c r="F26" s="660"/>
      <c r="G26" s="660"/>
      <c r="H26" s="660"/>
      <c r="I26" s="660"/>
      <c r="J26" s="660"/>
      <c r="K26" s="660"/>
      <c r="L26" s="660"/>
      <c r="M26" s="660"/>
      <c r="N26" s="660"/>
      <c r="O26" s="660"/>
      <c r="P26" s="660"/>
      <c r="Q26" s="660">
        <v>3</v>
      </c>
    </row>
    <row r="27" spans="1:17">
      <c r="A27" s="2" t="s">
        <v>1048</v>
      </c>
      <c r="B27" s="660"/>
      <c r="C27" s="660">
        <v>3</v>
      </c>
      <c r="D27" s="660"/>
      <c r="E27" s="660"/>
      <c r="F27" s="660"/>
      <c r="G27" s="660"/>
      <c r="H27" s="660"/>
      <c r="I27" s="660"/>
      <c r="J27" s="660"/>
      <c r="K27" s="660"/>
      <c r="L27" s="660"/>
      <c r="M27" s="660"/>
      <c r="N27" s="660"/>
      <c r="O27" s="660"/>
      <c r="P27" s="660"/>
      <c r="Q27" s="660">
        <v>3</v>
      </c>
    </row>
    <row r="28" spans="1:17">
      <c r="A28" s="2" t="s">
        <v>1015</v>
      </c>
      <c r="B28" s="660">
        <v>1</v>
      </c>
      <c r="C28" s="660"/>
      <c r="D28" s="660"/>
      <c r="E28" s="660"/>
      <c r="F28" s="660"/>
      <c r="G28" s="660"/>
      <c r="H28" s="660"/>
      <c r="I28" s="660"/>
      <c r="J28" s="660"/>
      <c r="K28" s="660"/>
      <c r="L28" s="660"/>
      <c r="M28" s="660"/>
      <c r="N28" s="660"/>
      <c r="O28" s="660"/>
      <c r="P28" s="660"/>
      <c r="Q28" s="660">
        <v>1</v>
      </c>
    </row>
    <row r="29" spans="1:17">
      <c r="A29" s="2" t="s">
        <v>1042</v>
      </c>
      <c r="B29" s="660"/>
      <c r="C29" s="660"/>
      <c r="D29" s="660">
        <v>4</v>
      </c>
      <c r="E29" s="660"/>
      <c r="F29" s="660"/>
      <c r="G29" s="660"/>
      <c r="H29" s="660"/>
      <c r="I29" s="660"/>
      <c r="J29" s="660"/>
      <c r="K29" s="660"/>
      <c r="L29" s="660"/>
      <c r="M29" s="660"/>
      <c r="N29" s="660"/>
      <c r="O29" s="660"/>
      <c r="P29" s="660"/>
      <c r="Q29" s="660">
        <v>4</v>
      </c>
    </row>
    <row r="30" spans="1:17">
      <c r="A30" s="2" t="s">
        <v>1044</v>
      </c>
      <c r="B30" s="660"/>
      <c r="C30" s="660"/>
      <c r="D30" s="660">
        <v>1</v>
      </c>
      <c r="E30" s="660"/>
      <c r="F30" s="660"/>
      <c r="G30" s="660"/>
      <c r="H30" s="660"/>
      <c r="I30" s="660"/>
      <c r="J30" s="660"/>
      <c r="K30" s="660"/>
      <c r="L30" s="660"/>
      <c r="M30" s="660"/>
      <c r="N30" s="660"/>
      <c r="O30" s="660"/>
      <c r="P30" s="660"/>
      <c r="Q30" s="660">
        <v>1</v>
      </c>
    </row>
    <row r="31" spans="1:17">
      <c r="A31" s="2" t="s">
        <v>1052</v>
      </c>
      <c r="B31" s="660"/>
      <c r="C31" s="660">
        <v>3</v>
      </c>
      <c r="D31" s="660"/>
      <c r="E31" s="660"/>
      <c r="F31" s="660"/>
      <c r="G31" s="660"/>
      <c r="H31" s="660"/>
      <c r="I31" s="660"/>
      <c r="J31" s="660"/>
      <c r="K31" s="660"/>
      <c r="L31" s="660"/>
      <c r="M31" s="660"/>
      <c r="N31" s="660"/>
      <c r="O31" s="660"/>
      <c r="P31" s="660"/>
      <c r="Q31" s="660">
        <v>3</v>
      </c>
    </row>
    <row r="32" spans="1:17">
      <c r="A32" s="2" t="s">
        <v>1542</v>
      </c>
      <c r="B32" s="660"/>
      <c r="C32" s="660"/>
      <c r="D32" s="660">
        <v>1</v>
      </c>
      <c r="E32" s="660"/>
      <c r="F32" s="660"/>
      <c r="G32" s="660"/>
      <c r="H32" s="660"/>
      <c r="I32" s="660"/>
      <c r="J32" s="660"/>
      <c r="K32" s="660"/>
      <c r="L32" s="660"/>
      <c r="M32" s="660"/>
      <c r="N32" s="660"/>
      <c r="O32" s="660"/>
      <c r="P32" s="660"/>
      <c r="Q32" s="660">
        <v>1</v>
      </c>
    </row>
    <row r="33" spans="1:17">
      <c r="A33" s="2" t="s">
        <v>1546</v>
      </c>
      <c r="B33" s="660"/>
      <c r="C33" s="660"/>
      <c r="D33" s="660">
        <v>1</v>
      </c>
      <c r="E33" s="660"/>
      <c r="F33" s="660"/>
      <c r="G33" s="660"/>
      <c r="H33" s="660"/>
      <c r="I33" s="660"/>
      <c r="J33" s="660"/>
      <c r="K33" s="660"/>
      <c r="L33" s="660"/>
      <c r="M33" s="660"/>
      <c r="N33" s="660"/>
      <c r="O33" s="660"/>
      <c r="P33" s="660"/>
      <c r="Q33" s="660">
        <v>1</v>
      </c>
    </row>
    <row r="34" spans="1:17">
      <c r="A34" s="2" t="s">
        <v>144</v>
      </c>
      <c r="B34" s="660"/>
      <c r="C34" s="660"/>
      <c r="D34" s="660"/>
      <c r="E34" s="660"/>
      <c r="F34" s="660"/>
      <c r="G34" s="660">
        <v>11</v>
      </c>
      <c r="H34" s="660"/>
      <c r="I34" s="660"/>
      <c r="J34" s="660"/>
      <c r="K34" s="660"/>
      <c r="L34" s="660"/>
      <c r="M34" s="660"/>
      <c r="N34" s="660"/>
      <c r="O34" s="660"/>
      <c r="P34" s="660"/>
      <c r="Q34" s="660">
        <v>11</v>
      </c>
    </row>
    <row r="35" spans="1:17">
      <c r="A35" s="2" t="s">
        <v>151</v>
      </c>
      <c r="B35" s="660"/>
      <c r="C35" s="660"/>
      <c r="D35" s="660"/>
      <c r="E35" s="660"/>
      <c r="F35" s="660"/>
      <c r="G35" s="660">
        <v>7</v>
      </c>
      <c r="H35" s="660"/>
      <c r="I35" s="660"/>
      <c r="J35" s="660"/>
      <c r="K35" s="660"/>
      <c r="L35" s="660"/>
      <c r="M35" s="660"/>
      <c r="N35" s="660"/>
      <c r="O35" s="660"/>
      <c r="P35" s="660"/>
      <c r="Q35" s="660">
        <v>7</v>
      </c>
    </row>
    <row r="36" spans="1:17">
      <c r="A36" s="2" t="s">
        <v>1419</v>
      </c>
      <c r="B36" s="660"/>
      <c r="C36" s="660"/>
      <c r="D36" s="660"/>
      <c r="E36" s="660"/>
      <c r="F36" s="660"/>
      <c r="G36" s="660">
        <v>3</v>
      </c>
      <c r="H36" s="660"/>
      <c r="I36" s="660"/>
      <c r="J36" s="660"/>
      <c r="K36" s="660"/>
      <c r="L36" s="660"/>
      <c r="M36" s="660"/>
      <c r="N36" s="660"/>
      <c r="O36" s="660"/>
      <c r="P36" s="660"/>
      <c r="Q36" s="660">
        <v>3</v>
      </c>
    </row>
    <row r="37" spans="1:17">
      <c r="A37" s="2" t="s">
        <v>1598</v>
      </c>
      <c r="B37" s="660"/>
      <c r="C37" s="660"/>
      <c r="D37" s="660"/>
      <c r="E37" s="660"/>
      <c r="F37" s="660"/>
      <c r="G37" s="660">
        <v>5</v>
      </c>
      <c r="H37" s="660"/>
      <c r="I37" s="660"/>
      <c r="J37" s="660"/>
      <c r="K37" s="660"/>
      <c r="L37" s="660"/>
      <c r="M37" s="660"/>
      <c r="N37" s="660"/>
      <c r="O37" s="660"/>
      <c r="P37" s="660"/>
      <c r="Q37" s="660">
        <v>5</v>
      </c>
    </row>
    <row r="38" spans="1:17">
      <c r="A38" s="2" t="s">
        <v>846</v>
      </c>
      <c r="B38" s="660"/>
      <c r="C38" s="660"/>
      <c r="D38" s="660"/>
      <c r="E38" s="660"/>
      <c r="F38" s="660"/>
      <c r="G38" s="660">
        <v>1</v>
      </c>
      <c r="H38" s="660"/>
      <c r="I38" s="660"/>
      <c r="J38" s="660"/>
      <c r="K38" s="660"/>
      <c r="L38" s="660"/>
      <c r="M38" s="660"/>
      <c r="N38" s="660"/>
      <c r="O38" s="660"/>
      <c r="P38" s="660"/>
      <c r="Q38" s="660">
        <v>1</v>
      </c>
    </row>
    <row r="39" spans="1:17">
      <c r="A39" s="2" t="s">
        <v>199</v>
      </c>
      <c r="B39" s="660"/>
      <c r="C39" s="660"/>
      <c r="D39" s="660"/>
      <c r="E39" s="660"/>
      <c r="F39" s="660"/>
      <c r="G39" s="660">
        <v>5</v>
      </c>
      <c r="H39" s="660"/>
      <c r="I39" s="660"/>
      <c r="J39" s="660"/>
      <c r="K39" s="660"/>
      <c r="L39" s="660"/>
      <c r="M39" s="660"/>
      <c r="N39" s="660"/>
      <c r="O39" s="660"/>
      <c r="P39" s="660"/>
      <c r="Q39" s="660">
        <v>5</v>
      </c>
    </row>
    <row r="40" spans="1:17">
      <c r="A40" s="2" t="s">
        <v>201</v>
      </c>
      <c r="B40" s="660"/>
      <c r="C40" s="660"/>
      <c r="D40" s="660"/>
      <c r="E40" s="660"/>
      <c r="F40" s="660"/>
      <c r="G40" s="660">
        <v>2</v>
      </c>
      <c r="H40" s="660"/>
      <c r="I40" s="660"/>
      <c r="J40" s="660"/>
      <c r="K40" s="660"/>
      <c r="L40" s="660"/>
      <c r="M40" s="660"/>
      <c r="N40" s="660"/>
      <c r="O40" s="660"/>
      <c r="P40" s="660"/>
      <c r="Q40" s="660">
        <v>2</v>
      </c>
    </row>
    <row r="41" spans="1:17">
      <c r="A41" s="2" t="s">
        <v>205</v>
      </c>
      <c r="B41" s="660"/>
      <c r="C41" s="660"/>
      <c r="D41" s="660"/>
      <c r="E41" s="660"/>
      <c r="F41" s="660"/>
      <c r="G41" s="660">
        <v>6</v>
      </c>
      <c r="H41" s="660"/>
      <c r="I41" s="660"/>
      <c r="J41" s="660">
        <v>3</v>
      </c>
      <c r="K41" s="660"/>
      <c r="L41" s="660"/>
      <c r="M41" s="660"/>
      <c r="N41" s="660"/>
      <c r="O41" s="660"/>
      <c r="P41" s="660"/>
      <c r="Q41" s="660">
        <v>9</v>
      </c>
    </row>
    <row r="42" spans="1:17">
      <c r="A42" s="2" t="s">
        <v>212</v>
      </c>
      <c r="B42" s="660"/>
      <c r="C42" s="660"/>
      <c r="D42" s="660"/>
      <c r="E42" s="660"/>
      <c r="F42" s="660"/>
      <c r="G42" s="660">
        <v>3</v>
      </c>
      <c r="H42" s="660"/>
      <c r="I42" s="660"/>
      <c r="J42" s="660"/>
      <c r="K42" s="660"/>
      <c r="L42" s="660"/>
      <c r="M42" s="660"/>
      <c r="N42" s="660"/>
      <c r="O42" s="660"/>
      <c r="P42" s="660"/>
      <c r="Q42" s="660">
        <v>3</v>
      </c>
    </row>
    <row r="43" spans="1:17">
      <c r="A43" s="2" t="s">
        <v>207</v>
      </c>
      <c r="B43" s="660"/>
      <c r="C43" s="660"/>
      <c r="D43" s="660"/>
      <c r="E43" s="660"/>
      <c r="F43" s="660"/>
      <c r="G43" s="660">
        <v>11</v>
      </c>
      <c r="H43" s="660"/>
      <c r="I43" s="660"/>
      <c r="J43" s="660"/>
      <c r="K43" s="660"/>
      <c r="L43" s="660"/>
      <c r="M43" s="660"/>
      <c r="N43" s="660"/>
      <c r="O43" s="660"/>
      <c r="P43" s="660"/>
      <c r="Q43" s="660">
        <v>11</v>
      </c>
    </row>
    <row r="44" spans="1:17">
      <c r="A44" s="2" t="s">
        <v>215</v>
      </c>
      <c r="B44" s="660"/>
      <c r="C44" s="660"/>
      <c r="D44" s="660"/>
      <c r="E44" s="660"/>
      <c r="F44" s="660"/>
      <c r="G44" s="660"/>
      <c r="H44" s="660">
        <v>1</v>
      </c>
      <c r="I44" s="660"/>
      <c r="J44" s="660"/>
      <c r="K44" s="660"/>
      <c r="L44" s="660"/>
      <c r="M44" s="660"/>
      <c r="N44" s="660"/>
      <c r="O44" s="660"/>
      <c r="P44" s="660"/>
      <c r="Q44" s="660">
        <v>1</v>
      </c>
    </row>
    <row r="45" spans="1:17">
      <c r="A45" s="2" t="s">
        <v>218</v>
      </c>
      <c r="B45" s="660"/>
      <c r="C45" s="660"/>
      <c r="D45" s="660"/>
      <c r="E45" s="660"/>
      <c r="F45" s="660"/>
      <c r="G45" s="660"/>
      <c r="H45" s="660">
        <v>7</v>
      </c>
      <c r="I45" s="660"/>
      <c r="J45" s="660"/>
      <c r="K45" s="660"/>
      <c r="L45" s="660">
        <v>2</v>
      </c>
      <c r="M45" s="660"/>
      <c r="N45" s="660"/>
      <c r="O45" s="660"/>
      <c r="P45" s="660"/>
      <c r="Q45" s="660">
        <v>9</v>
      </c>
    </row>
    <row r="46" spans="1:17">
      <c r="A46" s="2" t="s">
        <v>1408</v>
      </c>
      <c r="B46" s="660"/>
      <c r="C46" s="660"/>
      <c r="D46" s="660"/>
      <c r="E46" s="660"/>
      <c r="F46" s="660"/>
      <c r="G46" s="660"/>
      <c r="H46" s="660">
        <v>1</v>
      </c>
      <c r="I46" s="660"/>
      <c r="J46" s="660"/>
      <c r="K46" s="660"/>
      <c r="L46" s="660"/>
      <c r="M46" s="660"/>
      <c r="N46" s="660"/>
      <c r="O46" s="660"/>
      <c r="P46" s="660">
        <v>1</v>
      </c>
      <c r="Q46" s="660">
        <v>2</v>
      </c>
    </row>
    <row r="47" spans="1:17">
      <c r="A47" s="2" t="s">
        <v>236</v>
      </c>
      <c r="B47" s="660"/>
      <c r="C47" s="660"/>
      <c r="D47" s="660"/>
      <c r="E47" s="660"/>
      <c r="F47" s="660"/>
      <c r="G47" s="660"/>
      <c r="H47" s="660">
        <v>3</v>
      </c>
      <c r="I47" s="660"/>
      <c r="J47" s="660"/>
      <c r="K47" s="660"/>
      <c r="L47" s="660"/>
      <c r="M47" s="660"/>
      <c r="N47" s="660"/>
      <c r="O47" s="660"/>
      <c r="P47" s="660"/>
      <c r="Q47" s="660">
        <v>3</v>
      </c>
    </row>
    <row r="48" spans="1:17">
      <c r="A48" s="2" t="s">
        <v>238</v>
      </c>
      <c r="B48" s="660"/>
      <c r="C48" s="660"/>
      <c r="D48" s="660"/>
      <c r="E48" s="660"/>
      <c r="F48" s="660"/>
      <c r="G48" s="660"/>
      <c r="H48" s="660"/>
      <c r="I48" s="660">
        <v>2</v>
      </c>
      <c r="J48" s="660"/>
      <c r="K48" s="660"/>
      <c r="L48" s="660"/>
      <c r="M48" s="660"/>
      <c r="N48" s="660"/>
      <c r="O48" s="660"/>
      <c r="P48" s="660"/>
      <c r="Q48" s="660">
        <v>2</v>
      </c>
    </row>
    <row r="49" spans="1:17">
      <c r="A49" s="2" t="s">
        <v>241</v>
      </c>
      <c r="B49" s="660"/>
      <c r="C49" s="660"/>
      <c r="D49" s="660"/>
      <c r="E49" s="660"/>
      <c r="F49" s="660"/>
      <c r="G49" s="660"/>
      <c r="H49" s="660"/>
      <c r="I49" s="660">
        <v>4</v>
      </c>
      <c r="J49" s="660"/>
      <c r="K49" s="660"/>
      <c r="L49" s="660"/>
      <c r="M49" s="660"/>
      <c r="N49" s="660"/>
      <c r="O49" s="660"/>
      <c r="P49" s="660"/>
      <c r="Q49" s="660">
        <v>4</v>
      </c>
    </row>
    <row r="50" spans="1:17">
      <c r="A50" s="2" t="s">
        <v>224</v>
      </c>
      <c r="B50" s="660"/>
      <c r="C50" s="660"/>
      <c r="D50" s="660"/>
      <c r="E50" s="660"/>
      <c r="F50" s="660"/>
      <c r="G50" s="660"/>
      <c r="H50" s="660"/>
      <c r="I50" s="660">
        <v>3</v>
      </c>
      <c r="J50" s="660"/>
      <c r="K50" s="660"/>
      <c r="L50" s="660"/>
      <c r="M50" s="660"/>
      <c r="N50" s="660"/>
      <c r="O50" s="660"/>
      <c r="P50" s="660"/>
      <c r="Q50" s="660">
        <v>3</v>
      </c>
    </row>
    <row r="51" spans="1:17">
      <c r="A51" s="2" t="s">
        <v>228</v>
      </c>
      <c r="B51" s="660"/>
      <c r="C51" s="660"/>
      <c r="D51" s="660"/>
      <c r="E51" s="660"/>
      <c r="F51" s="660"/>
      <c r="G51" s="660"/>
      <c r="H51" s="660"/>
      <c r="I51" s="660">
        <v>6</v>
      </c>
      <c r="J51" s="660"/>
      <c r="K51" s="660"/>
      <c r="L51" s="660"/>
      <c r="M51" s="660"/>
      <c r="N51" s="660"/>
      <c r="O51" s="660"/>
      <c r="P51" s="660"/>
      <c r="Q51" s="660">
        <v>6</v>
      </c>
    </row>
    <row r="52" spans="1:17">
      <c r="A52" s="2" t="s">
        <v>230</v>
      </c>
      <c r="B52" s="660"/>
      <c r="C52" s="660"/>
      <c r="D52" s="660"/>
      <c r="E52" s="660"/>
      <c r="F52" s="660"/>
      <c r="G52" s="660"/>
      <c r="H52" s="660"/>
      <c r="I52" s="660">
        <v>2</v>
      </c>
      <c r="J52" s="660"/>
      <c r="K52" s="660"/>
      <c r="L52" s="660"/>
      <c r="M52" s="660"/>
      <c r="N52" s="660"/>
      <c r="O52" s="660"/>
      <c r="P52" s="660"/>
      <c r="Q52" s="660">
        <v>2</v>
      </c>
    </row>
    <row r="53" spans="1:17">
      <c r="A53" s="2" t="s">
        <v>1040</v>
      </c>
      <c r="B53" s="660"/>
      <c r="C53" s="660"/>
      <c r="D53" s="660">
        <v>1</v>
      </c>
      <c r="E53" s="660"/>
      <c r="F53" s="660"/>
      <c r="G53" s="660"/>
      <c r="H53" s="660"/>
      <c r="I53" s="660"/>
      <c r="J53" s="660"/>
      <c r="K53" s="660"/>
      <c r="L53" s="660"/>
      <c r="M53" s="660"/>
      <c r="N53" s="660"/>
      <c r="O53" s="660"/>
      <c r="P53" s="660"/>
      <c r="Q53" s="660">
        <v>1</v>
      </c>
    </row>
    <row r="54" spans="1:17">
      <c r="A54" s="2" t="s">
        <v>848</v>
      </c>
      <c r="B54" s="660"/>
      <c r="C54" s="660"/>
      <c r="D54" s="660"/>
      <c r="E54" s="660"/>
      <c r="F54" s="660"/>
      <c r="G54" s="660">
        <v>1</v>
      </c>
      <c r="H54" s="660"/>
      <c r="I54" s="660"/>
      <c r="J54" s="660"/>
      <c r="K54" s="660"/>
      <c r="L54" s="660"/>
      <c r="M54" s="660"/>
      <c r="N54" s="660">
        <v>3</v>
      </c>
      <c r="O54" s="660"/>
      <c r="P54" s="660"/>
      <c r="Q54" s="660">
        <v>4</v>
      </c>
    </row>
    <row r="55" spans="1:17">
      <c r="A55" s="2" t="s">
        <v>221</v>
      </c>
      <c r="B55" s="660"/>
      <c r="C55" s="660"/>
      <c r="D55" s="660"/>
      <c r="E55" s="660"/>
      <c r="F55" s="660"/>
      <c r="G55" s="660"/>
      <c r="H55" s="660">
        <v>1</v>
      </c>
      <c r="I55" s="660"/>
      <c r="J55" s="660"/>
      <c r="K55" s="660"/>
      <c r="L55" s="660"/>
      <c r="M55" s="660"/>
      <c r="N55" s="660"/>
      <c r="O55" s="660"/>
      <c r="P55" s="660"/>
      <c r="Q55" s="660">
        <v>1</v>
      </c>
    </row>
    <row r="56" spans="1:17">
      <c r="A56" s="2" t="s">
        <v>58</v>
      </c>
      <c r="B56" s="660">
        <v>15</v>
      </c>
      <c r="C56" s="660">
        <v>16</v>
      </c>
      <c r="D56" s="660">
        <v>15</v>
      </c>
      <c r="E56" s="660">
        <v>27</v>
      </c>
      <c r="F56" s="660">
        <v>6</v>
      </c>
      <c r="G56" s="660">
        <v>59</v>
      </c>
      <c r="H56" s="660">
        <v>14</v>
      </c>
      <c r="I56" s="660">
        <v>17</v>
      </c>
      <c r="J56" s="660">
        <v>3</v>
      </c>
      <c r="K56" s="660">
        <v>4</v>
      </c>
      <c r="L56" s="660">
        <v>2</v>
      </c>
      <c r="M56" s="660">
        <v>1</v>
      </c>
      <c r="N56" s="660">
        <v>3</v>
      </c>
      <c r="O56" s="660">
        <v>1</v>
      </c>
      <c r="P56" s="660">
        <v>1</v>
      </c>
      <c r="Q56" s="660">
        <v>184</v>
      </c>
    </row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69" width="19.125" style="294" bestFit="1" customWidth="1"/>
    <col min="70" max="70" width="22.25" style="294" bestFit="1" customWidth="1"/>
    <col min="71" max="73" width="19.125" style="294" bestFit="1" customWidth="1"/>
    <col min="74" max="75" width="26.875" style="294" bestFit="1" customWidth="1"/>
    <col min="76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8" customFormat="1">
      <c r="A2" s="379"/>
      <c r="B2" s="50"/>
      <c r="C2" s="50"/>
      <c r="F2" s="380"/>
    </row>
    <row r="3" spans="1:22" s="56" customFormat="1">
      <c r="A3" s="50" t="s">
        <v>1480</v>
      </c>
      <c r="B3" s="50" t="s">
        <v>2387</v>
      </c>
      <c r="C3" s="50" t="s">
        <v>2388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75">
      <c r="B34" s="662" t="s">
        <v>2389</v>
      </c>
    </row>
    <row r="35" spans="1:7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2203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2229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3188</v>
      </c>
      <c r="BT35" s="53">
        <v>44561</v>
      </c>
      <c r="BV35" s="294" t="s">
        <v>2387</v>
      </c>
      <c r="BW35" s="294" t="s">
        <v>2388</v>
      </c>
    </row>
    <row r="36" spans="1:75">
      <c r="A36" s="663" t="s">
        <v>1480</v>
      </c>
      <c r="B36" s="294" t="s">
        <v>2390</v>
      </c>
      <c r="C36" s="294" t="s">
        <v>2391</v>
      </c>
      <c r="D36" s="294" t="s">
        <v>2390</v>
      </c>
      <c r="E36" s="294" t="s">
        <v>2391</v>
      </c>
      <c r="F36" s="294" t="s">
        <v>2390</v>
      </c>
      <c r="G36" s="294" t="s">
        <v>2391</v>
      </c>
      <c r="H36" s="294" t="s">
        <v>2390</v>
      </c>
      <c r="I36" s="294" t="s">
        <v>2391</v>
      </c>
      <c r="J36" s="294" t="s">
        <v>2390</v>
      </c>
      <c r="K36" s="294" t="s">
        <v>2391</v>
      </c>
      <c r="L36" s="294" t="s">
        <v>2390</v>
      </c>
      <c r="M36" s="294" t="s">
        <v>2391</v>
      </c>
      <c r="N36" s="294" t="s">
        <v>2390</v>
      </c>
      <c r="O36" s="294" t="s">
        <v>2391</v>
      </c>
      <c r="P36" s="294" t="s">
        <v>2390</v>
      </c>
      <c r="Q36" s="294" t="s">
        <v>2391</v>
      </c>
      <c r="R36" s="294" t="s">
        <v>2390</v>
      </c>
      <c r="S36" s="294" t="s">
        <v>2391</v>
      </c>
      <c r="T36" s="294" t="s">
        <v>2390</v>
      </c>
      <c r="U36" s="294" t="s">
        <v>2391</v>
      </c>
      <c r="V36" s="294" t="s">
        <v>2390</v>
      </c>
      <c r="W36" s="294" t="s">
        <v>2391</v>
      </c>
      <c r="X36" s="294" t="s">
        <v>2390</v>
      </c>
      <c r="Y36" s="294" t="s">
        <v>2391</v>
      </c>
      <c r="Z36" s="294" t="s">
        <v>2390</v>
      </c>
      <c r="AA36" s="294" t="s">
        <v>2391</v>
      </c>
      <c r="AB36" s="294" t="s">
        <v>2390</v>
      </c>
      <c r="AC36" s="294" t="s">
        <v>2391</v>
      </c>
      <c r="AD36" s="294" t="s">
        <v>2390</v>
      </c>
      <c r="AE36" s="294" t="s">
        <v>2391</v>
      </c>
      <c r="AF36" s="294" t="s">
        <v>2390</v>
      </c>
      <c r="AG36" s="294" t="s">
        <v>2391</v>
      </c>
      <c r="AH36" s="294" t="s">
        <v>2390</v>
      </c>
      <c r="AI36" s="294" t="s">
        <v>2391</v>
      </c>
      <c r="AJ36" s="294" t="s">
        <v>2390</v>
      </c>
      <c r="AK36" s="294" t="s">
        <v>2391</v>
      </c>
      <c r="AL36" s="294" t="s">
        <v>2390</v>
      </c>
      <c r="AM36" s="294" t="s">
        <v>2391</v>
      </c>
      <c r="AN36" s="294" t="s">
        <v>2390</v>
      </c>
      <c r="AO36" s="294" t="s">
        <v>2391</v>
      </c>
      <c r="AP36" s="294" t="s">
        <v>2390</v>
      </c>
      <c r="AQ36" s="294" t="s">
        <v>2391</v>
      </c>
      <c r="AR36" s="294" t="s">
        <v>2390</v>
      </c>
      <c r="AS36" s="294" t="s">
        <v>2391</v>
      </c>
      <c r="AT36" s="294" t="s">
        <v>2390</v>
      </c>
      <c r="AU36" s="294" t="s">
        <v>2391</v>
      </c>
      <c r="AV36" s="294" t="s">
        <v>2390</v>
      </c>
      <c r="AW36" s="294" t="s">
        <v>2391</v>
      </c>
      <c r="AX36" s="294" t="s">
        <v>2390</v>
      </c>
      <c r="AY36" s="294" t="s">
        <v>2391</v>
      </c>
      <c r="AZ36" s="294" t="s">
        <v>2390</v>
      </c>
      <c r="BA36" s="294" t="s">
        <v>2391</v>
      </c>
      <c r="BB36" s="294" t="s">
        <v>2390</v>
      </c>
      <c r="BC36" s="294" t="s">
        <v>2391</v>
      </c>
      <c r="BD36" s="294" t="s">
        <v>2390</v>
      </c>
      <c r="BE36" s="294" t="s">
        <v>2391</v>
      </c>
      <c r="BF36" s="294" t="s">
        <v>2390</v>
      </c>
      <c r="BG36" s="294" t="s">
        <v>2391</v>
      </c>
      <c r="BH36" s="294" t="s">
        <v>2390</v>
      </c>
      <c r="BI36" s="294" t="s">
        <v>2391</v>
      </c>
      <c r="BJ36" s="294" t="s">
        <v>2390</v>
      </c>
      <c r="BK36" s="294" t="s">
        <v>2391</v>
      </c>
      <c r="BL36" s="294" t="s">
        <v>2390</v>
      </c>
      <c r="BM36" s="294" t="s">
        <v>2391</v>
      </c>
      <c r="BN36" s="294" t="s">
        <v>2390</v>
      </c>
      <c r="BO36" s="294" t="s">
        <v>2391</v>
      </c>
      <c r="BP36" s="294" t="s">
        <v>2390</v>
      </c>
      <c r="BQ36" s="294" t="s">
        <v>2391</v>
      </c>
      <c r="BR36" s="294" t="s">
        <v>2390</v>
      </c>
      <c r="BS36" s="294" t="s">
        <v>2391</v>
      </c>
      <c r="BT36" s="294" t="s">
        <v>2390</v>
      </c>
      <c r="BU36" s="294" t="s">
        <v>2391</v>
      </c>
    </row>
    <row r="37" spans="1:75">
      <c r="A37" s="42">
        <v>44396</v>
      </c>
      <c r="B37" s="660"/>
      <c r="C37" s="660"/>
      <c r="D37" s="660"/>
      <c r="E37" s="660"/>
      <c r="F37" s="660"/>
      <c r="G37" s="660"/>
      <c r="H37" s="660"/>
      <c r="I37" s="660"/>
      <c r="J37" s="660"/>
      <c r="K37" s="660"/>
      <c r="L37" s="660"/>
      <c r="M37" s="660"/>
      <c r="N37" s="660"/>
      <c r="O37" s="660"/>
      <c r="P37" s="660"/>
      <c r="Q37" s="660"/>
      <c r="R37" s="660"/>
      <c r="S37" s="660"/>
      <c r="T37" s="660"/>
      <c r="U37" s="660"/>
      <c r="V37" s="660"/>
      <c r="W37" s="660"/>
      <c r="X37" s="660"/>
      <c r="Y37" s="660"/>
      <c r="Z37" s="660"/>
      <c r="AA37" s="660"/>
      <c r="AB37" s="660"/>
      <c r="AC37" s="660"/>
      <c r="AD37" s="660"/>
      <c r="AE37" s="660"/>
      <c r="AF37" s="660"/>
      <c r="AG37" s="660"/>
      <c r="AH37" s="660"/>
      <c r="AI37" s="660"/>
      <c r="AJ37" s="660"/>
      <c r="AK37" s="660"/>
      <c r="AL37" s="660"/>
      <c r="AM37" s="660"/>
      <c r="AN37" s="660"/>
      <c r="AO37" s="660"/>
      <c r="AP37" s="660"/>
      <c r="AQ37" s="660"/>
      <c r="AR37" s="660"/>
      <c r="AS37" s="660"/>
      <c r="AT37" s="660"/>
      <c r="AU37" s="660"/>
      <c r="AV37" s="660"/>
      <c r="AW37" s="660"/>
      <c r="AX37" s="660"/>
      <c r="AY37" s="660"/>
      <c r="AZ37" s="660"/>
      <c r="BA37" s="660"/>
      <c r="BB37" s="660"/>
      <c r="BC37" s="660"/>
      <c r="BD37" s="660"/>
      <c r="BE37" s="660"/>
      <c r="BF37" s="660"/>
      <c r="BG37" s="660"/>
      <c r="BH37" s="660"/>
      <c r="BI37" s="660"/>
      <c r="BJ37" s="660"/>
      <c r="BK37" s="660"/>
      <c r="BL37" s="660">
        <v>1</v>
      </c>
      <c r="BM37" s="660"/>
      <c r="BN37" s="660"/>
      <c r="BO37" s="660"/>
      <c r="BP37" s="660"/>
      <c r="BQ37" s="660"/>
      <c r="BR37" s="660"/>
      <c r="BS37" s="660"/>
      <c r="BT37" s="660"/>
      <c r="BU37" s="660"/>
      <c r="BV37" s="660">
        <v>1</v>
      </c>
      <c r="BW37" s="660"/>
    </row>
    <row r="38" spans="1:75">
      <c r="A38" s="42">
        <v>44397</v>
      </c>
      <c r="B38" s="660">
        <v>2</v>
      </c>
      <c r="C38" s="660">
        <v>2</v>
      </c>
      <c r="D38" s="660"/>
      <c r="E38" s="660"/>
      <c r="F38" s="660"/>
      <c r="G38" s="660"/>
      <c r="H38" s="660"/>
      <c r="I38" s="660"/>
      <c r="J38" s="660"/>
      <c r="K38" s="660"/>
      <c r="L38" s="660"/>
      <c r="M38" s="660"/>
      <c r="N38" s="660"/>
      <c r="O38" s="660"/>
      <c r="P38" s="660"/>
      <c r="Q38" s="660"/>
      <c r="R38" s="660"/>
      <c r="S38" s="660"/>
      <c r="T38" s="660"/>
      <c r="U38" s="660"/>
      <c r="V38" s="660"/>
      <c r="W38" s="660"/>
      <c r="X38" s="660"/>
      <c r="Y38" s="660"/>
      <c r="Z38" s="660"/>
      <c r="AA38" s="660"/>
      <c r="AB38" s="660"/>
      <c r="AC38" s="660"/>
      <c r="AD38" s="660"/>
      <c r="AE38" s="660"/>
      <c r="AF38" s="660"/>
      <c r="AG38" s="660"/>
      <c r="AH38" s="660"/>
      <c r="AI38" s="660"/>
      <c r="AJ38" s="660"/>
      <c r="AK38" s="660"/>
      <c r="AL38" s="660"/>
      <c r="AM38" s="660"/>
      <c r="AN38" s="660"/>
      <c r="AO38" s="660"/>
      <c r="AP38" s="660"/>
      <c r="AQ38" s="660"/>
      <c r="AR38" s="660"/>
      <c r="AS38" s="660"/>
      <c r="AT38" s="660"/>
      <c r="AU38" s="660"/>
      <c r="AV38" s="660"/>
      <c r="AW38" s="660"/>
      <c r="AX38" s="660"/>
      <c r="AY38" s="660"/>
      <c r="AZ38" s="660"/>
      <c r="BA38" s="660"/>
      <c r="BB38" s="660"/>
      <c r="BC38" s="660"/>
      <c r="BD38" s="660"/>
      <c r="BE38" s="660"/>
      <c r="BF38" s="660"/>
      <c r="BG38" s="660"/>
      <c r="BH38" s="660"/>
      <c r="BI38" s="660"/>
      <c r="BJ38" s="660"/>
      <c r="BK38" s="660"/>
      <c r="BL38" s="660"/>
      <c r="BM38" s="660"/>
      <c r="BN38" s="660"/>
      <c r="BO38" s="660"/>
      <c r="BP38" s="660"/>
      <c r="BQ38" s="660"/>
      <c r="BR38" s="660"/>
      <c r="BS38" s="660"/>
      <c r="BT38" s="660"/>
      <c r="BU38" s="660"/>
      <c r="BV38" s="660">
        <v>2</v>
      </c>
      <c r="BW38" s="660">
        <v>2</v>
      </c>
    </row>
    <row r="39" spans="1:75">
      <c r="A39" s="42">
        <v>44398</v>
      </c>
      <c r="B39" s="660">
        <v>1</v>
      </c>
      <c r="C39" s="660">
        <v>1</v>
      </c>
      <c r="D39" s="660">
        <v>1</v>
      </c>
      <c r="E39" s="660"/>
      <c r="F39" s="660"/>
      <c r="G39" s="660"/>
      <c r="H39" s="660"/>
      <c r="I39" s="660"/>
      <c r="J39" s="660">
        <v>4</v>
      </c>
      <c r="K39" s="660">
        <v>4</v>
      </c>
      <c r="L39" s="660"/>
      <c r="M39" s="660"/>
      <c r="N39" s="660"/>
      <c r="O39" s="660"/>
      <c r="P39" s="660"/>
      <c r="Q39" s="660"/>
      <c r="R39" s="660"/>
      <c r="S39" s="660"/>
      <c r="T39" s="660"/>
      <c r="U39" s="660"/>
      <c r="V39" s="660"/>
      <c r="W39" s="660"/>
      <c r="X39" s="660"/>
      <c r="Y39" s="660"/>
      <c r="Z39" s="660"/>
      <c r="AA39" s="660"/>
      <c r="AB39" s="660"/>
      <c r="AC39" s="660"/>
      <c r="AD39" s="660"/>
      <c r="AE39" s="660"/>
      <c r="AF39" s="660"/>
      <c r="AG39" s="660"/>
      <c r="AH39" s="660"/>
      <c r="AI39" s="660"/>
      <c r="AJ39" s="660"/>
      <c r="AK39" s="660"/>
      <c r="AL39" s="660"/>
      <c r="AM39" s="660"/>
      <c r="AN39" s="660"/>
      <c r="AO39" s="660"/>
      <c r="AP39" s="660"/>
      <c r="AQ39" s="660"/>
      <c r="AR39" s="660"/>
      <c r="AS39" s="660"/>
      <c r="AT39" s="660"/>
      <c r="AU39" s="660"/>
      <c r="AV39" s="660"/>
      <c r="AW39" s="660"/>
      <c r="AX39" s="660"/>
      <c r="AY39" s="660"/>
      <c r="AZ39" s="660"/>
      <c r="BA39" s="660"/>
      <c r="BB39" s="660"/>
      <c r="BC39" s="660"/>
      <c r="BD39" s="660"/>
      <c r="BE39" s="660"/>
      <c r="BF39" s="660"/>
      <c r="BG39" s="660"/>
      <c r="BH39" s="660"/>
      <c r="BI39" s="660"/>
      <c r="BJ39" s="660"/>
      <c r="BK39" s="660"/>
      <c r="BL39" s="660"/>
      <c r="BM39" s="660"/>
      <c r="BN39" s="660"/>
      <c r="BO39" s="660"/>
      <c r="BP39" s="660"/>
      <c r="BQ39" s="660"/>
      <c r="BR39" s="660"/>
      <c r="BS39" s="660"/>
      <c r="BT39" s="660"/>
      <c r="BU39" s="660"/>
      <c r="BV39" s="660">
        <v>6</v>
      </c>
      <c r="BW39" s="660">
        <v>5</v>
      </c>
    </row>
    <row r="40" spans="1:75">
      <c r="A40" s="42">
        <v>44399</v>
      </c>
      <c r="B40" s="660">
        <v>2</v>
      </c>
      <c r="C40" s="660">
        <v>2</v>
      </c>
      <c r="D40" s="660"/>
      <c r="E40" s="660"/>
      <c r="F40" s="660">
        <v>1</v>
      </c>
      <c r="G40" s="660">
        <v>1</v>
      </c>
      <c r="H40" s="660"/>
      <c r="I40" s="660"/>
      <c r="J40" s="660"/>
      <c r="K40" s="660"/>
      <c r="L40" s="660"/>
      <c r="M40" s="660"/>
      <c r="N40" s="660">
        <v>1</v>
      </c>
      <c r="O40" s="660">
        <v>1</v>
      </c>
      <c r="P40" s="660"/>
      <c r="Q40" s="660"/>
      <c r="R40" s="660"/>
      <c r="S40" s="660"/>
      <c r="T40" s="660"/>
      <c r="U40" s="660"/>
      <c r="V40" s="660"/>
      <c r="W40" s="660"/>
      <c r="X40" s="660"/>
      <c r="Y40" s="660"/>
      <c r="Z40" s="660"/>
      <c r="AA40" s="660"/>
      <c r="AB40" s="660"/>
      <c r="AC40" s="660"/>
      <c r="AD40" s="660"/>
      <c r="AE40" s="660"/>
      <c r="AF40" s="660"/>
      <c r="AG40" s="660"/>
      <c r="AH40" s="660"/>
      <c r="AI40" s="660"/>
      <c r="AJ40" s="660"/>
      <c r="AK40" s="660"/>
      <c r="AL40" s="660"/>
      <c r="AM40" s="660"/>
      <c r="AN40" s="660"/>
      <c r="AO40" s="660"/>
      <c r="AP40" s="660"/>
      <c r="AQ40" s="660"/>
      <c r="AR40" s="660"/>
      <c r="AS40" s="660"/>
      <c r="AT40" s="660"/>
      <c r="AU40" s="660"/>
      <c r="AV40" s="660"/>
      <c r="AW40" s="660"/>
      <c r="AX40" s="660"/>
      <c r="AY40" s="660"/>
      <c r="AZ40" s="660"/>
      <c r="BA40" s="660"/>
      <c r="BB40" s="660"/>
      <c r="BC40" s="660"/>
      <c r="BD40" s="660"/>
      <c r="BE40" s="660"/>
      <c r="BF40" s="660"/>
      <c r="BG40" s="660"/>
      <c r="BH40" s="660"/>
      <c r="BI40" s="660"/>
      <c r="BJ40" s="660"/>
      <c r="BK40" s="660"/>
      <c r="BL40" s="660"/>
      <c r="BM40" s="660"/>
      <c r="BN40" s="660"/>
      <c r="BO40" s="660"/>
      <c r="BP40" s="660"/>
      <c r="BQ40" s="660"/>
      <c r="BR40" s="660"/>
      <c r="BS40" s="660"/>
      <c r="BT40" s="660"/>
      <c r="BU40" s="660"/>
      <c r="BV40" s="660">
        <v>4</v>
      </c>
      <c r="BW40" s="660">
        <v>4</v>
      </c>
    </row>
    <row r="41" spans="1:75">
      <c r="A41" s="42">
        <v>44400</v>
      </c>
      <c r="B41" s="660">
        <v>1</v>
      </c>
      <c r="C41" s="660">
        <v>1</v>
      </c>
      <c r="D41" s="660"/>
      <c r="E41" s="660"/>
      <c r="F41" s="660"/>
      <c r="G41" s="660"/>
      <c r="H41" s="660">
        <v>1</v>
      </c>
      <c r="I41" s="660">
        <v>1</v>
      </c>
      <c r="J41" s="660"/>
      <c r="K41" s="660"/>
      <c r="L41" s="660"/>
      <c r="M41" s="660"/>
      <c r="N41" s="660"/>
      <c r="O41" s="660"/>
      <c r="P41" s="660"/>
      <c r="Q41" s="660"/>
      <c r="R41" s="660"/>
      <c r="S41" s="660"/>
      <c r="T41" s="660"/>
      <c r="U41" s="660"/>
      <c r="V41" s="660"/>
      <c r="W41" s="660"/>
      <c r="X41" s="660"/>
      <c r="Y41" s="660"/>
      <c r="Z41" s="660"/>
      <c r="AA41" s="660"/>
      <c r="AB41" s="660"/>
      <c r="AC41" s="660"/>
      <c r="AD41" s="660"/>
      <c r="AE41" s="660"/>
      <c r="AF41" s="660"/>
      <c r="AG41" s="660"/>
      <c r="AH41" s="660"/>
      <c r="AI41" s="660"/>
      <c r="AJ41" s="660"/>
      <c r="AK41" s="660"/>
      <c r="AL41" s="660"/>
      <c r="AM41" s="660"/>
      <c r="AN41" s="660"/>
      <c r="AO41" s="660"/>
      <c r="AP41" s="660"/>
      <c r="AQ41" s="660"/>
      <c r="AR41" s="660"/>
      <c r="AS41" s="660"/>
      <c r="AT41" s="660"/>
      <c r="AU41" s="660"/>
      <c r="AV41" s="660"/>
      <c r="AW41" s="660"/>
      <c r="AX41" s="660"/>
      <c r="AY41" s="660"/>
      <c r="AZ41" s="660"/>
      <c r="BA41" s="660"/>
      <c r="BB41" s="660"/>
      <c r="BC41" s="660"/>
      <c r="BD41" s="660"/>
      <c r="BE41" s="660"/>
      <c r="BF41" s="660"/>
      <c r="BG41" s="660"/>
      <c r="BH41" s="660"/>
      <c r="BI41" s="660"/>
      <c r="BJ41" s="660"/>
      <c r="BK41" s="660"/>
      <c r="BL41" s="660"/>
      <c r="BM41" s="660"/>
      <c r="BN41" s="660"/>
      <c r="BO41" s="660"/>
      <c r="BP41" s="660"/>
      <c r="BQ41" s="660"/>
      <c r="BR41" s="660"/>
      <c r="BS41" s="660"/>
      <c r="BT41" s="660"/>
      <c r="BU41" s="660"/>
      <c r="BV41" s="660">
        <v>2</v>
      </c>
      <c r="BW41" s="660">
        <v>2</v>
      </c>
    </row>
    <row r="42" spans="1:75">
      <c r="A42" s="2" t="s">
        <v>99</v>
      </c>
      <c r="B42" s="660"/>
      <c r="C42" s="660"/>
      <c r="D42" s="660"/>
      <c r="E42" s="660"/>
      <c r="F42" s="660"/>
      <c r="G42" s="660"/>
      <c r="H42" s="660"/>
      <c r="I42" s="660"/>
      <c r="J42" s="660"/>
      <c r="K42" s="660"/>
      <c r="L42" s="660"/>
      <c r="M42" s="660"/>
      <c r="N42" s="660"/>
      <c r="O42" s="660"/>
      <c r="P42" s="660"/>
      <c r="Q42" s="660"/>
      <c r="R42" s="660"/>
      <c r="S42" s="660"/>
      <c r="T42" s="660"/>
      <c r="U42" s="660"/>
      <c r="V42" s="660"/>
      <c r="W42" s="660"/>
      <c r="X42" s="660"/>
      <c r="Y42" s="660"/>
      <c r="Z42" s="660"/>
      <c r="AA42" s="660"/>
      <c r="AB42" s="660"/>
      <c r="AC42" s="660"/>
      <c r="AD42" s="660"/>
      <c r="AE42" s="660"/>
      <c r="AF42" s="660"/>
      <c r="AG42" s="660"/>
      <c r="AH42" s="660"/>
      <c r="AI42" s="660"/>
      <c r="AJ42" s="660"/>
      <c r="AK42" s="660"/>
      <c r="AL42" s="660"/>
      <c r="AM42" s="660"/>
      <c r="AN42" s="660"/>
      <c r="AO42" s="660"/>
      <c r="AP42" s="660">
        <v>2</v>
      </c>
      <c r="AQ42" s="660"/>
      <c r="AR42" s="660"/>
      <c r="AS42" s="660"/>
      <c r="AT42" s="660"/>
      <c r="AU42" s="660"/>
      <c r="AV42" s="660"/>
      <c r="AW42" s="660"/>
      <c r="AX42" s="660"/>
      <c r="AY42" s="660"/>
      <c r="AZ42" s="660"/>
      <c r="BA42" s="660"/>
      <c r="BB42" s="660"/>
      <c r="BC42" s="660"/>
      <c r="BD42" s="660"/>
      <c r="BE42" s="660"/>
      <c r="BF42" s="660"/>
      <c r="BG42" s="660"/>
      <c r="BH42" s="660"/>
      <c r="BI42" s="660"/>
      <c r="BJ42" s="660"/>
      <c r="BK42" s="660"/>
      <c r="BL42" s="660"/>
      <c r="BM42" s="660"/>
      <c r="BN42" s="660">
        <v>1</v>
      </c>
      <c r="BO42" s="660"/>
      <c r="BP42" s="660"/>
      <c r="BQ42" s="660"/>
      <c r="BR42" s="660"/>
      <c r="BS42" s="660"/>
      <c r="BT42" s="660"/>
      <c r="BU42" s="660"/>
      <c r="BV42" s="660">
        <v>3</v>
      </c>
      <c r="BW42" s="660"/>
    </row>
    <row r="43" spans="1:75">
      <c r="A43" s="42">
        <v>44403</v>
      </c>
      <c r="B43" s="660"/>
      <c r="C43" s="660"/>
      <c r="D43" s="660">
        <v>2</v>
      </c>
      <c r="E43" s="660"/>
      <c r="F43" s="660"/>
      <c r="G43" s="660"/>
      <c r="H43" s="660">
        <v>1</v>
      </c>
      <c r="I43" s="660">
        <v>1</v>
      </c>
      <c r="J43" s="660">
        <v>6</v>
      </c>
      <c r="K43" s="660">
        <v>6</v>
      </c>
      <c r="L43" s="660"/>
      <c r="M43" s="660"/>
      <c r="N43" s="660"/>
      <c r="O43" s="660"/>
      <c r="P43" s="660"/>
      <c r="Q43" s="660"/>
      <c r="R43" s="660"/>
      <c r="S43" s="660"/>
      <c r="T43" s="660"/>
      <c r="U43" s="660"/>
      <c r="V43" s="660"/>
      <c r="W43" s="660"/>
      <c r="X43" s="660"/>
      <c r="Y43" s="660"/>
      <c r="Z43" s="660"/>
      <c r="AA43" s="660"/>
      <c r="AB43" s="660"/>
      <c r="AC43" s="660"/>
      <c r="AD43" s="660"/>
      <c r="AE43" s="660"/>
      <c r="AF43" s="660"/>
      <c r="AG43" s="660"/>
      <c r="AH43" s="660"/>
      <c r="AI43" s="660"/>
      <c r="AJ43" s="660"/>
      <c r="AK43" s="660"/>
      <c r="AL43" s="660"/>
      <c r="AM43" s="660"/>
      <c r="AN43" s="660"/>
      <c r="AO43" s="660"/>
      <c r="AP43" s="660"/>
      <c r="AQ43" s="660"/>
      <c r="AR43" s="660"/>
      <c r="AS43" s="660"/>
      <c r="AT43" s="660"/>
      <c r="AU43" s="660"/>
      <c r="AV43" s="660"/>
      <c r="AW43" s="660"/>
      <c r="AX43" s="660"/>
      <c r="AY43" s="660"/>
      <c r="AZ43" s="660"/>
      <c r="BA43" s="660"/>
      <c r="BB43" s="660"/>
      <c r="BC43" s="660"/>
      <c r="BD43" s="660"/>
      <c r="BE43" s="660"/>
      <c r="BF43" s="660"/>
      <c r="BG43" s="660"/>
      <c r="BH43" s="660"/>
      <c r="BI43" s="660"/>
      <c r="BJ43" s="660"/>
      <c r="BK43" s="660"/>
      <c r="BL43" s="660"/>
      <c r="BM43" s="660"/>
      <c r="BN43" s="660"/>
      <c r="BO43" s="660"/>
      <c r="BP43" s="660"/>
      <c r="BQ43" s="660"/>
      <c r="BR43" s="660"/>
      <c r="BS43" s="660"/>
      <c r="BT43" s="660"/>
      <c r="BU43" s="660"/>
      <c r="BV43" s="660">
        <v>9</v>
      </c>
      <c r="BW43" s="660">
        <v>7</v>
      </c>
    </row>
    <row r="44" spans="1:75">
      <c r="A44" s="42">
        <v>44404</v>
      </c>
      <c r="B44" s="660"/>
      <c r="C44" s="660"/>
      <c r="D44" s="660">
        <v>1</v>
      </c>
      <c r="E44" s="660"/>
      <c r="F44" s="660"/>
      <c r="G44" s="660"/>
      <c r="H44" s="660"/>
      <c r="I44" s="660"/>
      <c r="J44" s="660"/>
      <c r="K44" s="660"/>
      <c r="L44" s="660">
        <v>1</v>
      </c>
      <c r="M44" s="660"/>
      <c r="N44" s="660">
        <v>2</v>
      </c>
      <c r="O44" s="660">
        <v>2</v>
      </c>
      <c r="P44" s="660"/>
      <c r="Q44" s="660"/>
      <c r="R44" s="660"/>
      <c r="S44" s="660"/>
      <c r="T44" s="660"/>
      <c r="U44" s="660"/>
      <c r="V44" s="660"/>
      <c r="W44" s="660"/>
      <c r="X44" s="660"/>
      <c r="Y44" s="660"/>
      <c r="Z44" s="660"/>
      <c r="AA44" s="660"/>
      <c r="AB44" s="660"/>
      <c r="AC44" s="660"/>
      <c r="AD44" s="660"/>
      <c r="AE44" s="660"/>
      <c r="AF44" s="660"/>
      <c r="AG44" s="660"/>
      <c r="AH44" s="660"/>
      <c r="AI44" s="660"/>
      <c r="AJ44" s="660"/>
      <c r="AK44" s="660"/>
      <c r="AL44" s="660"/>
      <c r="AM44" s="660"/>
      <c r="AN44" s="660"/>
      <c r="AO44" s="660"/>
      <c r="AP44" s="660"/>
      <c r="AQ44" s="660"/>
      <c r="AR44" s="660"/>
      <c r="AS44" s="660"/>
      <c r="AT44" s="660"/>
      <c r="AU44" s="660"/>
      <c r="AV44" s="660"/>
      <c r="AW44" s="660"/>
      <c r="AX44" s="660"/>
      <c r="AY44" s="660"/>
      <c r="AZ44" s="660"/>
      <c r="BA44" s="660"/>
      <c r="BB44" s="660"/>
      <c r="BC44" s="660"/>
      <c r="BD44" s="660"/>
      <c r="BE44" s="660"/>
      <c r="BF44" s="660"/>
      <c r="BG44" s="660"/>
      <c r="BH44" s="660"/>
      <c r="BI44" s="660"/>
      <c r="BJ44" s="660"/>
      <c r="BK44" s="660"/>
      <c r="BL44" s="660"/>
      <c r="BM44" s="660"/>
      <c r="BN44" s="660"/>
      <c r="BO44" s="660"/>
      <c r="BP44" s="660"/>
      <c r="BQ44" s="660"/>
      <c r="BR44" s="660"/>
      <c r="BS44" s="660"/>
      <c r="BT44" s="660"/>
      <c r="BU44" s="660"/>
      <c r="BV44" s="660">
        <v>4</v>
      </c>
      <c r="BW44" s="660">
        <v>2</v>
      </c>
    </row>
    <row r="45" spans="1:75">
      <c r="A45" s="42">
        <v>44405</v>
      </c>
      <c r="B45" s="660"/>
      <c r="C45" s="660"/>
      <c r="D45" s="660"/>
      <c r="E45" s="660"/>
      <c r="F45" s="660"/>
      <c r="G45" s="660"/>
      <c r="H45" s="660"/>
      <c r="I45" s="660"/>
      <c r="J45" s="660"/>
      <c r="K45" s="660"/>
      <c r="L45" s="660"/>
      <c r="M45" s="660"/>
      <c r="N45" s="660"/>
      <c r="O45" s="660"/>
      <c r="P45" s="660">
        <v>6</v>
      </c>
      <c r="Q45" s="660">
        <v>5</v>
      </c>
      <c r="R45" s="660"/>
      <c r="S45" s="660"/>
      <c r="T45" s="660"/>
      <c r="U45" s="660"/>
      <c r="V45" s="660"/>
      <c r="W45" s="660"/>
      <c r="X45" s="660"/>
      <c r="Y45" s="660"/>
      <c r="Z45" s="660"/>
      <c r="AA45" s="660"/>
      <c r="AB45" s="660"/>
      <c r="AC45" s="660"/>
      <c r="AD45" s="660"/>
      <c r="AE45" s="660"/>
      <c r="AF45" s="660"/>
      <c r="AG45" s="660"/>
      <c r="AH45" s="660"/>
      <c r="AI45" s="660"/>
      <c r="AJ45" s="660"/>
      <c r="AK45" s="660"/>
      <c r="AL45" s="660"/>
      <c r="AM45" s="660"/>
      <c r="AN45" s="660"/>
      <c r="AO45" s="660"/>
      <c r="AP45" s="660"/>
      <c r="AQ45" s="660"/>
      <c r="AR45" s="660"/>
      <c r="AS45" s="660"/>
      <c r="AT45" s="660"/>
      <c r="AU45" s="660"/>
      <c r="AV45" s="660"/>
      <c r="AW45" s="660"/>
      <c r="AX45" s="660"/>
      <c r="AY45" s="660"/>
      <c r="AZ45" s="660"/>
      <c r="BA45" s="660"/>
      <c r="BB45" s="660"/>
      <c r="BC45" s="660"/>
      <c r="BD45" s="660"/>
      <c r="BE45" s="660"/>
      <c r="BF45" s="660"/>
      <c r="BG45" s="660"/>
      <c r="BH45" s="660"/>
      <c r="BI45" s="660"/>
      <c r="BJ45" s="660"/>
      <c r="BK45" s="660"/>
      <c r="BL45" s="660"/>
      <c r="BM45" s="660"/>
      <c r="BN45" s="660"/>
      <c r="BO45" s="660"/>
      <c r="BP45" s="660"/>
      <c r="BQ45" s="660"/>
      <c r="BR45" s="660"/>
      <c r="BS45" s="660"/>
      <c r="BT45" s="660"/>
      <c r="BU45" s="660"/>
      <c r="BV45" s="660">
        <v>6</v>
      </c>
      <c r="BW45" s="660">
        <v>5</v>
      </c>
    </row>
    <row r="46" spans="1:75">
      <c r="A46" s="42">
        <v>44431</v>
      </c>
      <c r="B46" s="660"/>
      <c r="C46" s="660"/>
      <c r="D46" s="660"/>
      <c r="E46" s="660"/>
      <c r="F46" s="660"/>
      <c r="G46" s="660"/>
      <c r="H46" s="660"/>
      <c r="I46" s="660"/>
      <c r="J46" s="660"/>
      <c r="K46" s="660"/>
      <c r="L46" s="660"/>
      <c r="M46" s="660"/>
      <c r="N46" s="660"/>
      <c r="O46" s="660"/>
      <c r="P46" s="660"/>
      <c r="Q46" s="660"/>
      <c r="R46" s="660"/>
      <c r="S46" s="660"/>
      <c r="T46" s="660">
        <v>2</v>
      </c>
      <c r="U46" s="660">
        <v>2</v>
      </c>
      <c r="V46" s="660"/>
      <c r="W46" s="660"/>
      <c r="X46" s="660"/>
      <c r="Y46" s="660"/>
      <c r="Z46" s="660"/>
      <c r="AA46" s="660"/>
      <c r="AB46" s="660"/>
      <c r="AC46" s="660"/>
      <c r="AD46" s="660"/>
      <c r="AE46" s="660"/>
      <c r="AF46" s="660"/>
      <c r="AG46" s="660"/>
      <c r="AH46" s="660"/>
      <c r="AI46" s="660"/>
      <c r="AJ46" s="660"/>
      <c r="AK46" s="660"/>
      <c r="AL46" s="660"/>
      <c r="AM46" s="660"/>
      <c r="AN46" s="660"/>
      <c r="AO46" s="660"/>
      <c r="AP46" s="660"/>
      <c r="AQ46" s="660"/>
      <c r="AR46" s="660"/>
      <c r="AS46" s="660"/>
      <c r="AT46" s="660"/>
      <c r="AU46" s="660"/>
      <c r="AV46" s="660"/>
      <c r="AW46" s="660"/>
      <c r="AX46" s="660"/>
      <c r="AY46" s="660"/>
      <c r="AZ46" s="660"/>
      <c r="BA46" s="660"/>
      <c r="BB46" s="660"/>
      <c r="BC46" s="660"/>
      <c r="BD46" s="660"/>
      <c r="BE46" s="660"/>
      <c r="BF46" s="660"/>
      <c r="BG46" s="660"/>
      <c r="BH46" s="660"/>
      <c r="BI46" s="660"/>
      <c r="BJ46" s="660"/>
      <c r="BK46" s="660"/>
      <c r="BL46" s="660"/>
      <c r="BM46" s="660"/>
      <c r="BN46" s="660"/>
      <c r="BO46" s="660"/>
      <c r="BP46" s="660"/>
      <c r="BQ46" s="660"/>
      <c r="BR46" s="660"/>
      <c r="BS46" s="660"/>
      <c r="BT46" s="660"/>
      <c r="BU46" s="660"/>
      <c r="BV46" s="660">
        <v>2</v>
      </c>
      <c r="BW46" s="660">
        <v>2</v>
      </c>
    </row>
    <row r="47" spans="1:75">
      <c r="A47" s="42">
        <v>44432</v>
      </c>
      <c r="B47" s="660"/>
      <c r="C47" s="660"/>
      <c r="D47" s="660">
        <v>1</v>
      </c>
      <c r="E47" s="660"/>
      <c r="F47" s="660"/>
      <c r="G47" s="660"/>
      <c r="H47" s="660"/>
      <c r="I47" s="660"/>
      <c r="J47" s="660"/>
      <c r="K47" s="660"/>
      <c r="L47" s="660"/>
      <c r="M47" s="660"/>
      <c r="N47" s="660"/>
      <c r="O47" s="660"/>
      <c r="P47" s="660"/>
      <c r="Q47" s="660"/>
      <c r="R47" s="660"/>
      <c r="S47" s="660"/>
      <c r="T47" s="660">
        <v>1</v>
      </c>
      <c r="U47" s="660"/>
      <c r="V47" s="660">
        <v>1</v>
      </c>
      <c r="W47" s="660">
        <v>1</v>
      </c>
      <c r="X47" s="660">
        <v>3</v>
      </c>
      <c r="Y47" s="660">
        <v>2</v>
      </c>
      <c r="Z47" s="660"/>
      <c r="AA47" s="660"/>
      <c r="AB47" s="660"/>
      <c r="AC47" s="660"/>
      <c r="AD47" s="660"/>
      <c r="AE47" s="660"/>
      <c r="AF47" s="660"/>
      <c r="AG47" s="660"/>
      <c r="AH47" s="660"/>
      <c r="AI47" s="660"/>
      <c r="AJ47" s="660"/>
      <c r="AK47" s="660"/>
      <c r="AL47" s="660"/>
      <c r="AM47" s="660"/>
      <c r="AN47" s="660"/>
      <c r="AO47" s="660"/>
      <c r="AP47" s="660"/>
      <c r="AQ47" s="660"/>
      <c r="AR47" s="660"/>
      <c r="AS47" s="660"/>
      <c r="AT47" s="660"/>
      <c r="AU47" s="660"/>
      <c r="AV47" s="660"/>
      <c r="AW47" s="660"/>
      <c r="AX47" s="660"/>
      <c r="AY47" s="660"/>
      <c r="AZ47" s="660"/>
      <c r="BA47" s="660"/>
      <c r="BB47" s="660"/>
      <c r="BC47" s="660"/>
      <c r="BD47" s="660"/>
      <c r="BE47" s="660"/>
      <c r="BF47" s="660"/>
      <c r="BG47" s="660"/>
      <c r="BH47" s="660"/>
      <c r="BI47" s="660"/>
      <c r="BJ47" s="660"/>
      <c r="BK47" s="660"/>
      <c r="BL47" s="660"/>
      <c r="BM47" s="660"/>
      <c r="BN47" s="660"/>
      <c r="BO47" s="660"/>
      <c r="BP47" s="660"/>
      <c r="BQ47" s="660"/>
      <c r="BR47" s="660"/>
      <c r="BS47" s="660"/>
      <c r="BT47" s="660"/>
      <c r="BU47" s="660"/>
      <c r="BV47" s="660">
        <v>6</v>
      </c>
      <c r="BW47" s="660">
        <v>3</v>
      </c>
    </row>
    <row r="48" spans="1:75">
      <c r="A48" s="42">
        <v>44433</v>
      </c>
      <c r="B48" s="660"/>
      <c r="C48" s="660"/>
      <c r="D48" s="660"/>
      <c r="E48" s="660"/>
      <c r="F48" s="660"/>
      <c r="G48" s="660"/>
      <c r="H48" s="660"/>
      <c r="I48" s="660"/>
      <c r="J48" s="660"/>
      <c r="K48" s="660"/>
      <c r="L48" s="660"/>
      <c r="M48" s="660"/>
      <c r="N48" s="660"/>
      <c r="O48" s="660"/>
      <c r="P48" s="660"/>
      <c r="Q48" s="660"/>
      <c r="R48" s="660"/>
      <c r="S48" s="660"/>
      <c r="T48" s="660"/>
      <c r="U48" s="660"/>
      <c r="V48" s="660"/>
      <c r="W48" s="660"/>
      <c r="X48" s="660"/>
      <c r="Y48" s="660"/>
      <c r="Z48" s="660">
        <v>1</v>
      </c>
      <c r="AA48" s="660"/>
      <c r="AB48" s="660">
        <v>1</v>
      </c>
      <c r="AC48" s="660"/>
      <c r="AD48" s="660"/>
      <c r="AE48" s="660"/>
      <c r="AF48" s="660"/>
      <c r="AG48" s="660"/>
      <c r="AH48" s="660"/>
      <c r="AI48" s="660"/>
      <c r="AJ48" s="660"/>
      <c r="AK48" s="660"/>
      <c r="AL48" s="660"/>
      <c r="AM48" s="660"/>
      <c r="AN48" s="660"/>
      <c r="AO48" s="660"/>
      <c r="AP48" s="660"/>
      <c r="AQ48" s="660"/>
      <c r="AR48" s="660"/>
      <c r="AS48" s="660"/>
      <c r="AT48" s="660"/>
      <c r="AU48" s="660"/>
      <c r="AV48" s="660"/>
      <c r="AW48" s="660"/>
      <c r="AX48" s="660"/>
      <c r="AY48" s="660"/>
      <c r="AZ48" s="660"/>
      <c r="BA48" s="660"/>
      <c r="BB48" s="660"/>
      <c r="BC48" s="660"/>
      <c r="BD48" s="660"/>
      <c r="BE48" s="660"/>
      <c r="BF48" s="660"/>
      <c r="BG48" s="660"/>
      <c r="BH48" s="660"/>
      <c r="BI48" s="660"/>
      <c r="BJ48" s="660"/>
      <c r="BK48" s="660"/>
      <c r="BL48" s="660"/>
      <c r="BM48" s="660"/>
      <c r="BN48" s="660"/>
      <c r="BO48" s="660"/>
      <c r="BP48" s="660"/>
      <c r="BQ48" s="660"/>
      <c r="BR48" s="660"/>
      <c r="BS48" s="660"/>
      <c r="BT48" s="660"/>
      <c r="BU48" s="660"/>
      <c r="BV48" s="660">
        <v>2</v>
      </c>
      <c r="BW48" s="660"/>
    </row>
    <row r="49" spans="1:75">
      <c r="A49" s="42">
        <v>44438</v>
      </c>
      <c r="B49" s="660"/>
      <c r="C49" s="660"/>
      <c r="D49" s="660"/>
      <c r="E49" s="660"/>
      <c r="F49" s="660"/>
      <c r="G49" s="660"/>
      <c r="H49" s="660"/>
      <c r="I49" s="660"/>
      <c r="J49" s="660"/>
      <c r="K49" s="660"/>
      <c r="L49" s="660"/>
      <c r="M49" s="660"/>
      <c r="N49" s="660"/>
      <c r="O49" s="660"/>
      <c r="P49" s="660"/>
      <c r="Q49" s="660"/>
      <c r="R49" s="660"/>
      <c r="S49" s="660"/>
      <c r="T49" s="660"/>
      <c r="U49" s="660"/>
      <c r="V49" s="660"/>
      <c r="W49" s="660"/>
      <c r="X49" s="660"/>
      <c r="Y49" s="660"/>
      <c r="Z49" s="660">
        <v>3</v>
      </c>
      <c r="AA49" s="660">
        <v>2</v>
      </c>
      <c r="AB49" s="660">
        <v>1</v>
      </c>
      <c r="AC49" s="660"/>
      <c r="AD49" s="660"/>
      <c r="AE49" s="660"/>
      <c r="AF49" s="660"/>
      <c r="AG49" s="660"/>
      <c r="AH49" s="660"/>
      <c r="AI49" s="660"/>
      <c r="AJ49" s="660"/>
      <c r="AK49" s="660"/>
      <c r="AL49" s="660"/>
      <c r="AM49" s="660"/>
      <c r="AN49" s="660"/>
      <c r="AO49" s="660"/>
      <c r="AP49" s="660"/>
      <c r="AQ49" s="660"/>
      <c r="AR49" s="660"/>
      <c r="AS49" s="660"/>
      <c r="AT49" s="660"/>
      <c r="AU49" s="660"/>
      <c r="AV49" s="660"/>
      <c r="AW49" s="660"/>
      <c r="AX49" s="660"/>
      <c r="AY49" s="660"/>
      <c r="AZ49" s="660"/>
      <c r="BA49" s="660"/>
      <c r="BB49" s="660"/>
      <c r="BC49" s="660"/>
      <c r="BD49" s="660"/>
      <c r="BE49" s="660"/>
      <c r="BF49" s="660"/>
      <c r="BG49" s="660"/>
      <c r="BH49" s="660"/>
      <c r="BI49" s="660"/>
      <c r="BJ49" s="660"/>
      <c r="BK49" s="660"/>
      <c r="BL49" s="660"/>
      <c r="BM49" s="660"/>
      <c r="BN49" s="660"/>
      <c r="BO49" s="660"/>
      <c r="BP49" s="660"/>
      <c r="BQ49" s="660"/>
      <c r="BR49" s="660"/>
      <c r="BS49" s="660"/>
      <c r="BT49" s="660"/>
      <c r="BU49" s="660"/>
      <c r="BV49" s="660">
        <v>4</v>
      </c>
      <c r="BW49" s="660">
        <v>2</v>
      </c>
    </row>
    <row r="50" spans="1:75">
      <c r="A50" s="42">
        <v>44439</v>
      </c>
      <c r="B50" s="660"/>
      <c r="C50" s="660"/>
      <c r="D50" s="660"/>
      <c r="E50" s="660"/>
      <c r="F50" s="660"/>
      <c r="G50" s="660"/>
      <c r="H50" s="660"/>
      <c r="I50" s="660"/>
      <c r="J50" s="660"/>
      <c r="K50" s="660"/>
      <c r="L50" s="660"/>
      <c r="M50" s="660"/>
      <c r="N50" s="660"/>
      <c r="O50" s="660"/>
      <c r="P50" s="660"/>
      <c r="Q50" s="660"/>
      <c r="R50" s="660"/>
      <c r="S50" s="660"/>
      <c r="T50" s="660"/>
      <c r="U50" s="660"/>
      <c r="V50" s="660"/>
      <c r="W50" s="660"/>
      <c r="X50" s="660"/>
      <c r="Y50" s="660"/>
      <c r="Z50" s="660">
        <v>1</v>
      </c>
      <c r="AA50" s="660">
        <v>1</v>
      </c>
      <c r="AB50" s="660">
        <v>1</v>
      </c>
      <c r="AC50" s="660">
        <v>1</v>
      </c>
      <c r="AD50" s="660"/>
      <c r="AE50" s="660"/>
      <c r="AF50" s="660"/>
      <c r="AG50" s="660"/>
      <c r="AH50" s="660"/>
      <c r="AI50" s="660"/>
      <c r="AJ50" s="660"/>
      <c r="AK50" s="660"/>
      <c r="AL50" s="660"/>
      <c r="AM50" s="660"/>
      <c r="AN50" s="660"/>
      <c r="AO50" s="660"/>
      <c r="AP50" s="660"/>
      <c r="AQ50" s="660"/>
      <c r="AR50" s="660"/>
      <c r="AS50" s="660"/>
      <c r="AT50" s="660"/>
      <c r="AU50" s="660"/>
      <c r="AV50" s="660"/>
      <c r="AW50" s="660"/>
      <c r="AX50" s="660"/>
      <c r="AY50" s="660"/>
      <c r="AZ50" s="660"/>
      <c r="BA50" s="660"/>
      <c r="BB50" s="660"/>
      <c r="BC50" s="660"/>
      <c r="BD50" s="660"/>
      <c r="BE50" s="660"/>
      <c r="BF50" s="660"/>
      <c r="BG50" s="660"/>
      <c r="BH50" s="660"/>
      <c r="BI50" s="660"/>
      <c r="BJ50" s="660"/>
      <c r="BK50" s="660"/>
      <c r="BL50" s="660"/>
      <c r="BM50" s="660"/>
      <c r="BN50" s="660"/>
      <c r="BO50" s="660"/>
      <c r="BP50" s="660"/>
      <c r="BQ50" s="660"/>
      <c r="BR50" s="660"/>
      <c r="BS50" s="660"/>
      <c r="BT50" s="660"/>
      <c r="BU50" s="660"/>
      <c r="BV50" s="660">
        <v>2</v>
      </c>
      <c r="BW50" s="660">
        <v>2</v>
      </c>
    </row>
    <row r="51" spans="1:75">
      <c r="A51" s="42">
        <v>44452</v>
      </c>
      <c r="B51" s="660"/>
      <c r="C51" s="660"/>
      <c r="D51" s="660"/>
      <c r="E51" s="660"/>
      <c r="F51" s="660"/>
      <c r="G51" s="660"/>
      <c r="H51" s="660"/>
      <c r="I51" s="660"/>
      <c r="J51" s="660"/>
      <c r="K51" s="660"/>
      <c r="L51" s="660"/>
      <c r="M51" s="660"/>
      <c r="N51" s="660"/>
      <c r="O51" s="660"/>
      <c r="P51" s="660"/>
      <c r="Q51" s="660"/>
      <c r="R51" s="660"/>
      <c r="S51" s="660"/>
      <c r="T51" s="660"/>
      <c r="U51" s="660"/>
      <c r="V51" s="660"/>
      <c r="W51" s="660"/>
      <c r="X51" s="660"/>
      <c r="Y51" s="660"/>
      <c r="Z51" s="660"/>
      <c r="AA51" s="660"/>
      <c r="AB51" s="660">
        <v>2</v>
      </c>
      <c r="AC51" s="660"/>
      <c r="AD51" s="660"/>
      <c r="AE51" s="660"/>
      <c r="AF51" s="660"/>
      <c r="AG51" s="660"/>
      <c r="AH51" s="660"/>
      <c r="AI51" s="660"/>
      <c r="AJ51" s="660"/>
      <c r="AK51" s="660"/>
      <c r="AL51" s="660"/>
      <c r="AM51" s="660"/>
      <c r="AN51" s="660"/>
      <c r="AO51" s="660"/>
      <c r="AP51" s="660"/>
      <c r="AQ51" s="660"/>
      <c r="AR51" s="660"/>
      <c r="AS51" s="660"/>
      <c r="AT51" s="660"/>
      <c r="AU51" s="660"/>
      <c r="AV51" s="660"/>
      <c r="AW51" s="660"/>
      <c r="AX51" s="660"/>
      <c r="AY51" s="660"/>
      <c r="AZ51" s="660"/>
      <c r="BA51" s="660"/>
      <c r="BB51" s="660"/>
      <c r="BC51" s="660"/>
      <c r="BD51" s="660"/>
      <c r="BE51" s="660"/>
      <c r="BF51" s="660"/>
      <c r="BG51" s="660"/>
      <c r="BH51" s="660"/>
      <c r="BI51" s="660"/>
      <c r="BJ51" s="660"/>
      <c r="BK51" s="660"/>
      <c r="BL51" s="660"/>
      <c r="BM51" s="660"/>
      <c r="BN51" s="660"/>
      <c r="BO51" s="660"/>
      <c r="BP51" s="660"/>
      <c r="BQ51" s="660"/>
      <c r="BR51" s="660"/>
      <c r="BS51" s="660"/>
      <c r="BT51" s="660"/>
      <c r="BU51" s="660"/>
      <c r="BV51" s="660">
        <v>2</v>
      </c>
      <c r="BW51" s="660"/>
    </row>
    <row r="52" spans="1:75">
      <c r="A52" s="42">
        <v>44455</v>
      </c>
      <c r="B52" s="660"/>
      <c r="C52" s="660"/>
      <c r="D52" s="660"/>
      <c r="E52" s="660"/>
      <c r="F52" s="660"/>
      <c r="G52" s="660"/>
      <c r="H52" s="660"/>
      <c r="I52" s="660"/>
      <c r="J52" s="660"/>
      <c r="K52" s="660"/>
      <c r="L52" s="660"/>
      <c r="M52" s="660"/>
      <c r="N52" s="660"/>
      <c r="O52" s="660"/>
      <c r="P52" s="660"/>
      <c r="Q52" s="660"/>
      <c r="R52" s="660"/>
      <c r="S52" s="660"/>
      <c r="T52" s="660"/>
      <c r="U52" s="660"/>
      <c r="V52" s="660"/>
      <c r="W52" s="660"/>
      <c r="X52" s="660"/>
      <c r="Y52" s="660"/>
      <c r="Z52" s="660"/>
      <c r="AA52" s="660"/>
      <c r="AB52" s="660"/>
      <c r="AC52" s="660"/>
      <c r="AD52" s="660">
        <v>3</v>
      </c>
      <c r="AE52" s="660">
        <v>2</v>
      </c>
      <c r="AF52" s="660">
        <v>1</v>
      </c>
      <c r="AG52" s="660"/>
      <c r="AH52" s="660"/>
      <c r="AI52" s="660"/>
      <c r="AJ52" s="660"/>
      <c r="AK52" s="660"/>
      <c r="AL52" s="660"/>
      <c r="AM52" s="660"/>
      <c r="AN52" s="660"/>
      <c r="AO52" s="660"/>
      <c r="AP52" s="660"/>
      <c r="AQ52" s="660"/>
      <c r="AR52" s="660"/>
      <c r="AS52" s="660"/>
      <c r="AT52" s="660"/>
      <c r="AU52" s="660"/>
      <c r="AV52" s="660"/>
      <c r="AW52" s="660"/>
      <c r="AX52" s="660"/>
      <c r="AY52" s="660"/>
      <c r="AZ52" s="660"/>
      <c r="BA52" s="660"/>
      <c r="BB52" s="660"/>
      <c r="BC52" s="660"/>
      <c r="BD52" s="660"/>
      <c r="BE52" s="660"/>
      <c r="BF52" s="660"/>
      <c r="BG52" s="660"/>
      <c r="BH52" s="660"/>
      <c r="BI52" s="660"/>
      <c r="BJ52" s="660"/>
      <c r="BK52" s="660"/>
      <c r="BL52" s="660"/>
      <c r="BM52" s="660"/>
      <c r="BN52" s="660"/>
      <c r="BO52" s="660"/>
      <c r="BP52" s="660"/>
      <c r="BQ52" s="660"/>
      <c r="BR52" s="660"/>
      <c r="BS52" s="660"/>
      <c r="BT52" s="660"/>
      <c r="BU52" s="660"/>
      <c r="BV52" s="660">
        <v>4</v>
      </c>
      <c r="BW52" s="660">
        <v>2</v>
      </c>
    </row>
    <row r="53" spans="1:75">
      <c r="A53" s="42">
        <v>44462</v>
      </c>
      <c r="B53" s="660"/>
      <c r="C53" s="660"/>
      <c r="D53" s="660"/>
      <c r="E53" s="660"/>
      <c r="F53" s="660"/>
      <c r="G53" s="660"/>
      <c r="H53" s="660"/>
      <c r="I53" s="660"/>
      <c r="J53" s="660"/>
      <c r="K53" s="660"/>
      <c r="L53" s="660"/>
      <c r="M53" s="660"/>
      <c r="N53" s="660"/>
      <c r="O53" s="660"/>
      <c r="P53" s="660"/>
      <c r="Q53" s="660"/>
      <c r="R53" s="660"/>
      <c r="S53" s="660"/>
      <c r="T53" s="660"/>
      <c r="U53" s="660"/>
      <c r="V53" s="660"/>
      <c r="W53" s="660"/>
      <c r="X53" s="660"/>
      <c r="Y53" s="660"/>
      <c r="Z53" s="660"/>
      <c r="AA53" s="660"/>
      <c r="AB53" s="660"/>
      <c r="AC53" s="660"/>
      <c r="AD53" s="660"/>
      <c r="AE53" s="660"/>
      <c r="AF53" s="660"/>
      <c r="AG53" s="660"/>
      <c r="AH53" s="660">
        <v>1</v>
      </c>
      <c r="AI53" s="660">
        <v>1</v>
      </c>
      <c r="AJ53" s="660"/>
      <c r="AK53" s="660"/>
      <c r="AL53" s="660"/>
      <c r="AM53" s="660"/>
      <c r="AN53" s="660"/>
      <c r="AO53" s="660"/>
      <c r="AP53" s="660"/>
      <c r="AQ53" s="660"/>
      <c r="AR53" s="660"/>
      <c r="AS53" s="660"/>
      <c r="AT53" s="660"/>
      <c r="AU53" s="660"/>
      <c r="AV53" s="660"/>
      <c r="AW53" s="660"/>
      <c r="AX53" s="660"/>
      <c r="AY53" s="660"/>
      <c r="AZ53" s="660"/>
      <c r="BA53" s="660"/>
      <c r="BB53" s="660"/>
      <c r="BC53" s="660"/>
      <c r="BD53" s="660"/>
      <c r="BE53" s="660"/>
      <c r="BF53" s="660"/>
      <c r="BG53" s="660"/>
      <c r="BH53" s="660"/>
      <c r="BI53" s="660"/>
      <c r="BJ53" s="660"/>
      <c r="BK53" s="660"/>
      <c r="BL53" s="660"/>
      <c r="BM53" s="660"/>
      <c r="BN53" s="660"/>
      <c r="BO53" s="660"/>
      <c r="BP53" s="660"/>
      <c r="BQ53" s="660"/>
      <c r="BR53" s="660"/>
      <c r="BS53" s="660"/>
      <c r="BT53" s="660"/>
      <c r="BU53" s="660"/>
      <c r="BV53" s="660">
        <v>1</v>
      </c>
      <c r="BW53" s="660">
        <v>1</v>
      </c>
    </row>
    <row r="54" spans="1:75">
      <c r="A54" s="42">
        <v>44463</v>
      </c>
      <c r="B54" s="660"/>
      <c r="C54" s="660"/>
      <c r="D54" s="660"/>
      <c r="E54" s="660"/>
      <c r="F54" s="660"/>
      <c r="G54" s="660"/>
      <c r="H54" s="660"/>
      <c r="I54" s="660"/>
      <c r="J54" s="660"/>
      <c r="K54" s="660"/>
      <c r="L54" s="660"/>
      <c r="M54" s="660"/>
      <c r="N54" s="660"/>
      <c r="O54" s="660"/>
      <c r="P54" s="660"/>
      <c r="Q54" s="660"/>
      <c r="R54" s="660"/>
      <c r="S54" s="660"/>
      <c r="T54" s="660"/>
      <c r="U54" s="660"/>
      <c r="V54" s="660"/>
      <c r="W54" s="660"/>
      <c r="X54" s="660"/>
      <c r="Y54" s="660"/>
      <c r="Z54" s="660"/>
      <c r="AA54" s="660"/>
      <c r="AB54" s="660">
        <v>2</v>
      </c>
      <c r="AC54" s="660">
        <v>2</v>
      </c>
      <c r="AD54" s="660"/>
      <c r="AE54" s="660"/>
      <c r="AF54" s="660"/>
      <c r="AG54" s="660"/>
      <c r="AH54" s="660"/>
      <c r="AI54" s="660"/>
      <c r="AJ54" s="660"/>
      <c r="AK54" s="660"/>
      <c r="AL54" s="660"/>
      <c r="AM54" s="660"/>
      <c r="AN54" s="660"/>
      <c r="AO54" s="660"/>
      <c r="AP54" s="660"/>
      <c r="AQ54" s="660"/>
      <c r="AR54" s="660"/>
      <c r="AS54" s="660"/>
      <c r="AT54" s="660"/>
      <c r="AU54" s="660"/>
      <c r="AV54" s="660"/>
      <c r="AW54" s="660"/>
      <c r="AX54" s="660"/>
      <c r="AY54" s="660"/>
      <c r="AZ54" s="660"/>
      <c r="BA54" s="660"/>
      <c r="BB54" s="660"/>
      <c r="BC54" s="660"/>
      <c r="BD54" s="660"/>
      <c r="BE54" s="660"/>
      <c r="BF54" s="660"/>
      <c r="BG54" s="660"/>
      <c r="BH54" s="660"/>
      <c r="BI54" s="660"/>
      <c r="BJ54" s="660"/>
      <c r="BK54" s="660"/>
      <c r="BL54" s="660"/>
      <c r="BM54" s="660"/>
      <c r="BN54" s="660"/>
      <c r="BO54" s="660"/>
      <c r="BP54" s="660"/>
      <c r="BQ54" s="660"/>
      <c r="BR54" s="660"/>
      <c r="BS54" s="660"/>
      <c r="BT54" s="660"/>
      <c r="BU54" s="660"/>
      <c r="BV54" s="660">
        <v>2</v>
      </c>
      <c r="BW54" s="660">
        <v>2</v>
      </c>
    </row>
    <row r="55" spans="1:75">
      <c r="A55" s="42">
        <v>44467</v>
      </c>
      <c r="B55" s="660"/>
      <c r="C55" s="660"/>
      <c r="D55" s="660"/>
      <c r="E55" s="660"/>
      <c r="F55" s="660"/>
      <c r="G55" s="660"/>
      <c r="H55" s="660"/>
      <c r="I55" s="660"/>
      <c r="J55" s="660"/>
      <c r="K55" s="660"/>
      <c r="L55" s="660"/>
      <c r="M55" s="660"/>
      <c r="N55" s="660"/>
      <c r="O55" s="660"/>
      <c r="P55" s="660"/>
      <c r="Q55" s="660"/>
      <c r="R55" s="660"/>
      <c r="S55" s="660"/>
      <c r="T55" s="660"/>
      <c r="U55" s="660"/>
      <c r="V55" s="660"/>
      <c r="W55" s="660"/>
      <c r="X55" s="660"/>
      <c r="Y55" s="660"/>
      <c r="Z55" s="660"/>
      <c r="AA55" s="660"/>
      <c r="AB55" s="660"/>
      <c r="AC55" s="660"/>
      <c r="AD55" s="660"/>
      <c r="AE55" s="660"/>
      <c r="AF55" s="660"/>
      <c r="AG55" s="660"/>
      <c r="AH55" s="660"/>
      <c r="AI55" s="660"/>
      <c r="AJ55" s="660">
        <v>1</v>
      </c>
      <c r="AK55" s="660"/>
      <c r="AL55" s="660"/>
      <c r="AM55" s="660"/>
      <c r="AN55" s="660"/>
      <c r="AO55" s="660"/>
      <c r="AP55" s="660"/>
      <c r="AQ55" s="660"/>
      <c r="AR55" s="660"/>
      <c r="AS55" s="660"/>
      <c r="AT55" s="660"/>
      <c r="AU55" s="660"/>
      <c r="AV55" s="660"/>
      <c r="AW55" s="660"/>
      <c r="AX55" s="660"/>
      <c r="AY55" s="660"/>
      <c r="AZ55" s="660"/>
      <c r="BA55" s="660"/>
      <c r="BB55" s="660"/>
      <c r="BC55" s="660"/>
      <c r="BD55" s="660"/>
      <c r="BE55" s="660"/>
      <c r="BF55" s="660"/>
      <c r="BG55" s="660"/>
      <c r="BH55" s="660"/>
      <c r="BI55" s="660"/>
      <c r="BJ55" s="660"/>
      <c r="BK55" s="660"/>
      <c r="BL55" s="660"/>
      <c r="BM55" s="660"/>
      <c r="BN55" s="660"/>
      <c r="BO55" s="660"/>
      <c r="BP55" s="660"/>
      <c r="BQ55" s="660"/>
      <c r="BR55" s="660"/>
      <c r="BS55" s="660"/>
      <c r="BT55" s="660"/>
      <c r="BU55" s="660"/>
      <c r="BV55" s="660">
        <v>1</v>
      </c>
      <c r="BW55" s="660"/>
    </row>
    <row r="56" spans="1:75">
      <c r="A56" s="42">
        <v>44468</v>
      </c>
      <c r="B56" s="660"/>
      <c r="C56" s="660"/>
      <c r="D56" s="660"/>
      <c r="E56" s="660"/>
      <c r="F56" s="660"/>
      <c r="G56" s="660"/>
      <c r="H56" s="660"/>
      <c r="I56" s="660"/>
      <c r="J56" s="660"/>
      <c r="K56" s="660"/>
      <c r="L56" s="660"/>
      <c r="M56" s="660"/>
      <c r="N56" s="660"/>
      <c r="O56" s="660"/>
      <c r="P56" s="660"/>
      <c r="Q56" s="660"/>
      <c r="R56" s="660"/>
      <c r="S56" s="660"/>
      <c r="T56" s="660"/>
      <c r="U56" s="660"/>
      <c r="V56" s="660"/>
      <c r="W56" s="660"/>
      <c r="X56" s="660"/>
      <c r="Y56" s="660"/>
      <c r="Z56" s="660"/>
      <c r="AA56" s="660"/>
      <c r="AB56" s="660"/>
      <c r="AC56" s="660"/>
      <c r="AD56" s="660"/>
      <c r="AE56" s="660"/>
      <c r="AF56" s="660"/>
      <c r="AG56" s="660"/>
      <c r="AH56" s="660"/>
      <c r="AI56" s="660"/>
      <c r="AJ56" s="660"/>
      <c r="AK56" s="660"/>
      <c r="AL56" s="660">
        <v>1</v>
      </c>
      <c r="AM56" s="660"/>
      <c r="AN56" s="660"/>
      <c r="AO56" s="660"/>
      <c r="AP56" s="660"/>
      <c r="AQ56" s="660"/>
      <c r="AR56" s="660"/>
      <c r="AS56" s="660"/>
      <c r="AT56" s="660"/>
      <c r="AU56" s="660"/>
      <c r="AV56" s="660"/>
      <c r="AW56" s="660"/>
      <c r="AX56" s="660"/>
      <c r="AY56" s="660"/>
      <c r="AZ56" s="660"/>
      <c r="BA56" s="660"/>
      <c r="BB56" s="660"/>
      <c r="BC56" s="660"/>
      <c r="BD56" s="660"/>
      <c r="BE56" s="660"/>
      <c r="BF56" s="660"/>
      <c r="BG56" s="660"/>
      <c r="BH56" s="660"/>
      <c r="BI56" s="660"/>
      <c r="BJ56" s="660"/>
      <c r="BK56" s="660"/>
      <c r="BL56" s="660"/>
      <c r="BM56" s="660"/>
      <c r="BN56" s="660"/>
      <c r="BO56" s="660"/>
      <c r="BP56" s="660"/>
      <c r="BQ56" s="660"/>
      <c r="BR56" s="660"/>
      <c r="BS56" s="660"/>
      <c r="BT56" s="660"/>
      <c r="BU56" s="660"/>
      <c r="BV56" s="660">
        <v>1</v>
      </c>
      <c r="BW56" s="660"/>
    </row>
    <row r="57" spans="1:75">
      <c r="A57" s="42">
        <v>44481</v>
      </c>
      <c r="B57" s="660"/>
      <c r="C57" s="660"/>
      <c r="D57" s="660"/>
      <c r="E57" s="660"/>
      <c r="F57" s="660"/>
      <c r="G57" s="660"/>
      <c r="H57" s="660"/>
      <c r="I57" s="660"/>
      <c r="J57" s="660"/>
      <c r="K57" s="660"/>
      <c r="L57" s="660"/>
      <c r="M57" s="660"/>
      <c r="N57" s="660"/>
      <c r="O57" s="660"/>
      <c r="P57" s="660"/>
      <c r="Q57" s="660"/>
      <c r="R57" s="660"/>
      <c r="S57" s="660"/>
      <c r="T57" s="660"/>
      <c r="U57" s="660"/>
      <c r="V57" s="660"/>
      <c r="W57" s="660"/>
      <c r="X57" s="660"/>
      <c r="Y57" s="660"/>
      <c r="Z57" s="660"/>
      <c r="AA57" s="660"/>
      <c r="AB57" s="660"/>
      <c r="AC57" s="660"/>
      <c r="AD57" s="660"/>
      <c r="AE57" s="660"/>
      <c r="AF57" s="660"/>
      <c r="AG57" s="660"/>
      <c r="AH57" s="660"/>
      <c r="AI57" s="660"/>
      <c r="AJ57" s="660"/>
      <c r="AK57" s="660"/>
      <c r="AL57" s="660"/>
      <c r="AM57" s="660"/>
      <c r="AN57" s="660">
        <v>1</v>
      </c>
      <c r="AO57" s="660">
        <v>1</v>
      </c>
      <c r="AP57" s="660"/>
      <c r="AQ57" s="660"/>
      <c r="AR57" s="660"/>
      <c r="AS57" s="660"/>
      <c r="AT57" s="660"/>
      <c r="AU57" s="660"/>
      <c r="AV57" s="660"/>
      <c r="AW57" s="660"/>
      <c r="AX57" s="660"/>
      <c r="AY57" s="660"/>
      <c r="AZ57" s="660"/>
      <c r="BA57" s="660"/>
      <c r="BB57" s="660"/>
      <c r="BC57" s="660"/>
      <c r="BD57" s="660"/>
      <c r="BE57" s="660"/>
      <c r="BF57" s="660"/>
      <c r="BG57" s="660"/>
      <c r="BH57" s="660"/>
      <c r="BI57" s="660"/>
      <c r="BJ57" s="660"/>
      <c r="BK57" s="660"/>
      <c r="BL57" s="660"/>
      <c r="BM57" s="660"/>
      <c r="BN57" s="660"/>
      <c r="BO57" s="660"/>
      <c r="BP57" s="660"/>
      <c r="BQ57" s="660"/>
      <c r="BR57" s="660"/>
      <c r="BS57" s="660"/>
      <c r="BT57" s="660"/>
      <c r="BU57" s="660"/>
      <c r="BV57" s="660">
        <v>1</v>
      </c>
      <c r="BW57" s="660">
        <v>1</v>
      </c>
    </row>
    <row r="58" spans="1:75">
      <c r="A58" s="42">
        <v>44484</v>
      </c>
      <c r="B58" s="660"/>
      <c r="C58" s="660"/>
      <c r="D58" s="660"/>
      <c r="E58" s="660"/>
      <c r="F58" s="660"/>
      <c r="G58" s="660"/>
      <c r="H58" s="660"/>
      <c r="I58" s="660"/>
      <c r="J58" s="660"/>
      <c r="K58" s="660"/>
      <c r="L58" s="660"/>
      <c r="M58" s="660"/>
      <c r="N58" s="660"/>
      <c r="O58" s="660"/>
      <c r="P58" s="660"/>
      <c r="Q58" s="660"/>
      <c r="R58" s="660"/>
      <c r="S58" s="660"/>
      <c r="T58" s="660"/>
      <c r="U58" s="660"/>
      <c r="V58" s="660"/>
      <c r="W58" s="660"/>
      <c r="X58" s="660"/>
      <c r="Y58" s="660"/>
      <c r="Z58" s="660"/>
      <c r="AA58" s="660"/>
      <c r="AB58" s="660"/>
      <c r="AC58" s="660"/>
      <c r="AD58" s="660"/>
      <c r="AE58" s="660"/>
      <c r="AF58" s="660"/>
      <c r="AG58" s="660"/>
      <c r="AH58" s="660"/>
      <c r="AI58" s="660"/>
      <c r="AJ58" s="660"/>
      <c r="AK58" s="660"/>
      <c r="AL58" s="660"/>
      <c r="AM58" s="660"/>
      <c r="AN58" s="660"/>
      <c r="AO58" s="660"/>
      <c r="AP58" s="660">
        <v>1</v>
      </c>
      <c r="AQ58" s="660"/>
      <c r="AR58" s="660"/>
      <c r="AS58" s="660"/>
      <c r="AT58" s="660"/>
      <c r="AU58" s="660"/>
      <c r="AV58" s="660"/>
      <c r="AW58" s="660"/>
      <c r="AX58" s="660"/>
      <c r="AY58" s="660"/>
      <c r="AZ58" s="660"/>
      <c r="BA58" s="660"/>
      <c r="BB58" s="660"/>
      <c r="BC58" s="660"/>
      <c r="BD58" s="660"/>
      <c r="BE58" s="660"/>
      <c r="BF58" s="660"/>
      <c r="BG58" s="660"/>
      <c r="BH58" s="660"/>
      <c r="BI58" s="660"/>
      <c r="BJ58" s="660"/>
      <c r="BK58" s="660"/>
      <c r="BL58" s="660"/>
      <c r="BM58" s="660"/>
      <c r="BN58" s="660"/>
      <c r="BO58" s="660"/>
      <c r="BP58" s="660"/>
      <c r="BQ58" s="660"/>
      <c r="BR58" s="660"/>
      <c r="BS58" s="660"/>
      <c r="BT58" s="660"/>
      <c r="BU58" s="660"/>
      <c r="BV58" s="660">
        <v>1</v>
      </c>
      <c r="BW58" s="660"/>
    </row>
    <row r="59" spans="1:75">
      <c r="A59" s="42">
        <v>44487</v>
      </c>
      <c r="B59" s="660"/>
      <c r="C59" s="660"/>
      <c r="D59" s="660"/>
      <c r="E59" s="660"/>
      <c r="F59" s="660"/>
      <c r="G59" s="660"/>
      <c r="H59" s="660"/>
      <c r="I59" s="660"/>
      <c r="J59" s="660"/>
      <c r="K59" s="660"/>
      <c r="L59" s="660"/>
      <c r="M59" s="660"/>
      <c r="N59" s="660"/>
      <c r="O59" s="660"/>
      <c r="P59" s="660"/>
      <c r="Q59" s="660"/>
      <c r="R59" s="660"/>
      <c r="S59" s="660"/>
      <c r="T59" s="660"/>
      <c r="U59" s="660"/>
      <c r="V59" s="660"/>
      <c r="W59" s="660"/>
      <c r="X59" s="660"/>
      <c r="Y59" s="660"/>
      <c r="Z59" s="660"/>
      <c r="AA59" s="660"/>
      <c r="AB59" s="660"/>
      <c r="AC59" s="660"/>
      <c r="AD59" s="660"/>
      <c r="AE59" s="660"/>
      <c r="AF59" s="660"/>
      <c r="AG59" s="660"/>
      <c r="AH59" s="660"/>
      <c r="AI59" s="660"/>
      <c r="AJ59" s="660"/>
      <c r="AK59" s="660"/>
      <c r="AL59" s="660"/>
      <c r="AM59" s="660"/>
      <c r="AN59" s="660">
        <v>1</v>
      </c>
      <c r="AO59" s="660">
        <v>1</v>
      </c>
      <c r="AP59" s="660"/>
      <c r="AQ59" s="660"/>
      <c r="AR59" s="660"/>
      <c r="AS59" s="660"/>
      <c r="AT59" s="660"/>
      <c r="AU59" s="660"/>
      <c r="AV59" s="660"/>
      <c r="AW59" s="660"/>
      <c r="AX59" s="660"/>
      <c r="AY59" s="660"/>
      <c r="AZ59" s="660"/>
      <c r="BA59" s="660"/>
      <c r="BB59" s="660"/>
      <c r="BC59" s="660"/>
      <c r="BD59" s="660"/>
      <c r="BE59" s="660"/>
      <c r="BF59" s="660"/>
      <c r="BG59" s="660"/>
      <c r="BH59" s="660"/>
      <c r="BI59" s="660"/>
      <c r="BJ59" s="660"/>
      <c r="BK59" s="660"/>
      <c r="BL59" s="660"/>
      <c r="BM59" s="660"/>
      <c r="BN59" s="660"/>
      <c r="BO59" s="660"/>
      <c r="BP59" s="660"/>
      <c r="BQ59" s="660"/>
      <c r="BR59" s="660"/>
      <c r="BS59" s="660"/>
      <c r="BT59" s="660"/>
      <c r="BU59" s="660"/>
      <c r="BV59" s="660">
        <v>1</v>
      </c>
      <c r="BW59" s="660">
        <v>1</v>
      </c>
    </row>
    <row r="60" spans="1:75">
      <c r="A60" s="42">
        <v>44488</v>
      </c>
      <c r="B60" s="660"/>
      <c r="C60" s="660"/>
      <c r="D60" s="660"/>
      <c r="E60" s="660"/>
      <c r="F60" s="660"/>
      <c r="G60" s="660"/>
      <c r="H60" s="660"/>
      <c r="I60" s="660"/>
      <c r="J60" s="660"/>
      <c r="K60" s="660"/>
      <c r="L60" s="660"/>
      <c r="M60" s="660"/>
      <c r="N60" s="660"/>
      <c r="O60" s="660"/>
      <c r="P60" s="660"/>
      <c r="Q60" s="660"/>
      <c r="R60" s="660"/>
      <c r="S60" s="660"/>
      <c r="T60" s="660"/>
      <c r="U60" s="660"/>
      <c r="V60" s="660"/>
      <c r="W60" s="660"/>
      <c r="X60" s="660"/>
      <c r="Y60" s="660"/>
      <c r="Z60" s="660"/>
      <c r="AA60" s="660"/>
      <c r="AB60" s="660"/>
      <c r="AC60" s="660"/>
      <c r="AD60" s="660"/>
      <c r="AE60" s="660"/>
      <c r="AF60" s="660"/>
      <c r="AG60" s="660"/>
      <c r="AH60" s="660"/>
      <c r="AI60" s="660"/>
      <c r="AJ60" s="660"/>
      <c r="AK60" s="660"/>
      <c r="AL60" s="660"/>
      <c r="AM60" s="660"/>
      <c r="AN60" s="660"/>
      <c r="AO60" s="660"/>
      <c r="AP60" s="660"/>
      <c r="AQ60" s="660"/>
      <c r="AR60" s="660">
        <v>4</v>
      </c>
      <c r="AS60" s="660">
        <v>4</v>
      </c>
      <c r="AT60" s="660">
        <v>1</v>
      </c>
      <c r="AU60" s="660"/>
      <c r="AV60" s="660">
        <v>1</v>
      </c>
      <c r="AW60" s="660">
        <v>1</v>
      </c>
      <c r="AX60" s="660"/>
      <c r="AY60" s="660"/>
      <c r="AZ60" s="660"/>
      <c r="BA60" s="660"/>
      <c r="BB60" s="660"/>
      <c r="BC60" s="660"/>
      <c r="BD60" s="660"/>
      <c r="BE60" s="660"/>
      <c r="BF60" s="660"/>
      <c r="BG60" s="660"/>
      <c r="BH60" s="660"/>
      <c r="BI60" s="660"/>
      <c r="BJ60" s="660"/>
      <c r="BK60" s="660"/>
      <c r="BL60" s="660"/>
      <c r="BM60" s="660"/>
      <c r="BN60" s="660"/>
      <c r="BO60" s="660"/>
      <c r="BP60" s="660"/>
      <c r="BQ60" s="660"/>
      <c r="BR60" s="660"/>
      <c r="BS60" s="660"/>
      <c r="BT60" s="660"/>
      <c r="BU60" s="660"/>
      <c r="BV60" s="660">
        <v>6</v>
      </c>
      <c r="BW60" s="660">
        <v>5</v>
      </c>
    </row>
    <row r="61" spans="1:75">
      <c r="A61" s="42">
        <v>44490</v>
      </c>
      <c r="B61" s="660"/>
      <c r="C61" s="660"/>
      <c r="D61" s="660"/>
      <c r="E61" s="660"/>
      <c r="F61" s="660"/>
      <c r="G61" s="660"/>
      <c r="H61" s="660"/>
      <c r="I61" s="660"/>
      <c r="J61" s="660"/>
      <c r="K61" s="660"/>
      <c r="L61" s="660"/>
      <c r="M61" s="660"/>
      <c r="N61" s="660"/>
      <c r="O61" s="660"/>
      <c r="P61" s="660"/>
      <c r="Q61" s="660"/>
      <c r="R61" s="660"/>
      <c r="S61" s="660"/>
      <c r="T61" s="660"/>
      <c r="U61" s="660"/>
      <c r="V61" s="660"/>
      <c r="W61" s="660"/>
      <c r="X61" s="660"/>
      <c r="Y61" s="660"/>
      <c r="Z61" s="660"/>
      <c r="AA61" s="660"/>
      <c r="AB61" s="660"/>
      <c r="AC61" s="660"/>
      <c r="AD61" s="660"/>
      <c r="AE61" s="660"/>
      <c r="AF61" s="660"/>
      <c r="AG61" s="660"/>
      <c r="AH61" s="660"/>
      <c r="AI61" s="660"/>
      <c r="AJ61" s="660"/>
      <c r="AK61" s="660"/>
      <c r="AL61" s="660"/>
      <c r="AM61" s="660"/>
      <c r="AN61" s="660"/>
      <c r="AO61" s="660"/>
      <c r="AP61" s="660">
        <v>1</v>
      </c>
      <c r="AQ61" s="660"/>
      <c r="AR61" s="660"/>
      <c r="AS61" s="660"/>
      <c r="AT61" s="660"/>
      <c r="AU61" s="660"/>
      <c r="AV61" s="660"/>
      <c r="AW61" s="660"/>
      <c r="AX61" s="660"/>
      <c r="AY61" s="660"/>
      <c r="AZ61" s="660"/>
      <c r="BA61" s="660"/>
      <c r="BB61" s="660"/>
      <c r="BC61" s="660"/>
      <c r="BD61" s="660"/>
      <c r="BE61" s="660"/>
      <c r="BF61" s="660"/>
      <c r="BG61" s="660"/>
      <c r="BH61" s="660"/>
      <c r="BI61" s="660"/>
      <c r="BJ61" s="660"/>
      <c r="BK61" s="660"/>
      <c r="BL61" s="660"/>
      <c r="BM61" s="660"/>
      <c r="BN61" s="660"/>
      <c r="BO61" s="660"/>
      <c r="BP61" s="660"/>
      <c r="BQ61" s="660"/>
      <c r="BR61" s="660"/>
      <c r="BS61" s="660"/>
      <c r="BT61" s="660"/>
      <c r="BU61" s="660"/>
      <c r="BV61" s="660">
        <v>1</v>
      </c>
      <c r="BW61" s="660"/>
    </row>
    <row r="62" spans="1:75">
      <c r="A62" s="42">
        <v>44496</v>
      </c>
      <c r="B62" s="660"/>
      <c r="C62" s="660"/>
      <c r="D62" s="660"/>
      <c r="E62" s="660"/>
      <c r="F62" s="660"/>
      <c r="G62" s="660"/>
      <c r="H62" s="660"/>
      <c r="I62" s="660"/>
      <c r="J62" s="660"/>
      <c r="K62" s="660"/>
      <c r="L62" s="660"/>
      <c r="M62" s="660"/>
      <c r="N62" s="660"/>
      <c r="O62" s="660"/>
      <c r="P62" s="660"/>
      <c r="Q62" s="660"/>
      <c r="R62" s="660"/>
      <c r="S62" s="660"/>
      <c r="T62" s="660"/>
      <c r="U62" s="660"/>
      <c r="V62" s="660"/>
      <c r="W62" s="660"/>
      <c r="X62" s="660"/>
      <c r="Y62" s="660"/>
      <c r="Z62" s="660"/>
      <c r="AA62" s="660"/>
      <c r="AB62" s="660"/>
      <c r="AC62" s="660"/>
      <c r="AD62" s="660"/>
      <c r="AE62" s="660"/>
      <c r="AF62" s="660"/>
      <c r="AG62" s="660"/>
      <c r="AH62" s="660"/>
      <c r="AI62" s="660"/>
      <c r="AJ62" s="660"/>
      <c r="AK62" s="660"/>
      <c r="AL62" s="660"/>
      <c r="AM62" s="660"/>
      <c r="AN62" s="660"/>
      <c r="AO62" s="660"/>
      <c r="AP62" s="660"/>
      <c r="AQ62" s="660"/>
      <c r="AR62" s="660"/>
      <c r="AS62" s="660"/>
      <c r="AT62" s="660"/>
      <c r="AU62" s="660"/>
      <c r="AV62" s="660"/>
      <c r="AW62" s="660"/>
      <c r="AX62" s="660">
        <v>1</v>
      </c>
      <c r="AY62" s="660">
        <v>1</v>
      </c>
      <c r="AZ62" s="660"/>
      <c r="BA62" s="660"/>
      <c r="BB62" s="660"/>
      <c r="BC62" s="660"/>
      <c r="BD62" s="660"/>
      <c r="BE62" s="660"/>
      <c r="BF62" s="660"/>
      <c r="BG62" s="660"/>
      <c r="BH62" s="660"/>
      <c r="BI62" s="660"/>
      <c r="BJ62" s="660"/>
      <c r="BK62" s="660"/>
      <c r="BL62" s="660"/>
      <c r="BM62" s="660"/>
      <c r="BN62" s="660">
        <v>1</v>
      </c>
      <c r="BO62" s="660"/>
      <c r="BP62" s="660"/>
      <c r="BQ62" s="660"/>
      <c r="BR62" s="660"/>
      <c r="BS62" s="660"/>
      <c r="BT62" s="660"/>
      <c r="BU62" s="660"/>
      <c r="BV62" s="660">
        <v>2</v>
      </c>
      <c r="BW62" s="660">
        <v>1</v>
      </c>
    </row>
    <row r="63" spans="1:75">
      <c r="A63" s="42">
        <v>44491</v>
      </c>
      <c r="B63" s="660"/>
      <c r="C63" s="660"/>
      <c r="D63" s="660"/>
      <c r="E63" s="660"/>
      <c r="F63" s="660"/>
      <c r="G63" s="660"/>
      <c r="H63" s="660"/>
      <c r="I63" s="660"/>
      <c r="J63" s="660"/>
      <c r="K63" s="660"/>
      <c r="L63" s="660"/>
      <c r="M63" s="660"/>
      <c r="N63" s="660"/>
      <c r="O63" s="660"/>
      <c r="P63" s="660"/>
      <c r="Q63" s="660"/>
      <c r="R63" s="660"/>
      <c r="S63" s="660"/>
      <c r="T63" s="660"/>
      <c r="U63" s="660"/>
      <c r="V63" s="660"/>
      <c r="W63" s="660"/>
      <c r="X63" s="660"/>
      <c r="Y63" s="660"/>
      <c r="Z63" s="660"/>
      <c r="AA63" s="660"/>
      <c r="AB63" s="660"/>
      <c r="AC63" s="660"/>
      <c r="AD63" s="660"/>
      <c r="AE63" s="660"/>
      <c r="AF63" s="660"/>
      <c r="AG63" s="660"/>
      <c r="AH63" s="660"/>
      <c r="AI63" s="660"/>
      <c r="AJ63" s="660"/>
      <c r="AK63" s="660"/>
      <c r="AL63" s="660"/>
      <c r="AM63" s="660"/>
      <c r="AN63" s="660"/>
      <c r="AO63" s="660"/>
      <c r="AP63" s="660">
        <v>1</v>
      </c>
      <c r="AQ63" s="660"/>
      <c r="AR63" s="660"/>
      <c r="AS63" s="660"/>
      <c r="AT63" s="660"/>
      <c r="AU63" s="660"/>
      <c r="AV63" s="660"/>
      <c r="AW63" s="660"/>
      <c r="AX63" s="660"/>
      <c r="AY63" s="660"/>
      <c r="AZ63" s="660">
        <v>1</v>
      </c>
      <c r="BA63" s="660"/>
      <c r="BB63" s="660"/>
      <c r="BC63" s="660"/>
      <c r="BD63" s="660"/>
      <c r="BE63" s="660"/>
      <c r="BF63" s="660"/>
      <c r="BG63" s="660"/>
      <c r="BH63" s="660"/>
      <c r="BI63" s="660"/>
      <c r="BJ63" s="660"/>
      <c r="BK63" s="660"/>
      <c r="BL63" s="660"/>
      <c r="BM63" s="660"/>
      <c r="BN63" s="660"/>
      <c r="BO63" s="660"/>
      <c r="BP63" s="660"/>
      <c r="BQ63" s="660"/>
      <c r="BR63" s="660"/>
      <c r="BS63" s="660"/>
      <c r="BT63" s="660"/>
      <c r="BU63" s="660"/>
      <c r="BV63" s="660">
        <v>2</v>
      </c>
      <c r="BW63" s="660"/>
    </row>
    <row r="64" spans="1:75">
      <c r="A64" s="42">
        <v>44494</v>
      </c>
      <c r="B64" s="660"/>
      <c r="C64" s="660"/>
      <c r="D64" s="660"/>
      <c r="E64" s="660"/>
      <c r="F64" s="660"/>
      <c r="G64" s="660"/>
      <c r="H64" s="660"/>
      <c r="I64" s="660"/>
      <c r="J64" s="660"/>
      <c r="K64" s="660"/>
      <c r="L64" s="660"/>
      <c r="M64" s="660"/>
      <c r="N64" s="660"/>
      <c r="O64" s="660"/>
      <c r="P64" s="660"/>
      <c r="Q64" s="660"/>
      <c r="R64" s="660"/>
      <c r="S64" s="660"/>
      <c r="T64" s="660"/>
      <c r="U64" s="660"/>
      <c r="V64" s="660"/>
      <c r="W64" s="660"/>
      <c r="X64" s="660"/>
      <c r="Y64" s="660"/>
      <c r="Z64" s="660"/>
      <c r="AA64" s="660"/>
      <c r="AB64" s="660"/>
      <c r="AC64" s="660"/>
      <c r="AD64" s="660"/>
      <c r="AE64" s="660"/>
      <c r="AF64" s="660"/>
      <c r="AG64" s="660"/>
      <c r="AH64" s="660"/>
      <c r="AI64" s="660"/>
      <c r="AJ64" s="660"/>
      <c r="AK64" s="660"/>
      <c r="AL64" s="660"/>
      <c r="AM64" s="660"/>
      <c r="AN64" s="660"/>
      <c r="AO64" s="660"/>
      <c r="AP64" s="660">
        <v>1</v>
      </c>
      <c r="AQ64" s="660"/>
      <c r="AR64" s="660"/>
      <c r="AS64" s="660"/>
      <c r="AT64" s="660"/>
      <c r="AU64" s="660"/>
      <c r="AV64" s="660"/>
      <c r="AW64" s="660"/>
      <c r="AX64" s="660"/>
      <c r="AY64" s="660"/>
      <c r="AZ64" s="660"/>
      <c r="BA64" s="660"/>
      <c r="BB64" s="660">
        <v>1</v>
      </c>
      <c r="BC64" s="660"/>
      <c r="BD64" s="660">
        <v>1</v>
      </c>
      <c r="BE64" s="660"/>
      <c r="BF64" s="660"/>
      <c r="BG64" s="660"/>
      <c r="BH64" s="660"/>
      <c r="BI64" s="660"/>
      <c r="BJ64" s="660"/>
      <c r="BK64" s="660"/>
      <c r="BL64" s="660"/>
      <c r="BM64" s="660"/>
      <c r="BN64" s="660"/>
      <c r="BO64" s="660"/>
      <c r="BP64" s="660"/>
      <c r="BQ64" s="660"/>
      <c r="BR64" s="660"/>
      <c r="BS64" s="660"/>
      <c r="BT64" s="660"/>
      <c r="BU64" s="660"/>
      <c r="BV64" s="660">
        <v>3</v>
      </c>
      <c r="BW64" s="660"/>
    </row>
    <row r="65" spans="1:75">
      <c r="A65" s="42">
        <v>44503</v>
      </c>
      <c r="B65" s="660"/>
      <c r="C65" s="660"/>
      <c r="D65" s="660"/>
      <c r="E65" s="660"/>
      <c r="F65" s="660"/>
      <c r="G65" s="660"/>
      <c r="H65" s="660"/>
      <c r="I65" s="660"/>
      <c r="J65" s="660"/>
      <c r="K65" s="660"/>
      <c r="L65" s="660"/>
      <c r="M65" s="660"/>
      <c r="N65" s="660"/>
      <c r="O65" s="660"/>
      <c r="P65" s="660"/>
      <c r="Q65" s="660"/>
      <c r="R65" s="660"/>
      <c r="S65" s="660"/>
      <c r="T65" s="660"/>
      <c r="U65" s="660"/>
      <c r="V65" s="660"/>
      <c r="W65" s="660"/>
      <c r="X65" s="660"/>
      <c r="Y65" s="660"/>
      <c r="Z65" s="660"/>
      <c r="AA65" s="660"/>
      <c r="AB65" s="660"/>
      <c r="AC65" s="660"/>
      <c r="AD65" s="660"/>
      <c r="AE65" s="660"/>
      <c r="AF65" s="660"/>
      <c r="AG65" s="660"/>
      <c r="AH65" s="660"/>
      <c r="AI65" s="660"/>
      <c r="AJ65" s="660"/>
      <c r="AK65" s="660"/>
      <c r="AL65" s="660"/>
      <c r="AM65" s="660"/>
      <c r="AN65" s="660"/>
      <c r="AO65" s="660"/>
      <c r="AP65" s="660"/>
      <c r="AQ65" s="660"/>
      <c r="AR65" s="660"/>
      <c r="AS65" s="660"/>
      <c r="AT65" s="660"/>
      <c r="AU65" s="660"/>
      <c r="AV65" s="660"/>
      <c r="AW65" s="660"/>
      <c r="AX65" s="660"/>
      <c r="AY65" s="660"/>
      <c r="AZ65" s="660"/>
      <c r="BA65" s="660"/>
      <c r="BB65" s="660"/>
      <c r="BC65" s="660"/>
      <c r="BD65" s="660"/>
      <c r="BE65" s="660"/>
      <c r="BF65" s="660">
        <v>2</v>
      </c>
      <c r="BG65" s="660"/>
      <c r="BH65" s="660"/>
      <c r="BI65" s="660"/>
      <c r="BJ65" s="660"/>
      <c r="BK65" s="660"/>
      <c r="BL65" s="660"/>
      <c r="BM65" s="660"/>
      <c r="BN65" s="660"/>
      <c r="BO65" s="660"/>
      <c r="BP65" s="660"/>
      <c r="BQ65" s="660"/>
      <c r="BR65" s="660"/>
      <c r="BS65" s="660"/>
      <c r="BT65" s="660"/>
      <c r="BU65" s="660"/>
      <c r="BV65" s="660">
        <v>2</v>
      </c>
      <c r="BW65" s="660"/>
    </row>
    <row r="66" spans="1:75">
      <c r="A66" s="42">
        <v>44504</v>
      </c>
      <c r="B66" s="660"/>
      <c r="C66" s="660"/>
      <c r="D66" s="660"/>
      <c r="E66" s="660"/>
      <c r="F66" s="660"/>
      <c r="G66" s="660"/>
      <c r="H66" s="660"/>
      <c r="I66" s="660"/>
      <c r="J66" s="660"/>
      <c r="K66" s="660"/>
      <c r="L66" s="660"/>
      <c r="M66" s="660"/>
      <c r="N66" s="660"/>
      <c r="O66" s="660"/>
      <c r="P66" s="660"/>
      <c r="Q66" s="660"/>
      <c r="R66" s="660"/>
      <c r="S66" s="660"/>
      <c r="T66" s="660"/>
      <c r="U66" s="660"/>
      <c r="V66" s="660"/>
      <c r="W66" s="660"/>
      <c r="X66" s="660"/>
      <c r="Y66" s="660"/>
      <c r="Z66" s="660"/>
      <c r="AA66" s="660"/>
      <c r="AB66" s="660"/>
      <c r="AC66" s="660"/>
      <c r="AD66" s="660"/>
      <c r="AE66" s="660"/>
      <c r="AF66" s="660"/>
      <c r="AG66" s="660"/>
      <c r="AH66" s="660"/>
      <c r="AI66" s="660"/>
      <c r="AJ66" s="660"/>
      <c r="AK66" s="660"/>
      <c r="AL66" s="660"/>
      <c r="AM66" s="660"/>
      <c r="AN66" s="660"/>
      <c r="AO66" s="660"/>
      <c r="AP66" s="660"/>
      <c r="AQ66" s="660"/>
      <c r="AR66" s="660"/>
      <c r="AS66" s="660"/>
      <c r="AT66" s="660"/>
      <c r="AU66" s="660"/>
      <c r="AV66" s="660"/>
      <c r="AW66" s="660"/>
      <c r="AX66" s="660"/>
      <c r="AY66" s="660"/>
      <c r="AZ66" s="660"/>
      <c r="BA66" s="660"/>
      <c r="BB66" s="660"/>
      <c r="BC66" s="660"/>
      <c r="BD66" s="660"/>
      <c r="BE66" s="660"/>
      <c r="BF66" s="660"/>
      <c r="BG66" s="660"/>
      <c r="BH66" s="660">
        <v>1</v>
      </c>
      <c r="BI66" s="660"/>
      <c r="BJ66" s="660">
        <v>1</v>
      </c>
      <c r="BK66" s="660"/>
      <c r="BL66" s="660"/>
      <c r="BM66" s="660"/>
      <c r="BN66" s="660"/>
      <c r="BO66" s="660"/>
      <c r="BP66" s="660"/>
      <c r="BQ66" s="660"/>
      <c r="BR66" s="660"/>
      <c r="BS66" s="660"/>
      <c r="BT66" s="660"/>
      <c r="BU66" s="660"/>
      <c r="BV66" s="660">
        <v>2</v>
      </c>
      <c r="BW66" s="660"/>
    </row>
    <row r="67" spans="1:75">
      <c r="A67" s="42">
        <v>44517</v>
      </c>
      <c r="B67" s="660"/>
      <c r="C67" s="660"/>
      <c r="D67" s="660"/>
      <c r="E67" s="660"/>
      <c r="F67" s="660"/>
      <c r="G67" s="660"/>
      <c r="H67" s="660"/>
      <c r="I67" s="660"/>
      <c r="J67" s="660"/>
      <c r="K67" s="660"/>
      <c r="L67" s="660"/>
      <c r="M67" s="660"/>
      <c r="N67" s="660"/>
      <c r="O67" s="660"/>
      <c r="P67" s="660"/>
      <c r="Q67" s="660"/>
      <c r="R67" s="660"/>
      <c r="S67" s="660"/>
      <c r="T67" s="660"/>
      <c r="U67" s="660"/>
      <c r="V67" s="660"/>
      <c r="W67" s="660"/>
      <c r="X67" s="660"/>
      <c r="Y67" s="660"/>
      <c r="Z67" s="660"/>
      <c r="AA67" s="660"/>
      <c r="AB67" s="660"/>
      <c r="AC67" s="660"/>
      <c r="AD67" s="660"/>
      <c r="AE67" s="660"/>
      <c r="AF67" s="660"/>
      <c r="AG67" s="660"/>
      <c r="AH67" s="660"/>
      <c r="AI67" s="660"/>
      <c r="AJ67" s="660"/>
      <c r="AK67" s="660"/>
      <c r="AL67" s="660"/>
      <c r="AM67" s="660"/>
      <c r="AN67" s="660"/>
      <c r="AO67" s="660"/>
      <c r="AP67" s="660"/>
      <c r="AQ67" s="660"/>
      <c r="AR67" s="660"/>
      <c r="AS67" s="660"/>
      <c r="AT67" s="660"/>
      <c r="AU67" s="660"/>
      <c r="AV67" s="660"/>
      <c r="AW67" s="660"/>
      <c r="AX67" s="660"/>
      <c r="AY67" s="660"/>
      <c r="AZ67" s="660"/>
      <c r="BA67" s="660"/>
      <c r="BB67" s="660"/>
      <c r="BC67" s="660"/>
      <c r="BD67" s="660"/>
      <c r="BE67" s="660"/>
      <c r="BF67" s="660"/>
      <c r="BG67" s="660"/>
      <c r="BH67" s="660"/>
      <c r="BI67" s="660"/>
      <c r="BJ67" s="660"/>
      <c r="BK67" s="660"/>
      <c r="BL67" s="660"/>
      <c r="BM67" s="660"/>
      <c r="BN67" s="660">
        <v>2</v>
      </c>
      <c r="BO67" s="660"/>
      <c r="BP67" s="660"/>
      <c r="BQ67" s="660"/>
      <c r="BR67" s="660"/>
      <c r="BS67" s="660"/>
      <c r="BT67" s="660"/>
      <c r="BU67" s="660"/>
      <c r="BV67" s="660">
        <v>2</v>
      </c>
      <c r="BW67" s="660"/>
    </row>
    <row r="68" spans="1:75">
      <c r="A68" s="42">
        <v>44498</v>
      </c>
      <c r="B68" s="660"/>
      <c r="C68" s="660"/>
      <c r="D68" s="660"/>
      <c r="E68" s="660"/>
      <c r="F68" s="660"/>
      <c r="G68" s="660"/>
      <c r="H68" s="660"/>
      <c r="I68" s="660"/>
      <c r="J68" s="660"/>
      <c r="K68" s="660"/>
      <c r="L68" s="660"/>
      <c r="M68" s="660"/>
      <c r="N68" s="660"/>
      <c r="O68" s="660"/>
      <c r="P68" s="660"/>
      <c r="Q68" s="660"/>
      <c r="R68" s="660"/>
      <c r="S68" s="660"/>
      <c r="T68" s="660"/>
      <c r="U68" s="660"/>
      <c r="V68" s="660"/>
      <c r="W68" s="660"/>
      <c r="X68" s="660"/>
      <c r="Y68" s="660"/>
      <c r="Z68" s="660"/>
      <c r="AA68" s="660"/>
      <c r="AB68" s="660"/>
      <c r="AC68" s="660"/>
      <c r="AD68" s="660"/>
      <c r="AE68" s="660"/>
      <c r="AF68" s="660"/>
      <c r="AG68" s="660"/>
      <c r="AH68" s="660"/>
      <c r="AI68" s="660"/>
      <c r="AJ68" s="660"/>
      <c r="AK68" s="660"/>
      <c r="AL68" s="660"/>
      <c r="AM68" s="660"/>
      <c r="AN68" s="660"/>
      <c r="AO68" s="660"/>
      <c r="AP68" s="660"/>
      <c r="AQ68" s="660"/>
      <c r="AR68" s="660"/>
      <c r="AS68" s="660"/>
      <c r="AT68" s="660"/>
      <c r="AU68" s="660"/>
      <c r="AV68" s="660"/>
      <c r="AW68" s="660"/>
      <c r="AX68" s="660"/>
      <c r="AY68" s="660"/>
      <c r="AZ68" s="660"/>
      <c r="BA68" s="660"/>
      <c r="BB68" s="660"/>
      <c r="BC68" s="660"/>
      <c r="BD68" s="660"/>
      <c r="BE68" s="660"/>
      <c r="BF68" s="660"/>
      <c r="BG68" s="660"/>
      <c r="BH68" s="660"/>
      <c r="BI68" s="660"/>
      <c r="BJ68" s="660"/>
      <c r="BK68" s="660"/>
      <c r="BL68" s="660"/>
      <c r="BM68" s="660"/>
      <c r="BN68" s="660"/>
      <c r="BO68" s="660"/>
      <c r="BP68" s="660">
        <v>1</v>
      </c>
      <c r="BQ68" s="660"/>
      <c r="BR68" s="660"/>
      <c r="BS68" s="660"/>
      <c r="BT68" s="660"/>
      <c r="BU68" s="660"/>
      <c r="BV68" s="660">
        <v>1</v>
      </c>
      <c r="BW68" s="660"/>
    </row>
    <row r="69" spans="1:75">
      <c r="A69" s="42">
        <v>44524</v>
      </c>
      <c r="B69" s="660"/>
      <c r="C69" s="660"/>
      <c r="D69" s="660"/>
      <c r="E69" s="660"/>
      <c r="F69" s="660"/>
      <c r="G69" s="660"/>
      <c r="H69" s="660"/>
      <c r="I69" s="660"/>
      <c r="J69" s="660"/>
      <c r="K69" s="660"/>
      <c r="L69" s="660"/>
      <c r="M69" s="660"/>
      <c r="N69" s="660"/>
      <c r="O69" s="660"/>
      <c r="P69" s="660"/>
      <c r="Q69" s="660"/>
      <c r="R69" s="660"/>
      <c r="S69" s="660"/>
      <c r="T69" s="660"/>
      <c r="U69" s="660"/>
      <c r="V69" s="660"/>
      <c r="W69" s="660"/>
      <c r="X69" s="660"/>
      <c r="Y69" s="660"/>
      <c r="Z69" s="660"/>
      <c r="AA69" s="660"/>
      <c r="AB69" s="660"/>
      <c r="AC69" s="660"/>
      <c r="AD69" s="660"/>
      <c r="AE69" s="660"/>
      <c r="AF69" s="660"/>
      <c r="AG69" s="660"/>
      <c r="AH69" s="660"/>
      <c r="AI69" s="660"/>
      <c r="AJ69" s="660"/>
      <c r="AK69" s="660"/>
      <c r="AL69" s="660"/>
      <c r="AM69" s="660"/>
      <c r="AN69" s="660"/>
      <c r="AO69" s="660"/>
      <c r="AP69" s="660"/>
      <c r="AQ69" s="660"/>
      <c r="AR69" s="660"/>
      <c r="AS69" s="660"/>
      <c r="AT69" s="660"/>
      <c r="AU69" s="660"/>
      <c r="AV69" s="660"/>
      <c r="AW69" s="660"/>
      <c r="AX69" s="660"/>
      <c r="AY69" s="660"/>
      <c r="AZ69" s="660"/>
      <c r="BA69" s="660"/>
      <c r="BB69" s="660"/>
      <c r="BC69" s="660"/>
      <c r="BD69" s="660"/>
      <c r="BE69" s="660"/>
      <c r="BF69" s="660"/>
      <c r="BG69" s="660"/>
      <c r="BH69" s="660"/>
      <c r="BI69" s="660"/>
      <c r="BJ69" s="660"/>
      <c r="BK69" s="660"/>
      <c r="BL69" s="660"/>
      <c r="BM69" s="660"/>
      <c r="BN69" s="660">
        <v>1</v>
      </c>
      <c r="BO69" s="660">
        <v>1</v>
      </c>
      <c r="BP69" s="660"/>
      <c r="BQ69" s="660"/>
      <c r="BR69" s="660"/>
      <c r="BS69" s="660"/>
      <c r="BT69" s="660"/>
      <c r="BU69" s="660"/>
      <c r="BV69" s="660">
        <v>1</v>
      </c>
      <c r="BW69" s="660">
        <v>1</v>
      </c>
    </row>
    <row r="70" spans="1:75">
      <c r="A70" s="42">
        <v>44525</v>
      </c>
      <c r="B70" s="660"/>
      <c r="C70" s="660"/>
      <c r="D70" s="660"/>
      <c r="E70" s="660"/>
      <c r="F70" s="660"/>
      <c r="G70" s="660"/>
      <c r="H70" s="660"/>
      <c r="I70" s="660"/>
      <c r="J70" s="660"/>
      <c r="K70" s="660"/>
      <c r="L70" s="660"/>
      <c r="M70" s="660"/>
      <c r="N70" s="660"/>
      <c r="O70" s="660"/>
      <c r="P70" s="660"/>
      <c r="Q70" s="660"/>
      <c r="R70" s="660"/>
      <c r="S70" s="660"/>
      <c r="T70" s="660"/>
      <c r="U70" s="660"/>
      <c r="V70" s="660"/>
      <c r="W70" s="660"/>
      <c r="X70" s="660"/>
      <c r="Y70" s="660"/>
      <c r="Z70" s="660"/>
      <c r="AA70" s="660"/>
      <c r="AB70" s="660"/>
      <c r="AC70" s="660"/>
      <c r="AD70" s="660"/>
      <c r="AE70" s="660"/>
      <c r="AF70" s="660"/>
      <c r="AG70" s="660"/>
      <c r="AH70" s="660"/>
      <c r="AI70" s="660"/>
      <c r="AJ70" s="660"/>
      <c r="AK70" s="660"/>
      <c r="AL70" s="660"/>
      <c r="AM70" s="660"/>
      <c r="AN70" s="660"/>
      <c r="AO70" s="660"/>
      <c r="AP70" s="660"/>
      <c r="AQ70" s="660"/>
      <c r="AR70" s="660"/>
      <c r="AS70" s="660"/>
      <c r="AT70" s="660"/>
      <c r="AU70" s="660"/>
      <c r="AV70" s="660"/>
      <c r="AW70" s="660"/>
      <c r="AX70" s="660"/>
      <c r="AY70" s="660"/>
      <c r="AZ70" s="660"/>
      <c r="BA70" s="660"/>
      <c r="BB70" s="660"/>
      <c r="BC70" s="660"/>
      <c r="BD70" s="660"/>
      <c r="BE70" s="660"/>
      <c r="BF70" s="660"/>
      <c r="BG70" s="660"/>
      <c r="BH70" s="660"/>
      <c r="BI70" s="660"/>
      <c r="BJ70" s="660"/>
      <c r="BK70" s="660"/>
      <c r="BL70" s="660"/>
      <c r="BM70" s="660"/>
      <c r="BN70" s="660"/>
      <c r="BO70" s="660"/>
      <c r="BP70" s="660"/>
      <c r="BQ70" s="660"/>
      <c r="BR70" s="660">
        <v>1</v>
      </c>
      <c r="BS70" s="660"/>
      <c r="BT70" s="660"/>
      <c r="BU70" s="660"/>
      <c r="BV70" s="660">
        <v>1</v>
      </c>
      <c r="BW70" s="660"/>
    </row>
    <row r="71" spans="1:75">
      <c r="A71" s="42">
        <v>44529</v>
      </c>
      <c r="B71" s="660"/>
      <c r="C71" s="660"/>
      <c r="D71" s="660"/>
      <c r="E71" s="660"/>
      <c r="F71" s="660"/>
      <c r="G71" s="660"/>
      <c r="H71" s="660"/>
      <c r="I71" s="660"/>
      <c r="J71" s="660"/>
      <c r="K71" s="660"/>
      <c r="L71" s="660"/>
      <c r="M71" s="660"/>
      <c r="N71" s="660"/>
      <c r="O71" s="660"/>
      <c r="P71" s="660"/>
      <c r="Q71" s="660"/>
      <c r="R71" s="660"/>
      <c r="S71" s="660"/>
      <c r="T71" s="660"/>
      <c r="U71" s="660"/>
      <c r="V71" s="660"/>
      <c r="W71" s="660"/>
      <c r="X71" s="660"/>
      <c r="Y71" s="660"/>
      <c r="Z71" s="660"/>
      <c r="AA71" s="660"/>
      <c r="AB71" s="660"/>
      <c r="AC71" s="660"/>
      <c r="AD71" s="660"/>
      <c r="AE71" s="660"/>
      <c r="AF71" s="660"/>
      <c r="AG71" s="660"/>
      <c r="AH71" s="660"/>
      <c r="AI71" s="660"/>
      <c r="AJ71" s="660"/>
      <c r="AK71" s="660"/>
      <c r="AL71" s="660"/>
      <c r="AM71" s="660"/>
      <c r="AN71" s="660"/>
      <c r="AO71" s="660"/>
      <c r="AP71" s="660"/>
      <c r="AQ71" s="660"/>
      <c r="AR71" s="660"/>
      <c r="AS71" s="660"/>
      <c r="AT71" s="660"/>
      <c r="AU71" s="660"/>
      <c r="AV71" s="660"/>
      <c r="AW71" s="660"/>
      <c r="AX71" s="660"/>
      <c r="AY71" s="660"/>
      <c r="AZ71" s="660"/>
      <c r="BA71" s="660"/>
      <c r="BB71" s="660"/>
      <c r="BC71" s="660"/>
      <c r="BD71" s="660"/>
      <c r="BE71" s="660"/>
      <c r="BF71" s="660"/>
      <c r="BG71" s="660"/>
      <c r="BH71" s="660"/>
      <c r="BI71" s="660"/>
      <c r="BJ71" s="660"/>
      <c r="BK71" s="660"/>
      <c r="BL71" s="660"/>
      <c r="BM71" s="660"/>
      <c r="BN71" s="660"/>
      <c r="BO71" s="660"/>
      <c r="BP71" s="660"/>
      <c r="BQ71" s="660"/>
      <c r="BR71" s="660"/>
      <c r="BS71" s="660"/>
      <c r="BT71" s="660">
        <v>1</v>
      </c>
      <c r="BU71" s="660"/>
      <c r="BV71" s="660">
        <v>1</v>
      </c>
      <c r="BW71" s="660"/>
    </row>
    <row r="72" spans="1:75">
      <c r="A72" s="42" t="s">
        <v>58</v>
      </c>
      <c r="B72" s="660">
        <v>6</v>
      </c>
      <c r="C72" s="660">
        <v>6</v>
      </c>
      <c r="D72" s="660">
        <v>5</v>
      </c>
      <c r="E72" s="660"/>
      <c r="F72" s="660">
        <v>1</v>
      </c>
      <c r="G72" s="660">
        <v>1</v>
      </c>
      <c r="H72" s="660">
        <v>2</v>
      </c>
      <c r="I72" s="660">
        <v>2</v>
      </c>
      <c r="J72" s="660">
        <v>10</v>
      </c>
      <c r="K72" s="660">
        <v>10</v>
      </c>
      <c r="L72" s="660">
        <v>1</v>
      </c>
      <c r="M72" s="660"/>
      <c r="N72" s="660">
        <v>3</v>
      </c>
      <c r="O72" s="660">
        <v>3</v>
      </c>
      <c r="P72" s="660">
        <v>6</v>
      </c>
      <c r="Q72" s="660">
        <v>5</v>
      </c>
      <c r="R72" s="660"/>
      <c r="S72" s="660"/>
      <c r="T72" s="660">
        <v>3</v>
      </c>
      <c r="U72" s="660">
        <v>2</v>
      </c>
      <c r="V72" s="660">
        <v>1</v>
      </c>
      <c r="W72" s="660">
        <v>1</v>
      </c>
      <c r="X72" s="660">
        <v>3</v>
      </c>
      <c r="Y72" s="660">
        <v>2</v>
      </c>
      <c r="Z72" s="660">
        <v>5</v>
      </c>
      <c r="AA72" s="660">
        <v>3</v>
      </c>
      <c r="AB72" s="660">
        <v>7</v>
      </c>
      <c r="AC72" s="660">
        <v>3</v>
      </c>
      <c r="AD72" s="660">
        <v>3</v>
      </c>
      <c r="AE72" s="660">
        <v>2</v>
      </c>
      <c r="AF72" s="660">
        <v>1</v>
      </c>
      <c r="AG72" s="660"/>
      <c r="AH72" s="660">
        <v>1</v>
      </c>
      <c r="AI72" s="660">
        <v>1</v>
      </c>
      <c r="AJ72" s="660">
        <v>1</v>
      </c>
      <c r="AK72" s="660"/>
      <c r="AL72" s="660">
        <v>1</v>
      </c>
      <c r="AM72" s="660"/>
      <c r="AN72" s="660">
        <v>2</v>
      </c>
      <c r="AO72" s="660">
        <v>2</v>
      </c>
      <c r="AP72" s="660">
        <v>6</v>
      </c>
      <c r="AQ72" s="660"/>
      <c r="AR72" s="660">
        <v>4</v>
      </c>
      <c r="AS72" s="660">
        <v>4</v>
      </c>
      <c r="AT72" s="660">
        <v>1</v>
      </c>
      <c r="AU72" s="660"/>
      <c r="AV72" s="660">
        <v>1</v>
      </c>
      <c r="AW72" s="660">
        <v>1</v>
      </c>
      <c r="AX72" s="660">
        <v>1</v>
      </c>
      <c r="AY72" s="660">
        <v>1</v>
      </c>
      <c r="AZ72" s="660">
        <v>1</v>
      </c>
      <c r="BA72" s="660"/>
      <c r="BB72" s="660">
        <v>1</v>
      </c>
      <c r="BC72" s="660"/>
      <c r="BD72" s="660">
        <v>1</v>
      </c>
      <c r="BE72" s="660"/>
      <c r="BF72" s="660">
        <v>2</v>
      </c>
      <c r="BG72" s="660"/>
      <c r="BH72" s="660">
        <v>1</v>
      </c>
      <c r="BI72" s="660"/>
      <c r="BJ72" s="660">
        <v>1</v>
      </c>
      <c r="BK72" s="660"/>
      <c r="BL72" s="660">
        <v>1</v>
      </c>
      <c r="BM72" s="660"/>
      <c r="BN72" s="660">
        <v>5</v>
      </c>
      <c r="BO72" s="660">
        <v>1</v>
      </c>
      <c r="BP72" s="660">
        <v>1</v>
      </c>
      <c r="BQ72" s="660"/>
      <c r="BR72" s="660">
        <v>1</v>
      </c>
      <c r="BS72" s="660"/>
      <c r="BT72" s="660">
        <v>1</v>
      </c>
      <c r="BU72" s="660"/>
      <c r="BV72" s="660">
        <v>91</v>
      </c>
      <c r="BW72" s="660">
        <v>50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sqref="A1:V25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2173</v>
      </c>
      <c r="V1" s="66"/>
      <c r="W1" s="66"/>
    </row>
    <row r="2" spans="1:26">
      <c r="A2" s="290" t="s">
        <v>2397</v>
      </c>
      <c r="B2" s="317" t="s">
        <v>58</v>
      </c>
      <c r="C2" s="317" t="s">
        <v>2187</v>
      </c>
      <c r="D2" s="317" t="s">
        <v>2383</v>
      </c>
      <c r="E2" s="294" t="s">
        <v>2398</v>
      </c>
      <c r="F2" s="294" t="s">
        <v>2399</v>
      </c>
      <c r="G2" s="294" t="s">
        <v>2400</v>
      </c>
      <c r="H2" s="294" t="s">
        <v>2401</v>
      </c>
      <c r="I2" s="294" t="s">
        <v>2402</v>
      </c>
      <c r="J2" s="294" t="s">
        <v>2403</v>
      </c>
      <c r="K2" s="294" t="s">
        <v>2404</v>
      </c>
      <c r="L2" s="294" t="s">
        <v>2405</v>
      </c>
      <c r="M2" s="294" t="s">
        <v>2406</v>
      </c>
      <c r="N2" s="294" t="s">
        <v>2407</v>
      </c>
      <c r="O2" s="294" t="s">
        <v>2408</v>
      </c>
      <c r="P2" s="294" t="s">
        <v>2409</v>
      </c>
      <c r="Q2" s="294" t="s">
        <v>2410</v>
      </c>
      <c r="R2" s="294" t="s">
        <v>2411</v>
      </c>
      <c r="S2" s="294" t="s">
        <v>2412</v>
      </c>
      <c r="T2" s="294" t="s">
        <v>2413</v>
      </c>
      <c r="U2" s="294" t="s">
        <v>2414</v>
      </c>
      <c r="V2" s="294" t="s">
        <v>2415</v>
      </c>
      <c r="W2" s="294" t="s">
        <v>2383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N26" s="312" t="s">
        <v>2416</v>
      </c>
      <c r="O26" s="311"/>
      <c r="P26" s="312" t="s">
        <v>2417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2418</v>
      </c>
      <c r="B1" s="137" t="s">
        <v>2419</v>
      </c>
      <c r="C1" s="137" t="s">
        <v>2420</v>
      </c>
      <c r="E1" s="139" t="s">
        <v>2421</v>
      </c>
    </row>
    <row r="2" spans="1:5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2422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2423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2424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2140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2425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2426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2427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2428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2429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1925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2430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2431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2432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2433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2434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2435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2436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2437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2438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2439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2440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2441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2442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2443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2444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2445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2446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2447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2448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2449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2450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2451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2452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2453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2454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2455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2456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2457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2458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2459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2460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2461</v>
      </c>
      <c r="B1" t="s">
        <v>369</v>
      </c>
      <c r="C1" t="s">
        <v>2187</v>
      </c>
      <c r="D1" s="315" t="s">
        <v>379</v>
      </c>
      <c r="F1" t="s">
        <v>59</v>
      </c>
      <c r="G1" t="s">
        <v>647</v>
      </c>
    </row>
    <row r="2" spans="1:7" ht="16.5" customHeight="1">
      <c r="B2" t="s">
        <v>379</v>
      </c>
      <c r="D2" s="315" t="s">
        <v>391</v>
      </c>
      <c r="G2" t="s">
        <v>840</v>
      </c>
    </row>
    <row r="3" spans="1:7" ht="16.5" customHeight="1">
      <c r="B3" t="s">
        <v>381</v>
      </c>
      <c r="D3" s="315" t="s">
        <v>369</v>
      </c>
      <c r="G3" t="s">
        <v>829</v>
      </c>
    </row>
    <row r="4" spans="1:7" ht="16.5" customHeight="1">
      <c r="B4" t="s">
        <v>387</v>
      </c>
      <c r="D4" s="315" t="s">
        <v>679</v>
      </c>
      <c r="G4" t="s">
        <v>637</v>
      </c>
    </row>
    <row r="5" spans="1:7" ht="16.5" customHeight="1">
      <c r="B5" t="s">
        <v>389</v>
      </c>
      <c r="D5" s="315" t="s">
        <v>675</v>
      </c>
      <c r="G5" t="s">
        <v>827</v>
      </c>
    </row>
    <row r="6" spans="1:7" ht="16.5" customHeight="1">
      <c r="B6" t="s">
        <v>391</v>
      </c>
      <c r="D6" s="315" t="s">
        <v>831</v>
      </c>
      <c r="G6" t="s">
        <v>474</v>
      </c>
    </row>
    <row r="7" spans="1:7" ht="16.5" customHeight="1">
      <c r="B7" t="s">
        <v>393</v>
      </c>
      <c r="D7" s="315" t="s">
        <v>381</v>
      </c>
      <c r="G7" t="s">
        <v>664</v>
      </c>
    </row>
    <row r="8" spans="1:7" ht="16.5" customHeight="1">
      <c r="B8" t="s">
        <v>444</v>
      </c>
      <c r="D8" s="315" t="s">
        <v>393</v>
      </c>
      <c r="G8" t="s">
        <v>640</v>
      </c>
    </row>
    <row r="9" spans="1:7" ht="16.5" customHeight="1">
      <c r="B9" t="s">
        <v>448</v>
      </c>
      <c r="D9" s="315" t="s">
        <v>466</v>
      </c>
      <c r="G9" t="s">
        <v>757</v>
      </c>
    </row>
    <row r="10" spans="1:7" ht="16.5" customHeight="1">
      <c r="B10" t="s">
        <v>446</v>
      </c>
      <c r="D10" s="315" t="s">
        <v>472</v>
      </c>
      <c r="G10" t="s">
        <v>683</v>
      </c>
    </row>
    <row r="11" spans="1:7" ht="16.5" customHeight="1">
      <c r="B11" t="s">
        <v>452</v>
      </c>
      <c r="D11" s="315" t="s">
        <v>476</v>
      </c>
      <c r="G11" t="s">
        <v>685</v>
      </c>
    </row>
    <row r="12" spans="1:7" ht="16.5" customHeight="1">
      <c r="B12" t="s">
        <v>466</v>
      </c>
      <c r="D12" s="315" t="s">
        <v>629</v>
      </c>
      <c r="G12" t="s">
        <v>654</v>
      </c>
    </row>
    <row r="13" spans="1:7" ht="16.5" customHeight="1">
      <c r="B13" t="s">
        <v>472</v>
      </c>
      <c r="D13" s="315" t="s">
        <v>635</v>
      </c>
      <c r="G13" t="s">
        <v>656</v>
      </c>
    </row>
    <row r="14" spans="1:7" ht="16.5" customHeight="1">
      <c r="B14" t="s">
        <v>474</v>
      </c>
      <c r="D14" s="315" t="s">
        <v>444</v>
      </c>
      <c r="G14" t="s">
        <v>836</v>
      </c>
    </row>
    <row r="15" spans="1:7" ht="16.5" customHeight="1">
      <c r="B15" t="s">
        <v>476</v>
      </c>
      <c r="D15" s="315" t="s">
        <v>446</v>
      </c>
      <c r="G15" t="s">
        <v>469</v>
      </c>
    </row>
    <row r="16" spans="1:7" ht="16.5" customHeight="1">
      <c r="B16" t="s">
        <v>469</v>
      </c>
      <c r="D16" s="315" t="s">
        <v>452</v>
      </c>
    </row>
    <row r="17" spans="2:8" ht="16.5" customHeight="1">
      <c r="B17" t="s">
        <v>629</v>
      </c>
      <c r="D17" s="315" t="s">
        <v>761</v>
      </c>
      <c r="G17" t="s">
        <v>664</v>
      </c>
      <c r="H17" t="s">
        <v>2119</v>
      </c>
    </row>
    <row r="18" spans="2:8" ht="16.5" customHeight="1">
      <c r="B18" t="s">
        <v>637</v>
      </c>
      <c r="D18" s="315" t="s">
        <v>448</v>
      </c>
      <c r="G18" t="s">
        <v>840</v>
      </c>
      <c r="H18" t="s">
        <v>2127</v>
      </c>
    </row>
    <row r="19" spans="2:8" ht="16.5" customHeight="1">
      <c r="B19" t="s">
        <v>635</v>
      </c>
      <c r="D19" s="315" t="s">
        <v>658</v>
      </c>
    </row>
    <row r="20" spans="2:8" ht="16.5" customHeight="1">
      <c r="B20" t="s">
        <v>640</v>
      </c>
      <c r="D20" s="315" t="s">
        <v>387</v>
      </c>
    </row>
    <row r="21" spans="2:8" ht="16.5" customHeight="1">
      <c r="B21" t="s">
        <v>647</v>
      </c>
      <c r="D21" s="315" t="s">
        <v>389</v>
      </c>
    </row>
    <row r="22" spans="2:8" ht="16.5" customHeight="1">
      <c r="B22" t="s">
        <v>675</v>
      </c>
      <c r="D22" s="315" t="s">
        <v>463</v>
      </c>
    </row>
    <row r="23" spans="2:8" ht="16.5" customHeight="1">
      <c r="B23" t="s">
        <v>679</v>
      </c>
      <c r="D23" s="315"/>
    </row>
    <row r="24" spans="2:8" ht="16.5" customHeight="1">
      <c r="B24" t="s">
        <v>654</v>
      </c>
      <c r="D24" s="315"/>
    </row>
    <row r="25" spans="2:8" ht="16.5" customHeight="1">
      <c r="B25" t="s">
        <v>683</v>
      </c>
      <c r="D25" s="315"/>
    </row>
    <row r="26" spans="2:8" ht="16.5" customHeight="1">
      <c r="B26" t="s">
        <v>685</v>
      </c>
      <c r="D26" s="315"/>
    </row>
    <row r="27" spans="2:8" ht="16.5" customHeight="1">
      <c r="B27" t="s">
        <v>664</v>
      </c>
      <c r="D27" s="315"/>
    </row>
    <row r="28" spans="2:8" ht="16.5" customHeight="1">
      <c r="B28" t="s">
        <v>658</v>
      </c>
      <c r="D28" s="315"/>
    </row>
    <row r="29" spans="2:8" ht="16.5" customHeight="1">
      <c r="B29" t="s">
        <v>656</v>
      </c>
      <c r="D29" s="315"/>
    </row>
    <row r="30" spans="2:8" ht="16.5" customHeight="1">
      <c r="B30" t="s">
        <v>463</v>
      </c>
      <c r="D30" s="315"/>
    </row>
    <row r="31" spans="2:8" ht="16.5" customHeight="1">
      <c r="B31" t="s">
        <v>757</v>
      </c>
      <c r="D31" s="315"/>
    </row>
    <row r="32" spans="2:8" ht="16.5" customHeight="1">
      <c r="B32" t="s">
        <v>761</v>
      </c>
      <c r="D32" s="315"/>
    </row>
    <row r="33" spans="2:3">
      <c r="B33" t="s">
        <v>827</v>
      </c>
    </row>
    <row r="34" spans="2:3">
      <c r="B34" t="s">
        <v>829</v>
      </c>
    </row>
    <row r="35" spans="2:3">
      <c r="B35" t="s">
        <v>836</v>
      </c>
    </row>
    <row r="36" spans="2:3">
      <c r="B36" t="s">
        <v>831</v>
      </c>
    </row>
    <row r="37" spans="2:3">
      <c r="B37" t="s">
        <v>840</v>
      </c>
    </row>
    <row r="39" spans="2:3">
      <c r="B39" t="s">
        <v>759</v>
      </c>
      <c r="C39" t="s">
        <v>2121</v>
      </c>
    </row>
    <row r="41" spans="2:3">
      <c r="C41" t="s">
        <v>1681</v>
      </c>
    </row>
    <row r="42" spans="2:3">
      <c r="C42" t="s">
        <v>1684</v>
      </c>
    </row>
    <row r="43" spans="2:3">
      <c r="B43" t="s">
        <v>454</v>
      </c>
      <c r="C43" t="s">
        <v>1690</v>
      </c>
    </row>
    <row r="44" spans="2:3">
      <c r="C44" t="s">
        <v>1780</v>
      </c>
    </row>
    <row r="45" spans="2:3">
      <c r="C45" t="s">
        <v>1885</v>
      </c>
    </row>
    <row r="46" spans="2:3">
      <c r="C46" t="s">
        <v>1939</v>
      </c>
    </row>
    <row r="47" spans="2:3">
      <c r="C47" t="s">
        <v>1940</v>
      </c>
    </row>
    <row r="48" spans="2:3">
      <c r="C48" t="s">
        <v>1941</v>
      </c>
    </row>
    <row r="49" spans="3:3">
      <c r="C49" t="s">
        <v>1942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2462</v>
      </c>
      <c r="B1" s="315" t="s">
        <v>284</v>
      </c>
      <c r="C1" t="s">
        <v>854</v>
      </c>
      <c r="D1" t="s">
        <v>1700</v>
      </c>
      <c r="F1" s="278" t="s">
        <v>2462</v>
      </c>
      <c r="G1" t="s">
        <v>369</v>
      </c>
      <c r="I1" t="s">
        <v>685</v>
      </c>
      <c r="J1" t="s">
        <v>2118</v>
      </c>
    </row>
    <row r="2" spans="1:10" ht="16.5" customHeight="1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2119</v>
      </c>
    </row>
    <row r="3" spans="1:10" ht="16.5" customHeight="1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2121</v>
      </c>
    </row>
    <row r="4" spans="1:10" ht="16.5" customHeight="1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2127</v>
      </c>
    </row>
    <row r="5" spans="1:10" ht="16.5" customHeight="1">
      <c r="B5" s="315" t="s">
        <v>207</v>
      </c>
      <c r="C5" t="s">
        <v>261</v>
      </c>
      <c r="D5" t="s">
        <v>1934</v>
      </c>
      <c r="G5" t="s">
        <v>389</v>
      </c>
    </row>
    <row r="6" spans="1:10" ht="16.5" customHeight="1">
      <c r="B6" s="77" t="s">
        <v>212</v>
      </c>
      <c r="C6" t="s">
        <v>261</v>
      </c>
      <c r="D6" t="s">
        <v>2001</v>
      </c>
      <c r="G6" t="s">
        <v>391</v>
      </c>
    </row>
    <row r="7" spans="1:10" ht="16.5" customHeight="1">
      <c r="B7" s="315" t="s">
        <v>215</v>
      </c>
      <c r="G7" t="s">
        <v>393</v>
      </c>
    </row>
    <row r="8" spans="1:10" ht="16.5" customHeight="1">
      <c r="B8" s="315" t="s">
        <v>218</v>
      </c>
      <c r="C8" t="s">
        <v>205</v>
      </c>
      <c r="D8" t="s">
        <v>2066</v>
      </c>
      <c r="G8" t="s">
        <v>444</v>
      </c>
    </row>
    <row r="9" spans="1:10" ht="16.5" customHeight="1">
      <c r="B9" s="72" t="s">
        <v>221</v>
      </c>
      <c r="D9" t="s">
        <v>2067</v>
      </c>
      <c r="G9" t="s">
        <v>448</v>
      </c>
      <c r="J9" t="s">
        <v>1681</v>
      </c>
    </row>
    <row r="10" spans="1:10" ht="16.5" customHeight="1">
      <c r="B10" s="315" t="s">
        <v>238</v>
      </c>
      <c r="C10" t="s">
        <v>241</v>
      </c>
      <c r="D10" t="s">
        <v>2074</v>
      </c>
      <c r="G10" t="s">
        <v>446</v>
      </c>
      <c r="J10" t="s">
        <v>1684</v>
      </c>
    </row>
    <row r="11" spans="1:10" ht="16.5" customHeight="1">
      <c r="B11" s="315" t="s">
        <v>241</v>
      </c>
      <c r="D11" t="s">
        <v>2078</v>
      </c>
      <c r="G11" t="s">
        <v>452</v>
      </c>
      <c r="J11" t="s">
        <v>1690</v>
      </c>
    </row>
    <row r="12" spans="1:10" ht="16.5" customHeight="1">
      <c r="B12" s="315" t="s">
        <v>224</v>
      </c>
      <c r="D12" t="s">
        <v>2088</v>
      </c>
      <c r="G12" t="s">
        <v>466</v>
      </c>
      <c r="I12" t="s">
        <v>469</v>
      </c>
      <c r="J12" t="s">
        <v>1780</v>
      </c>
    </row>
    <row r="13" spans="1:10" ht="16.5" customHeight="1">
      <c r="B13" s="315" t="s">
        <v>228</v>
      </c>
      <c r="D13" t="s">
        <v>2090</v>
      </c>
      <c r="G13" t="s">
        <v>472</v>
      </c>
      <c r="I13" t="s">
        <v>654</v>
      </c>
      <c r="J13" t="s">
        <v>1885</v>
      </c>
    </row>
    <row r="14" spans="1:10" ht="16.5" customHeight="1">
      <c r="B14" s="315" t="s">
        <v>230</v>
      </c>
      <c r="C14" t="s">
        <v>258</v>
      </c>
      <c r="D14" t="s">
        <v>2091</v>
      </c>
      <c r="G14" t="s">
        <v>474</v>
      </c>
      <c r="I14" t="s">
        <v>442</v>
      </c>
      <c r="J14" t="s">
        <v>1939</v>
      </c>
    </row>
    <row r="15" spans="1:10" ht="16.5" customHeight="1">
      <c r="B15" s="315" t="s">
        <v>258</v>
      </c>
      <c r="D15" t="s">
        <v>2092</v>
      </c>
      <c r="G15" t="s">
        <v>476</v>
      </c>
      <c r="I15" t="s">
        <v>448</v>
      </c>
      <c r="J15" t="s">
        <v>1940</v>
      </c>
    </row>
    <row r="16" spans="1:10" ht="16.5" customHeight="1">
      <c r="B16" s="315" t="s">
        <v>261</v>
      </c>
      <c r="D16" t="s">
        <v>2096</v>
      </c>
      <c r="G16" t="s">
        <v>469</v>
      </c>
      <c r="I16" t="s">
        <v>454</v>
      </c>
      <c r="J16" t="s">
        <v>1941</v>
      </c>
    </row>
    <row r="17" spans="2:10" ht="16.5" customHeight="1">
      <c r="B17" s="315" t="s">
        <v>263</v>
      </c>
      <c r="D17" t="s">
        <v>2097</v>
      </c>
      <c r="G17" t="s">
        <v>629</v>
      </c>
      <c r="J17" t="s">
        <v>1942</v>
      </c>
    </row>
    <row r="18" spans="2:10" ht="16.5" customHeight="1">
      <c r="B18" s="315" t="s">
        <v>271</v>
      </c>
      <c r="C18" t="s">
        <v>869</v>
      </c>
      <c r="D18" t="s">
        <v>2131</v>
      </c>
      <c r="G18" t="s">
        <v>637</v>
      </c>
    </row>
    <row r="19" spans="2:10" ht="16.5" customHeight="1">
      <c r="B19" s="315" t="s">
        <v>268</v>
      </c>
      <c r="C19" t="s">
        <v>885</v>
      </c>
      <c r="D19" t="s">
        <v>2132</v>
      </c>
      <c r="G19" t="s">
        <v>635</v>
      </c>
    </row>
    <row r="20" spans="2:10" ht="16.5" customHeight="1">
      <c r="B20" s="315" t="s">
        <v>1430</v>
      </c>
      <c r="G20" t="s">
        <v>640</v>
      </c>
    </row>
    <row r="21" spans="2:10" ht="16.5" customHeight="1">
      <c r="B21" s="315" t="s">
        <v>1433</v>
      </c>
      <c r="G21" t="s">
        <v>647</v>
      </c>
    </row>
    <row r="22" spans="2:10" ht="16.5" customHeight="1">
      <c r="B22" s="315" t="s">
        <v>288</v>
      </c>
      <c r="G22" t="s">
        <v>675</v>
      </c>
    </row>
    <row r="23" spans="2:10" ht="16.5" customHeight="1">
      <c r="B23" s="315" t="s">
        <v>1438</v>
      </c>
      <c r="G23" t="s">
        <v>679</v>
      </c>
    </row>
    <row r="24" spans="2:10" ht="16.5" customHeight="1">
      <c r="B24" s="315" t="s">
        <v>1441</v>
      </c>
      <c r="G24" t="s">
        <v>654</v>
      </c>
    </row>
    <row r="25" spans="2:10" ht="16.5" customHeight="1">
      <c r="B25" s="315" t="s">
        <v>1443</v>
      </c>
      <c r="G25" t="s">
        <v>683</v>
      </c>
    </row>
    <row r="26" spans="2:10" ht="16.5" customHeight="1">
      <c r="B26" s="315" t="s">
        <v>1435</v>
      </c>
      <c r="G26" t="s">
        <v>685</v>
      </c>
    </row>
    <row r="27" spans="2:10" ht="16.5" customHeight="1">
      <c r="B27" s="315" t="s">
        <v>292</v>
      </c>
      <c r="G27" t="s">
        <v>664</v>
      </c>
    </row>
    <row r="28" spans="2:10" ht="16.5" customHeight="1">
      <c r="B28" s="315" t="s">
        <v>295</v>
      </c>
      <c r="G28" t="s">
        <v>658</v>
      </c>
    </row>
    <row r="29" spans="2:10" ht="16.5" customHeight="1">
      <c r="B29" s="315" t="s">
        <v>297</v>
      </c>
      <c r="G29" t="s">
        <v>656</v>
      </c>
    </row>
    <row r="30" spans="2:10" ht="16.5" customHeight="1">
      <c r="B30" s="315" t="s">
        <v>301</v>
      </c>
      <c r="G30" t="s">
        <v>463</v>
      </c>
    </row>
    <row r="31" spans="2:10" ht="16.5" customHeight="1">
      <c r="B31" s="315" t="s">
        <v>305</v>
      </c>
      <c r="G31" t="s">
        <v>757</v>
      </c>
    </row>
    <row r="32" spans="2:10" ht="16.5" customHeight="1">
      <c r="B32" s="315" t="s">
        <v>337</v>
      </c>
      <c r="G32" t="s">
        <v>761</v>
      </c>
    </row>
    <row r="33" spans="2:7" ht="16.5" customHeight="1">
      <c r="B33" s="315" t="s">
        <v>340</v>
      </c>
      <c r="G33" t="s">
        <v>827</v>
      </c>
    </row>
    <row r="34" spans="2:7" ht="16.5" customHeight="1">
      <c r="B34" s="315" t="s">
        <v>429</v>
      </c>
      <c r="G34" t="s">
        <v>829</v>
      </c>
    </row>
    <row r="35" spans="2:7" ht="16.5" customHeight="1">
      <c r="B35" s="315" t="s">
        <v>433</v>
      </c>
      <c r="G35" t="s">
        <v>836</v>
      </c>
    </row>
    <row r="36" spans="2:7" ht="16.5" customHeight="1">
      <c r="B36" s="315" t="s">
        <v>436</v>
      </c>
      <c r="G36" t="s">
        <v>831</v>
      </c>
    </row>
    <row r="37" spans="2:7" ht="16.5" customHeight="1">
      <c r="B37" s="315" t="s">
        <v>732</v>
      </c>
      <c r="G37" t="s">
        <v>840</v>
      </c>
    </row>
    <row r="38" spans="2:7" ht="16.5" customHeight="1">
      <c r="B38" s="315" t="s">
        <v>875</v>
      </c>
    </row>
    <row r="39" spans="2:7" ht="16.5" customHeight="1">
      <c r="B39" s="315" t="s">
        <v>809</v>
      </c>
      <c r="G39" t="s">
        <v>759</v>
      </c>
    </row>
    <row r="40" spans="2:7" ht="16.5" customHeight="1">
      <c r="B40" s="315" t="s">
        <v>866</v>
      </c>
      <c r="G40" s="278"/>
    </row>
    <row r="41" spans="2:7" ht="16.5" customHeight="1">
      <c r="B41" s="315" t="s">
        <v>880</v>
      </c>
      <c r="G41" s="278"/>
    </row>
    <row r="42" spans="2:7" ht="16.5" customHeight="1">
      <c r="B42" s="315" t="s">
        <v>883</v>
      </c>
      <c r="G42" t="s">
        <v>454</v>
      </c>
    </row>
    <row r="43" spans="2:7" ht="16.5" customHeight="1">
      <c r="B43" s="315" t="s">
        <v>885</v>
      </c>
      <c r="G43" s="278"/>
    </row>
    <row r="45" spans="2:7">
      <c r="B45" t="s">
        <v>854</v>
      </c>
    </row>
    <row r="46" spans="2:7">
      <c r="B46" t="s">
        <v>860</v>
      </c>
    </row>
    <row r="47" spans="2:7">
      <c r="B47" t="s">
        <v>869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2418</v>
      </c>
      <c r="B1" s="267" t="s">
        <v>2463</v>
      </c>
      <c r="C1" s="268" t="s">
        <v>2419</v>
      </c>
      <c r="D1" s="268" t="s">
        <v>2420</v>
      </c>
      <c r="E1" s="268" t="s">
        <v>30</v>
      </c>
      <c r="F1" s="268" t="s">
        <v>100</v>
      </c>
    </row>
    <row r="2" spans="1:6">
      <c r="A2" s="268" t="s">
        <v>457</v>
      </c>
      <c r="B2" s="267" t="s">
        <v>2464</v>
      </c>
      <c r="C2" s="268" t="s">
        <v>51</v>
      </c>
      <c r="D2" s="268">
        <v>6</v>
      </c>
      <c r="E2" s="267" t="s">
        <v>2465</v>
      </c>
      <c r="F2" s="267" t="s">
        <v>2466</v>
      </c>
    </row>
    <row r="3" spans="1:6">
      <c r="A3" s="268" t="s">
        <v>459</v>
      </c>
      <c r="B3" s="267" t="s">
        <v>2467</v>
      </c>
      <c r="C3" s="268" t="s">
        <v>51</v>
      </c>
      <c r="D3" s="268">
        <v>6</v>
      </c>
      <c r="E3" s="267" t="s">
        <v>2465</v>
      </c>
      <c r="F3" s="267" t="s">
        <v>2466</v>
      </c>
    </row>
    <row r="4" spans="1:6">
      <c r="A4" s="268" t="s">
        <v>454</v>
      </c>
      <c r="B4" s="267" t="s">
        <v>2468</v>
      </c>
      <c r="C4" s="268" t="s">
        <v>51</v>
      </c>
      <c r="D4" s="268">
        <v>6</v>
      </c>
      <c r="E4" s="267" t="s">
        <v>2465</v>
      </c>
      <c r="F4" s="267" t="s">
        <v>2466</v>
      </c>
    </row>
    <row r="5" spans="1:6">
      <c r="A5" s="268" t="s">
        <v>463</v>
      </c>
      <c r="B5" s="267" t="s">
        <v>2469</v>
      </c>
      <c r="C5" s="268" t="s">
        <v>51</v>
      </c>
      <c r="D5" s="268">
        <v>6</v>
      </c>
      <c r="E5" s="267" t="s">
        <v>2465</v>
      </c>
      <c r="F5" s="267" t="s">
        <v>2466</v>
      </c>
    </row>
    <row r="6" spans="1:6">
      <c r="A6" s="268" t="s">
        <v>627</v>
      </c>
      <c r="B6" s="267" t="s">
        <v>2470</v>
      </c>
      <c r="C6" s="268" t="s">
        <v>51</v>
      </c>
      <c r="D6" s="268">
        <v>5</v>
      </c>
      <c r="E6" s="267" t="s">
        <v>2465</v>
      </c>
      <c r="F6" s="267" t="s">
        <v>2471</v>
      </c>
    </row>
    <row r="7" spans="1:6">
      <c r="A7" s="268" t="s">
        <v>629</v>
      </c>
      <c r="B7" s="267" t="s">
        <v>2472</v>
      </c>
      <c r="C7" s="268" t="s">
        <v>51</v>
      </c>
      <c r="D7" s="268">
        <v>5</v>
      </c>
      <c r="E7" s="267" t="s">
        <v>2465</v>
      </c>
      <c r="F7" s="267" t="s">
        <v>2471</v>
      </c>
    </row>
    <row r="8" spans="1:6">
      <c r="A8" s="268" t="s">
        <v>635</v>
      </c>
      <c r="B8" s="267" t="s">
        <v>2473</v>
      </c>
      <c r="C8" s="268" t="s">
        <v>51</v>
      </c>
      <c r="D8" s="268">
        <v>5</v>
      </c>
      <c r="E8" s="267" t="s">
        <v>2465</v>
      </c>
      <c r="F8" s="267" t="s">
        <v>2471</v>
      </c>
    </row>
    <row r="9" spans="1:6">
      <c r="A9" s="268" t="s">
        <v>420</v>
      </c>
      <c r="B9" s="267" t="s">
        <v>2474</v>
      </c>
      <c r="C9" s="268" t="s">
        <v>51</v>
      </c>
      <c r="D9" s="268">
        <v>7</v>
      </c>
      <c r="E9" s="267" t="s">
        <v>2465</v>
      </c>
      <c r="F9" s="267" t="s">
        <v>2475</v>
      </c>
    </row>
    <row r="10" spans="1:6">
      <c r="A10" s="268" t="s">
        <v>683</v>
      </c>
      <c r="B10" s="267" t="s">
        <v>2476</v>
      </c>
      <c r="C10" s="268" t="s">
        <v>51</v>
      </c>
      <c r="D10" s="268">
        <v>7</v>
      </c>
      <c r="E10" s="267" t="s">
        <v>2465</v>
      </c>
      <c r="F10" s="267" t="s">
        <v>2475</v>
      </c>
    </row>
    <row r="11" spans="1:6">
      <c r="A11" s="268" t="s">
        <v>685</v>
      </c>
      <c r="B11" s="267" t="s">
        <v>2477</v>
      </c>
      <c r="C11" s="268" t="s">
        <v>51</v>
      </c>
      <c r="D11" s="268">
        <v>7</v>
      </c>
      <c r="E11" s="267" t="s">
        <v>2465</v>
      </c>
      <c r="F11" s="267" t="s">
        <v>2475</v>
      </c>
    </row>
    <row r="12" spans="1:6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2478</v>
      </c>
      <c r="F12" s="267" t="s">
        <v>2479</v>
      </c>
    </row>
    <row r="13" spans="1:6">
      <c r="A13" s="268" t="s">
        <v>976</v>
      </c>
      <c r="B13" s="267" t="s">
        <v>2480</v>
      </c>
      <c r="C13" s="268" t="s">
        <v>52</v>
      </c>
      <c r="D13" s="268">
        <v>1</v>
      </c>
      <c r="E13" s="267" t="s">
        <v>2478</v>
      </c>
      <c r="F13" s="267" t="s">
        <v>2479</v>
      </c>
    </row>
    <row r="14" spans="1:6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2478</v>
      </c>
      <c r="F14" s="267" t="s">
        <v>2479</v>
      </c>
    </row>
    <row r="15" spans="1:6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2478</v>
      </c>
      <c r="F15" s="267" t="s">
        <v>2479</v>
      </c>
    </row>
    <row r="16" spans="1:6">
      <c r="A16" s="268" t="s">
        <v>1018</v>
      </c>
      <c r="B16" s="267" t="s">
        <v>2481</v>
      </c>
      <c r="C16" s="268" t="s">
        <v>52</v>
      </c>
      <c r="D16" s="268">
        <v>2</v>
      </c>
      <c r="E16" s="267" t="s">
        <v>2478</v>
      </c>
      <c r="F16" s="267" t="s">
        <v>2482</v>
      </c>
    </row>
    <row r="17" spans="1:6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2465</v>
      </c>
      <c r="F17" s="267" t="s">
        <v>2149</v>
      </c>
    </row>
    <row r="18" spans="1:6">
      <c r="A18" s="268" t="s">
        <v>2140</v>
      </c>
      <c r="B18" s="267" t="s">
        <v>2483</v>
      </c>
      <c r="C18" s="268" t="s">
        <v>54</v>
      </c>
      <c r="D18" s="268">
        <v>5</v>
      </c>
      <c r="E18" s="267" t="s">
        <v>2484</v>
      </c>
      <c r="F18" s="267" t="s">
        <v>2485</v>
      </c>
    </row>
    <row r="19" spans="1:6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2478</v>
      </c>
      <c r="F19" s="267" t="s">
        <v>2486</v>
      </c>
    </row>
    <row r="20" spans="1:6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2487</v>
      </c>
      <c r="F20" s="267" t="s">
        <v>2488</v>
      </c>
    </row>
    <row r="21" spans="1:6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2489</v>
      </c>
      <c r="F21" s="267" t="s">
        <v>2490</v>
      </c>
    </row>
    <row r="22" spans="1:6">
      <c r="A22" s="268" t="s">
        <v>1066</v>
      </c>
      <c r="B22" s="267" t="s">
        <v>2491</v>
      </c>
      <c r="C22" s="268" t="s">
        <v>52</v>
      </c>
      <c r="D22" s="268">
        <v>3</v>
      </c>
      <c r="E22" s="267" t="s">
        <v>2478</v>
      </c>
      <c r="F22" s="267" t="s">
        <v>2492</v>
      </c>
    </row>
    <row r="23" spans="1:6">
      <c r="A23" s="268" t="s">
        <v>1073</v>
      </c>
      <c r="B23" s="267" t="s">
        <v>2493</v>
      </c>
      <c r="C23" s="268" t="s">
        <v>52</v>
      </c>
      <c r="D23" s="268">
        <v>3</v>
      </c>
      <c r="E23" s="267" t="s">
        <v>2478</v>
      </c>
      <c r="F23" s="267" t="s">
        <v>2492</v>
      </c>
    </row>
    <row r="24" spans="1:6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2478</v>
      </c>
      <c r="F24" s="267" t="s">
        <v>2492</v>
      </c>
    </row>
    <row r="25" spans="1:6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2478</v>
      </c>
      <c r="F25" s="267" t="s">
        <v>2492</v>
      </c>
    </row>
    <row r="26" spans="1:6">
      <c r="A26" s="268" t="s">
        <v>1086</v>
      </c>
      <c r="B26" s="267" t="s">
        <v>2494</v>
      </c>
      <c r="C26" s="268" t="s">
        <v>52</v>
      </c>
      <c r="D26" s="268">
        <v>3</v>
      </c>
      <c r="E26" s="267" t="s">
        <v>2478</v>
      </c>
      <c r="F26" s="267" t="s">
        <v>2492</v>
      </c>
    </row>
    <row r="27" spans="1:6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2478</v>
      </c>
      <c r="F27" s="267" t="s">
        <v>2492</v>
      </c>
    </row>
    <row r="28" spans="1:6">
      <c r="A28" s="268" t="s">
        <v>1085</v>
      </c>
      <c r="B28" s="267" t="s">
        <v>2495</v>
      </c>
      <c r="C28" s="268" t="s">
        <v>52</v>
      </c>
      <c r="D28" s="268">
        <v>3</v>
      </c>
      <c r="E28" s="267" t="s">
        <v>2478</v>
      </c>
      <c r="F28" s="267" t="s">
        <v>2492</v>
      </c>
    </row>
    <row r="29" spans="1:6">
      <c r="A29" s="268" t="s">
        <v>1090</v>
      </c>
      <c r="B29" s="267" t="s">
        <v>2496</v>
      </c>
      <c r="C29" s="268" t="s">
        <v>52</v>
      </c>
      <c r="D29" s="268">
        <v>3</v>
      </c>
      <c r="E29" s="267" t="s">
        <v>2478</v>
      </c>
      <c r="F29" s="267" t="s">
        <v>2492</v>
      </c>
    </row>
    <row r="30" spans="1:6">
      <c r="A30" s="268" t="s">
        <v>887</v>
      </c>
      <c r="B30" s="267" t="s">
        <v>2497</v>
      </c>
      <c r="C30" s="268" t="s">
        <v>52</v>
      </c>
      <c r="D30" s="268">
        <v>4</v>
      </c>
      <c r="E30" s="267" t="s">
        <v>2478</v>
      </c>
      <c r="F30" s="267" t="s">
        <v>2498</v>
      </c>
    </row>
    <row r="31" spans="1:6">
      <c r="A31" s="268" t="s">
        <v>484</v>
      </c>
      <c r="B31" s="267" t="s">
        <v>2499</v>
      </c>
      <c r="C31" s="268" t="s">
        <v>52</v>
      </c>
      <c r="D31" s="268">
        <v>5</v>
      </c>
      <c r="E31" s="267" t="s">
        <v>2478</v>
      </c>
      <c r="F31" s="267" t="s">
        <v>2500</v>
      </c>
    </row>
    <row r="32" spans="1:6">
      <c r="A32" s="268" t="s">
        <v>498</v>
      </c>
      <c r="B32" s="267" t="s">
        <v>2501</v>
      </c>
      <c r="C32" s="268" t="s">
        <v>52</v>
      </c>
      <c r="D32" s="268">
        <v>5</v>
      </c>
      <c r="E32" s="267" t="s">
        <v>2478</v>
      </c>
      <c r="F32" s="267" t="s">
        <v>2500</v>
      </c>
    </row>
    <row r="33" spans="1:6">
      <c r="A33" s="268" t="s">
        <v>490</v>
      </c>
      <c r="B33" s="267" t="s">
        <v>2502</v>
      </c>
      <c r="C33" s="268" t="s">
        <v>52</v>
      </c>
      <c r="D33" s="268">
        <v>5</v>
      </c>
      <c r="E33" s="267" t="s">
        <v>2478</v>
      </c>
      <c r="F33" s="267" t="s">
        <v>2500</v>
      </c>
    </row>
    <row r="34" spans="1:6">
      <c r="A34" s="268" t="s">
        <v>496</v>
      </c>
      <c r="B34" s="267" t="s">
        <v>2503</v>
      </c>
      <c r="C34" s="268" t="s">
        <v>52</v>
      </c>
      <c r="D34" s="268">
        <v>5</v>
      </c>
      <c r="E34" s="267" t="s">
        <v>2478</v>
      </c>
      <c r="F34" s="267" t="s">
        <v>2500</v>
      </c>
    </row>
    <row r="35" spans="1:6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2478</v>
      </c>
      <c r="F35" s="267" t="s">
        <v>2500</v>
      </c>
    </row>
    <row r="36" spans="1:6">
      <c r="A36" s="268" t="s">
        <v>509</v>
      </c>
      <c r="B36" s="267" t="s">
        <v>2504</v>
      </c>
      <c r="C36" s="268" t="s">
        <v>52</v>
      </c>
      <c r="D36" s="268">
        <v>5</v>
      </c>
      <c r="E36" s="267" t="s">
        <v>2478</v>
      </c>
      <c r="F36" s="267" t="s">
        <v>2500</v>
      </c>
    </row>
    <row r="37" spans="1:6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2478</v>
      </c>
      <c r="F37" s="267" t="s">
        <v>2500</v>
      </c>
    </row>
    <row r="38" spans="1:6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2478</v>
      </c>
      <c r="F38" s="267" t="s">
        <v>2500</v>
      </c>
    </row>
    <row r="39" spans="1:6">
      <c r="A39" s="268" t="s">
        <v>478</v>
      </c>
      <c r="B39" s="267" t="s">
        <v>2505</v>
      </c>
      <c r="C39" s="268" t="s">
        <v>52</v>
      </c>
      <c r="D39" s="268">
        <v>5</v>
      </c>
      <c r="E39" s="267" t="s">
        <v>2478</v>
      </c>
      <c r="F39" s="267" t="s">
        <v>2500</v>
      </c>
    </row>
    <row r="40" spans="1:6">
      <c r="A40" s="268" t="s">
        <v>482</v>
      </c>
      <c r="B40" s="267" t="s">
        <v>2506</v>
      </c>
      <c r="C40" s="268" t="s">
        <v>52</v>
      </c>
      <c r="D40" s="268">
        <v>5</v>
      </c>
      <c r="E40" s="267" t="s">
        <v>2478</v>
      </c>
      <c r="F40" s="267" t="s">
        <v>2500</v>
      </c>
    </row>
    <row r="41" spans="1:6">
      <c r="A41" s="268" t="s">
        <v>515</v>
      </c>
      <c r="B41" s="267" t="s">
        <v>2507</v>
      </c>
      <c r="C41" s="268" t="s">
        <v>52</v>
      </c>
      <c r="D41" s="268">
        <v>5</v>
      </c>
      <c r="E41" s="267" t="s">
        <v>2478</v>
      </c>
      <c r="F41" s="267" t="s">
        <v>2500</v>
      </c>
    </row>
    <row r="42" spans="1:6">
      <c r="A42" s="268" t="s">
        <v>527</v>
      </c>
      <c r="B42" s="267" t="s">
        <v>2508</v>
      </c>
      <c r="C42" s="268" t="s">
        <v>52</v>
      </c>
      <c r="D42" s="268">
        <v>5</v>
      </c>
      <c r="E42" s="267" t="s">
        <v>2478</v>
      </c>
      <c r="F42" s="267" t="s">
        <v>2500</v>
      </c>
    </row>
    <row r="43" spans="1:6">
      <c r="A43" s="268" t="s">
        <v>529</v>
      </c>
      <c r="B43" s="267" t="s">
        <v>2509</v>
      </c>
      <c r="C43" s="268" t="s">
        <v>52</v>
      </c>
      <c r="D43" s="268">
        <v>5</v>
      </c>
      <c r="E43" s="267" t="s">
        <v>2478</v>
      </c>
      <c r="F43" s="267" t="s">
        <v>2500</v>
      </c>
    </row>
    <row r="44" spans="1:6">
      <c r="A44" s="268" t="s">
        <v>531</v>
      </c>
      <c r="B44" s="267" t="s">
        <v>2510</v>
      </c>
      <c r="C44" s="268" t="s">
        <v>52</v>
      </c>
      <c r="D44" s="268">
        <v>5</v>
      </c>
      <c r="E44" s="267" t="s">
        <v>2478</v>
      </c>
      <c r="F44" s="267" t="s">
        <v>2500</v>
      </c>
    </row>
    <row r="45" spans="1:6">
      <c r="A45" s="268" t="s">
        <v>415</v>
      </c>
      <c r="B45" s="267" t="s">
        <v>2511</v>
      </c>
      <c r="C45" s="268" t="s">
        <v>54</v>
      </c>
      <c r="D45" s="268">
        <v>1</v>
      </c>
      <c r="E45" s="267" t="s">
        <v>2484</v>
      </c>
      <c r="F45" s="267" t="s">
        <v>2512</v>
      </c>
    </row>
    <row r="46" spans="1:6">
      <c r="A46" s="268" t="s">
        <v>1115</v>
      </c>
      <c r="B46" s="267" t="s">
        <v>2513</v>
      </c>
      <c r="C46" s="268" t="s">
        <v>54</v>
      </c>
      <c r="D46" s="268">
        <v>1</v>
      </c>
      <c r="E46" s="267" t="s">
        <v>2484</v>
      </c>
      <c r="F46" s="267" t="s">
        <v>2512</v>
      </c>
    </row>
    <row r="47" spans="1:6">
      <c r="A47" s="268" t="s">
        <v>1283</v>
      </c>
      <c r="B47" s="267" t="s">
        <v>2054</v>
      </c>
      <c r="C47" s="268" t="s">
        <v>56</v>
      </c>
      <c r="D47" s="268">
        <v>3</v>
      </c>
      <c r="E47" s="267" t="s">
        <v>2487</v>
      </c>
      <c r="F47" s="267" t="s">
        <v>2488</v>
      </c>
    </row>
    <row r="48" spans="1:6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2465</v>
      </c>
      <c r="F48" s="267" t="s">
        <v>370</v>
      </c>
    </row>
    <row r="49" spans="1:6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2484</v>
      </c>
      <c r="F49" s="267" t="s">
        <v>2514</v>
      </c>
    </row>
    <row r="50" spans="1:6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2484</v>
      </c>
      <c r="F50" s="267" t="s">
        <v>2514</v>
      </c>
    </row>
    <row r="51" spans="1:6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2484</v>
      </c>
      <c r="F51" s="267" t="s">
        <v>2514</v>
      </c>
    </row>
    <row r="52" spans="1:6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2484</v>
      </c>
      <c r="F52" s="267" t="s">
        <v>2514</v>
      </c>
    </row>
    <row r="53" spans="1:6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2484</v>
      </c>
      <c r="F53" s="267" t="s">
        <v>2514</v>
      </c>
    </row>
    <row r="54" spans="1:6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2484</v>
      </c>
      <c r="F54" s="267" t="s">
        <v>2514</v>
      </c>
    </row>
    <row r="55" spans="1:6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2484</v>
      </c>
      <c r="F55" s="267" t="s">
        <v>2514</v>
      </c>
    </row>
    <row r="56" spans="1:6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2484</v>
      </c>
      <c r="F56" s="267" t="s">
        <v>2514</v>
      </c>
    </row>
    <row r="57" spans="1:6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2484</v>
      </c>
      <c r="F57" s="267" t="s">
        <v>2514</v>
      </c>
    </row>
    <row r="58" spans="1:6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2484</v>
      </c>
      <c r="F58" s="267" t="s">
        <v>2515</v>
      </c>
    </row>
    <row r="59" spans="1:6">
      <c r="A59" s="268" t="s">
        <v>919</v>
      </c>
      <c r="B59" s="267" t="s">
        <v>2516</v>
      </c>
      <c r="C59" s="268" t="s">
        <v>56</v>
      </c>
      <c r="D59" s="268">
        <v>1</v>
      </c>
      <c r="E59" s="267" t="s">
        <v>2487</v>
      </c>
      <c r="F59" s="267" t="s">
        <v>2517</v>
      </c>
    </row>
    <row r="60" spans="1:6">
      <c r="A60" s="268" t="s">
        <v>550</v>
      </c>
      <c r="B60" s="267" t="s">
        <v>2518</v>
      </c>
      <c r="C60" s="268" t="s">
        <v>54</v>
      </c>
      <c r="D60" s="268">
        <v>6</v>
      </c>
      <c r="E60" s="267" t="s">
        <v>2484</v>
      </c>
      <c r="F60" s="267" t="s">
        <v>549</v>
      </c>
    </row>
    <row r="61" spans="1:6">
      <c r="A61" s="268" t="s">
        <v>583</v>
      </c>
      <c r="B61" s="267" t="s">
        <v>2519</v>
      </c>
      <c r="C61" s="268" t="s">
        <v>54</v>
      </c>
      <c r="D61" s="268">
        <v>6</v>
      </c>
      <c r="E61" s="267" t="s">
        <v>2484</v>
      </c>
      <c r="F61" s="267" t="s">
        <v>549</v>
      </c>
    </row>
    <row r="62" spans="1:6">
      <c r="A62" s="268" t="s">
        <v>565</v>
      </c>
      <c r="B62" s="267" t="s">
        <v>2520</v>
      </c>
      <c r="C62" s="268" t="s">
        <v>54</v>
      </c>
      <c r="D62" s="268">
        <v>6</v>
      </c>
      <c r="E62" s="267" t="s">
        <v>2484</v>
      </c>
      <c r="F62" s="267" t="s">
        <v>549</v>
      </c>
    </row>
    <row r="63" spans="1:6">
      <c r="A63" s="268" t="s">
        <v>546</v>
      </c>
      <c r="B63" s="267" t="s">
        <v>2521</v>
      </c>
      <c r="C63" s="268" t="s">
        <v>54</v>
      </c>
      <c r="D63" s="268">
        <v>6</v>
      </c>
      <c r="E63" s="267" t="s">
        <v>2484</v>
      </c>
      <c r="F63" s="267" t="s">
        <v>549</v>
      </c>
    </row>
    <row r="64" spans="1:6">
      <c r="A64" s="268" t="s">
        <v>592</v>
      </c>
      <c r="B64" s="267" t="s">
        <v>2522</v>
      </c>
      <c r="C64" s="268" t="s">
        <v>54</v>
      </c>
      <c r="D64" s="268">
        <v>6</v>
      </c>
      <c r="E64" s="267" t="s">
        <v>2484</v>
      </c>
      <c r="F64" s="267" t="s">
        <v>549</v>
      </c>
    </row>
    <row r="65" spans="1:6">
      <c r="A65" s="268" t="s">
        <v>597</v>
      </c>
      <c r="B65" s="267" t="s">
        <v>2523</v>
      </c>
      <c r="C65" s="268" t="s">
        <v>54</v>
      </c>
      <c r="D65" s="268">
        <v>6</v>
      </c>
      <c r="E65" s="267" t="s">
        <v>2484</v>
      </c>
      <c r="F65" s="267" t="s">
        <v>549</v>
      </c>
    </row>
    <row r="66" spans="1:6">
      <c r="A66" s="268" t="s">
        <v>572</v>
      </c>
      <c r="B66" s="267" t="s">
        <v>2524</v>
      </c>
      <c r="C66" s="268" t="s">
        <v>54</v>
      </c>
      <c r="D66" s="268">
        <v>6</v>
      </c>
      <c r="E66" s="267" t="s">
        <v>2484</v>
      </c>
      <c r="F66" s="267" t="s">
        <v>549</v>
      </c>
    </row>
    <row r="67" spans="1:6">
      <c r="A67" s="268" t="s">
        <v>603</v>
      </c>
      <c r="B67" s="267" t="s">
        <v>2525</v>
      </c>
      <c r="C67" s="268" t="s">
        <v>54</v>
      </c>
      <c r="D67" s="268">
        <v>7</v>
      </c>
      <c r="E67" s="267" t="s">
        <v>2484</v>
      </c>
      <c r="F67" s="267" t="s">
        <v>2526</v>
      </c>
    </row>
    <row r="68" spans="1:6">
      <c r="A68" s="268" t="s">
        <v>1117</v>
      </c>
      <c r="B68" s="267" t="s">
        <v>2527</v>
      </c>
      <c r="C68" s="268" t="s">
        <v>54</v>
      </c>
      <c r="D68" s="268">
        <v>7</v>
      </c>
      <c r="E68" s="267" t="s">
        <v>2484</v>
      </c>
      <c r="F68" s="267" t="s">
        <v>2526</v>
      </c>
    </row>
    <row r="69" spans="1:6">
      <c r="A69" s="268" t="s">
        <v>608</v>
      </c>
      <c r="B69" s="267" t="s">
        <v>2528</v>
      </c>
      <c r="C69" s="268" t="s">
        <v>54</v>
      </c>
      <c r="D69" s="268">
        <v>7</v>
      </c>
      <c r="E69" s="267" t="s">
        <v>2484</v>
      </c>
      <c r="F69" s="267" t="s">
        <v>2526</v>
      </c>
    </row>
    <row r="70" spans="1:6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2484</v>
      </c>
      <c r="F70" s="267" t="s">
        <v>2526</v>
      </c>
    </row>
    <row r="71" spans="1:6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2484</v>
      </c>
      <c r="F71" s="267" t="s">
        <v>2526</v>
      </c>
    </row>
    <row r="72" spans="1:6">
      <c r="A72" s="268" t="s">
        <v>556</v>
      </c>
      <c r="B72" s="267" t="s">
        <v>2529</v>
      </c>
      <c r="C72" s="268" t="s">
        <v>54</v>
      </c>
      <c r="D72" s="268">
        <v>7</v>
      </c>
      <c r="E72" s="267" t="s">
        <v>2484</v>
      </c>
      <c r="F72" s="267" t="s">
        <v>2526</v>
      </c>
    </row>
    <row r="73" spans="1:6">
      <c r="A73" s="268" t="s">
        <v>561</v>
      </c>
      <c r="B73" s="267" t="s">
        <v>2530</v>
      </c>
      <c r="C73" s="268" t="s">
        <v>54</v>
      </c>
      <c r="D73" s="268">
        <v>7</v>
      </c>
      <c r="E73" s="267" t="s">
        <v>2484</v>
      </c>
      <c r="F73" s="267" t="s">
        <v>2526</v>
      </c>
    </row>
    <row r="74" spans="1:6">
      <c r="A74" s="268" t="s">
        <v>614</v>
      </c>
      <c r="B74" s="267" t="s">
        <v>2531</v>
      </c>
      <c r="C74" s="268" t="s">
        <v>54</v>
      </c>
      <c r="D74" s="268">
        <v>7</v>
      </c>
      <c r="E74" s="267" t="s">
        <v>2484</v>
      </c>
      <c r="F74" s="267" t="s">
        <v>2526</v>
      </c>
    </row>
    <row r="75" spans="1:6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2484</v>
      </c>
      <c r="F75" s="267" t="s">
        <v>2526</v>
      </c>
    </row>
    <row r="76" spans="1:6">
      <c r="A76" s="268" t="s">
        <v>1010</v>
      </c>
      <c r="B76" s="267" t="s">
        <v>2532</v>
      </c>
      <c r="C76" s="268" t="s">
        <v>54</v>
      </c>
      <c r="D76" s="268">
        <v>7</v>
      </c>
      <c r="E76" s="267" t="s">
        <v>2484</v>
      </c>
      <c r="F76" s="267" t="s">
        <v>2526</v>
      </c>
    </row>
    <row r="77" spans="1:6">
      <c r="A77" s="268" t="s">
        <v>1466</v>
      </c>
      <c r="B77" s="267" t="s">
        <v>2533</v>
      </c>
      <c r="C77" s="268" t="s">
        <v>54</v>
      </c>
      <c r="D77" s="268">
        <v>7</v>
      </c>
      <c r="E77" s="267" t="s">
        <v>2484</v>
      </c>
      <c r="F77" s="267" t="s">
        <v>2526</v>
      </c>
    </row>
    <row r="78" spans="1:6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2484</v>
      </c>
      <c r="F78" s="267" t="s">
        <v>2526</v>
      </c>
    </row>
    <row r="79" spans="1:6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2484</v>
      </c>
      <c r="F79" s="267" t="s">
        <v>2526</v>
      </c>
    </row>
    <row r="80" spans="1:6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2484</v>
      </c>
      <c r="F80" s="267" t="s">
        <v>2526</v>
      </c>
    </row>
    <row r="81" spans="1:6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2484</v>
      </c>
      <c r="F81" s="267" t="s">
        <v>2475</v>
      </c>
    </row>
    <row r="82" spans="1:6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2484</v>
      </c>
      <c r="F82" s="267" t="s">
        <v>2475</v>
      </c>
    </row>
    <row r="83" spans="1:6">
      <c r="A83" s="268" t="s">
        <v>2425</v>
      </c>
      <c r="B83" s="267" t="s">
        <v>2534</v>
      </c>
      <c r="C83" s="268" t="s">
        <v>55</v>
      </c>
      <c r="D83" s="268">
        <v>2</v>
      </c>
      <c r="E83" s="267" t="s">
        <v>2535</v>
      </c>
      <c r="F83" s="267" t="s">
        <v>2536</v>
      </c>
    </row>
    <row r="84" spans="1:6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2487</v>
      </c>
      <c r="F84" s="267" t="s">
        <v>2537</v>
      </c>
    </row>
    <row r="85" spans="1:6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2487</v>
      </c>
      <c r="F85" s="267" t="s">
        <v>2537</v>
      </c>
    </row>
    <row r="86" spans="1:6">
      <c r="A86" s="268" t="s">
        <v>1132</v>
      </c>
      <c r="B86" s="267" t="s">
        <v>2538</v>
      </c>
      <c r="C86" s="268" t="s">
        <v>56</v>
      </c>
      <c r="D86" s="268">
        <v>3</v>
      </c>
      <c r="E86" s="267" t="s">
        <v>2487</v>
      </c>
      <c r="F86" s="267" t="s">
        <v>2488</v>
      </c>
    </row>
    <row r="87" spans="1:6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2487</v>
      </c>
      <c r="F87" s="267" t="s">
        <v>2537</v>
      </c>
    </row>
    <row r="88" spans="1:6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2487</v>
      </c>
      <c r="F88" s="267" t="s">
        <v>2537</v>
      </c>
    </row>
    <row r="89" spans="1:6">
      <c r="A89" s="268" t="s">
        <v>953</v>
      </c>
      <c r="B89" s="267" t="s">
        <v>2539</v>
      </c>
      <c r="C89" s="268" t="s">
        <v>56</v>
      </c>
      <c r="D89" s="268">
        <v>2</v>
      </c>
      <c r="E89" s="267" t="s">
        <v>2487</v>
      </c>
      <c r="F89" s="267" t="s">
        <v>2537</v>
      </c>
    </row>
    <row r="90" spans="1:6">
      <c r="A90" s="268" t="s">
        <v>1364</v>
      </c>
      <c r="B90" s="267" t="s">
        <v>2540</v>
      </c>
      <c r="C90" s="268" t="s">
        <v>56</v>
      </c>
      <c r="D90" s="268">
        <v>4</v>
      </c>
      <c r="E90" s="267" t="s">
        <v>2487</v>
      </c>
      <c r="F90" s="267" t="s">
        <v>2541</v>
      </c>
    </row>
    <row r="91" spans="1:6">
      <c r="A91" s="268" t="s">
        <v>1367</v>
      </c>
      <c r="B91" s="267" t="s">
        <v>2542</v>
      </c>
      <c r="C91" s="268" t="s">
        <v>56</v>
      </c>
      <c r="D91" s="268">
        <v>4</v>
      </c>
      <c r="E91" s="267" t="s">
        <v>2487</v>
      </c>
      <c r="F91" s="267" t="s">
        <v>2541</v>
      </c>
    </row>
    <row r="92" spans="1:6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2543</v>
      </c>
      <c r="F92" s="267" t="s">
        <v>1492</v>
      </c>
    </row>
    <row r="93" spans="1:6">
      <c r="A93" s="268" t="s">
        <v>2427</v>
      </c>
      <c r="B93" s="267" t="s">
        <v>2544</v>
      </c>
      <c r="C93" s="268" t="s">
        <v>57</v>
      </c>
      <c r="D93" s="268">
        <v>1</v>
      </c>
      <c r="E93" s="267" t="s">
        <v>2543</v>
      </c>
      <c r="F93" s="267" t="s">
        <v>2545</v>
      </c>
    </row>
    <row r="94" spans="1:6">
      <c r="A94" s="268" t="s">
        <v>2428</v>
      </c>
      <c r="B94" s="267" t="s">
        <v>2546</v>
      </c>
      <c r="C94" s="268" t="s">
        <v>57</v>
      </c>
      <c r="D94" s="268">
        <v>1</v>
      </c>
      <c r="E94" s="267" t="s">
        <v>2543</v>
      </c>
      <c r="F94" s="267" t="s">
        <v>2545</v>
      </c>
    </row>
    <row r="95" spans="1:6">
      <c r="A95" s="268" t="s">
        <v>2429</v>
      </c>
      <c r="B95" s="267" t="s">
        <v>2547</v>
      </c>
      <c r="C95" s="268" t="s">
        <v>57</v>
      </c>
      <c r="D95" s="268">
        <v>1</v>
      </c>
      <c r="E95" s="267" t="s">
        <v>2543</v>
      </c>
      <c r="F95" s="267" t="s">
        <v>2545</v>
      </c>
    </row>
    <row r="96" spans="1:6">
      <c r="A96" s="268" t="s">
        <v>1925</v>
      </c>
      <c r="B96" s="267" t="s">
        <v>2548</v>
      </c>
      <c r="C96" s="268" t="s">
        <v>57</v>
      </c>
      <c r="D96" s="268">
        <v>1</v>
      </c>
      <c r="E96" s="267" t="s">
        <v>2543</v>
      </c>
      <c r="F96" s="267" t="s">
        <v>2545</v>
      </c>
    </row>
    <row r="97" spans="1:6">
      <c r="A97" s="268" t="s">
        <v>2430</v>
      </c>
      <c r="B97" s="267" t="s">
        <v>2549</v>
      </c>
      <c r="C97" s="268" t="s">
        <v>57</v>
      </c>
      <c r="D97" s="268">
        <v>2</v>
      </c>
      <c r="E97" s="267" t="s">
        <v>2543</v>
      </c>
      <c r="F97" s="267" t="s">
        <v>2550</v>
      </c>
    </row>
    <row r="98" spans="1:6">
      <c r="A98" s="268" t="s">
        <v>2431</v>
      </c>
      <c r="B98" s="267" t="s">
        <v>2551</v>
      </c>
      <c r="C98" s="268" t="s">
        <v>57</v>
      </c>
      <c r="D98" s="268">
        <v>2</v>
      </c>
      <c r="E98" s="267" t="s">
        <v>2543</v>
      </c>
      <c r="F98" s="267" t="s">
        <v>2550</v>
      </c>
    </row>
    <row r="99" spans="1:6">
      <c r="A99" s="268" t="s">
        <v>2432</v>
      </c>
      <c r="B99" s="267" t="s">
        <v>2552</v>
      </c>
      <c r="C99" s="268" t="s">
        <v>57</v>
      </c>
      <c r="D99" s="268">
        <v>2</v>
      </c>
      <c r="E99" s="267" t="s">
        <v>2543</v>
      </c>
      <c r="F99" s="267" t="s">
        <v>2550</v>
      </c>
    </row>
    <row r="100" spans="1:6">
      <c r="A100" s="268" t="s">
        <v>2433</v>
      </c>
      <c r="B100" s="267" t="s">
        <v>2553</v>
      </c>
      <c r="C100" s="268" t="s">
        <v>57</v>
      </c>
      <c r="D100" s="268">
        <v>2</v>
      </c>
      <c r="E100" s="267" t="s">
        <v>2543</v>
      </c>
      <c r="F100" s="267" t="s">
        <v>2550</v>
      </c>
    </row>
    <row r="101" spans="1:6">
      <c r="A101" s="268" t="s">
        <v>2434</v>
      </c>
      <c r="B101" s="267" t="s">
        <v>2554</v>
      </c>
      <c r="C101" s="268" t="s">
        <v>57</v>
      </c>
      <c r="D101" s="268">
        <v>2</v>
      </c>
      <c r="E101" s="267" t="s">
        <v>2543</v>
      </c>
      <c r="F101" s="267" t="s">
        <v>2550</v>
      </c>
    </row>
    <row r="102" spans="1:6">
      <c r="A102" s="268" t="s">
        <v>2435</v>
      </c>
      <c r="B102" s="267" t="s">
        <v>2555</v>
      </c>
      <c r="C102" s="268" t="s">
        <v>57</v>
      </c>
      <c r="D102" s="268">
        <v>2</v>
      </c>
      <c r="E102" s="267" t="s">
        <v>2543</v>
      </c>
      <c r="F102" s="267" t="s">
        <v>2550</v>
      </c>
    </row>
    <row r="103" spans="1:6">
      <c r="A103" s="268" t="s">
        <v>2436</v>
      </c>
      <c r="B103" s="267" t="s">
        <v>2556</v>
      </c>
      <c r="C103" s="268" t="s">
        <v>57</v>
      </c>
      <c r="D103" s="268">
        <v>2</v>
      </c>
      <c r="E103" s="267" t="s">
        <v>2543</v>
      </c>
      <c r="F103" s="267" t="s">
        <v>2550</v>
      </c>
    </row>
    <row r="104" spans="1:6">
      <c r="A104" s="268" t="s">
        <v>2437</v>
      </c>
      <c r="B104" s="267" t="s">
        <v>2557</v>
      </c>
      <c r="C104" s="268" t="s">
        <v>57</v>
      </c>
      <c r="D104" s="268">
        <v>2</v>
      </c>
      <c r="E104" s="267" t="s">
        <v>2543</v>
      </c>
      <c r="F104" s="267" t="s">
        <v>2550</v>
      </c>
    </row>
    <row r="105" spans="1:6">
      <c r="A105" s="268" t="s">
        <v>2438</v>
      </c>
      <c r="B105" s="267" t="s">
        <v>2558</v>
      </c>
      <c r="C105" s="268" t="s">
        <v>57</v>
      </c>
      <c r="D105" s="268">
        <v>2</v>
      </c>
      <c r="E105" s="267" t="s">
        <v>2543</v>
      </c>
      <c r="F105" s="267" t="s">
        <v>2550</v>
      </c>
    </row>
    <row r="106" spans="1:6">
      <c r="A106" s="268" t="s">
        <v>2455</v>
      </c>
      <c r="B106" s="267" t="s">
        <v>2559</v>
      </c>
      <c r="C106" s="268" t="s">
        <v>57</v>
      </c>
      <c r="D106" s="268">
        <v>3</v>
      </c>
      <c r="E106" s="267" t="s">
        <v>2543</v>
      </c>
      <c r="F106" s="267" t="s">
        <v>2560</v>
      </c>
    </row>
    <row r="107" spans="1:6">
      <c r="A107" s="268" t="s">
        <v>2456</v>
      </c>
      <c r="B107" s="267" t="s">
        <v>2561</v>
      </c>
      <c r="C107" s="268" t="s">
        <v>57</v>
      </c>
      <c r="D107" s="268">
        <v>3</v>
      </c>
      <c r="E107" s="267" t="s">
        <v>2543</v>
      </c>
      <c r="F107" s="267" t="s">
        <v>2560</v>
      </c>
    </row>
    <row r="108" spans="1:6">
      <c r="A108" s="268" t="s">
        <v>2457</v>
      </c>
      <c r="B108" s="267" t="s">
        <v>2562</v>
      </c>
      <c r="C108" s="268" t="s">
        <v>57</v>
      </c>
      <c r="D108" s="268">
        <v>3</v>
      </c>
      <c r="E108" s="267" t="s">
        <v>2543</v>
      </c>
      <c r="F108" s="267" t="s">
        <v>2560</v>
      </c>
    </row>
    <row r="109" spans="1:6">
      <c r="A109" s="268" t="s">
        <v>2458</v>
      </c>
      <c r="B109" s="267" t="s">
        <v>2563</v>
      </c>
      <c r="C109" s="268" t="s">
        <v>57</v>
      </c>
      <c r="D109" s="268">
        <v>3</v>
      </c>
      <c r="E109" s="267" t="s">
        <v>2543</v>
      </c>
      <c r="F109" s="267" t="s">
        <v>2560</v>
      </c>
    </row>
    <row r="110" spans="1:6">
      <c r="A110" s="268" t="s">
        <v>2459</v>
      </c>
      <c r="B110" s="267" t="s">
        <v>2564</v>
      </c>
      <c r="C110" s="268" t="s">
        <v>57</v>
      </c>
      <c r="D110" s="268">
        <v>3</v>
      </c>
      <c r="E110" s="267" t="s">
        <v>2543</v>
      </c>
      <c r="F110" s="267" t="s">
        <v>2560</v>
      </c>
    </row>
    <row r="111" spans="1:6">
      <c r="A111" s="268" t="s">
        <v>2460</v>
      </c>
      <c r="B111" s="267" t="s">
        <v>2565</v>
      </c>
      <c r="C111" s="268" t="s">
        <v>57</v>
      </c>
      <c r="D111" s="268">
        <v>3</v>
      </c>
      <c r="E111" s="267" t="s">
        <v>2543</v>
      </c>
      <c r="F111" s="267" t="s">
        <v>2560</v>
      </c>
    </row>
    <row r="112" spans="1:6">
      <c r="A112" s="268" t="s">
        <v>2441</v>
      </c>
      <c r="B112" s="267" t="s">
        <v>2566</v>
      </c>
      <c r="C112" s="268" t="s">
        <v>57</v>
      </c>
      <c r="D112" s="268">
        <v>2</v>
      </c>
      <c r="E112" s="267" t="s">
        <v>2543</v>
      </c>
      <c r="F112" s="267" t="s">
        <v>2550</v>
      </c>
    </row>
    <row r="113" spans="1:6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2535</v>
      </c>
      <c r="F113" s="267" t="s">
        <v>2536</v>
      </c>
    </row>
    <row r="114" spans="1:6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2489</v>
      </c>
      <c r="F114" s="267" t="s">
        <v>2567</v>
      </c>
    </row>
    <row r="115" spans="1:6">
      <c r="A115" s="268" t="s">
        <v>2439</v>
      </c>
      <c r="B115" s="267" t="s">
        <v>2568</v>
      </c>
      <c r="C115" s="268" t="s">
        <v>57</v>
      </c>
      <c r="D115" s="268">
        <v>2</v>
      </c>
      <c r="E115" s="267" t="s">
        <v>2543</v>
      </c>
      <c r="F115" s="267" t="s">
        <v>2550</v>
      </c>
    </row>
    <row r="116" spans="1:6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2484</v>
      </c>
      <c r="F116" s="267" t="s">
        <v>2485</v>
      </c>
    </row>
    <row r="117" spans="1:6">
      <c r="A117" s="268" t="s">
        <v>2440</v>
      </c>
      <c r="B117" s="267" t="s">
        <v>2569</v>
      </c>
      <c r="C117" s="268" t="s">
        <v>57</v>
      </c>
      <c r="D117" s="268">
        <v>2</v>
      </c>
      <c r="E117" s="267" t="s">
        <v>2543</v>
      </c>
      <c r="F117" s="267" t="s">
        <v>2550</v>
      </c>
    </row>
    <row r="118" spans="1:6">
      <c r="A118" s="268" t="s">
        <v>2444</v>
      </c>
      <c r="B118" s="267" t="s">
        <v>2570</v>
      </c>
      <c r="C118" s="268" t="s">
        <v>57</v>
      </c>
      <c r="D118" s="268">
        <v>2</v>
      </c>
      <c r="E118" s="267" t="s">
        <v>2543</v>
      </c>
      <c r="F118" s="267" t="s">
        <v>2550</v>
      </c>
    </row>
    <row r="119" spans="1:6">
      <c r="A119" s="268" t="s">
        <v>2443</v>
      </c>
      <c r="B119" s="267" t="s">
        <v>2571</v>
      </c>
      <c r="C119" s="268" t="s">
        <v>57</v>
      </c>
      <c r="D119" s="268">
        <v>2</v>
      </c>
      <c r="E119" s="267" t="s">
        <v>2543</v>
      </c>
      <c r="F119" s="267" t="s">
        <v>2550</v>
      </c>
    </row>
    <row r="120" spans="1:6">
      <c r="A120" s="268" t="s">
        <v>2442</v>
      </c>
      <c r="B120" s="267" t="s">
        <v>2572</v>
      </c>
      <c r="C120" s="268" t="s">
        <v>57</v>
      </c>
      <c r="D120" s="268">
        <v>2</v>
      </c>
      <c r="E120" s="267" t="s">
        <v>2543</v>
      </c>
      <c r="F120" s="267" t="s">
        <v>2550</v>
      </c>
    </row>
    <row r="121" spans="1:6">
      <c r="A121" s="268" t="s">
        <v>1103</v>
      </c>
      <c r="B121" s="267" t="s">
        <v>2573</v>
      </c>
      <c r="C121" s="268" t="s">
        <v>54</v>
      </c>
      <c r="D121" s="268">
        <v>4</v>
      </c>
      <c r="E121" s="267" t="s">
        <v>2484</v>
      </c>
      <c r="F121" s="267" t="s">
        <v>2574</v>
      </c>
    </row>
    <row r="122" spans="1:6">
      <c r="A122" s="268" t="s">
        <v>1122</v>
      </c>
      <c r="B122" s="267" t="s">
        <v>2575</v>
      </c>
      <c r="C122" s="268" t="s">
        <v>54</v>
      </c>
      <c r="D122" s="268">
        <v>4</v>
      </c>
      <c r="E122" s="267" t="s">
        <v>2484</v>
      </c>
      <c r="F122" s="267" t="s">
        <v>2574</v>
      </c>
    </row>
    <row r="123" spans="1:6">
      <c r="A123" s="268" t="s">
        <v>1111</v>
      </c>
      <c r="B123" s="267" t="s">
        <v>2576</v>
      </c>
      <c r="C123" s="268" t="s">
        <v>54</v>
      </c>
      <c r="D123" s="268">
        <v>4</v>
      </c>
      <c r="E123" s="267" t="s">
        <v>2484</v>
      </c>
      <c r="F123" s="267" t="s">
        <v>2574</v>
      </c>
    </row>
    <row r="124" spans="1:6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2465</v>
      </c>
      <c r="F124" s="267" t="s">
        <v>2471</v>
      </c>
    </row>
    <row r="125" spans="1:6">
      <c r="A125" s="268" t="s">
        <v>640</v>
      </c>
      <c r="B125" s="267" t="s">
        <v>2577</v>
      </c>
      <c r="C125" s="268" t="s">
        <v>51</v>
      </c>
      <c r="D125" s="268">
        <v>5</v>
      </c>
      <c r="E125" s="267" t="s">
        <v>2465</v>
      </c>
      <c r="F125" s="267" t="s">
        <v>2471</v>
      </c>
    </row>
    <row r="126" spans="1:6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2478</v>
      </c>
      <c r="F126" s="267" t="s">
        <v>2492</v>
      </c>
    </row>
    <row r="127" spans="1:6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2487</v>
      </c>
      <c r="F127" s="267" t="s">
        <v>2578</v>
      </c>
    </row>
    <row r="128" spans="1:6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2487</v>
      </c>
      <c r="F128" s="267" t="s">
        <v>2578</v>
      </c>
    </row>
    <row r="129" spans="1:6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2487</v>
      </c>
      <c r="F129" s="267" t="s">
        <v>2537</v>
      </c>
    </row>
    <row r="130" spans="1:6">
      <c r="A130" s="268" t="s">
        <v>2446</v>
      </c>
      <c r="B130" s="267" t="s">
        <v>2579</v>
      </c>
      <c r="C130" s="268" t="s">
        <v>57</v>
      </c>
      <c r="D130" s="268">
        <v>2</v>
      </c>
      <c r="E130" s="267" t="s">
        <v>2543</v>
      </c>
      <c r="F130" s="267" t="s">
        <v>2550</v>
      </c>
    </row>
    <row r="131" spans="1:6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2484</v>
      </c>
      <c r="F131" s="267" t="s">
        <v>2526</v>
      </c>
    </row>
    <row r="132" spans="1:6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2489</v>
      </c>
      <c r="F132" s="267" t="s">
        <v>2580</v>
      </c>
    </row>
    <row r="133" spans="1:6">
      <c r="A133" s="268" t="s">
        <v>2454</v>
      </c>
      <c r="B133" s="267" t="s">
        <v>2581</v>
      </c>
      <c r="C133" s="268" t="s">
        <v>57</v>
      </c>
      <c r="D133" s="268">
        <v>2</v>
      </c>
      <c r="E133" s="267" t="s">
        <v>2543</v>
      </c>
      <c r="F133" s="267" t="s">
        <v>2550</v>
      </c>
    </row>
    <row r="134" spans="1:6">
      <c r="A134" s="268" t="s">
        <v>2451</v>
      </c>
      <c r="B134" s="267" t="s">
        <v>2582</v>
      </c>
      <c r="C134" s="268" t="s">
        <v>57</v>
      </c>
      <c r="D134" s="268">
        <v>2</v>
      </c>
      <c r="E134" s="267" t="s">
        <v>2543</v>
      </c>
      <c r="F134" s="267" t="s">
        <v>2550</v>
      </c>
    </row>
    <row r="135" spans="1:6">
      <c r="A135" s="268" t="s">
        <v>2447</v>
      </c>
      <c r="B135" s="267" t="s">
        <v>2583</v>
      </c>
      <c r="C135" s="268" t="s">
        <v>57</v>
      </c>
      <c r="D135" s="268">
        <v>2</v>
      </c>
      <c r="E135" s="267" t="s">
        <v>2543</v>
      </c>
      <c r="F135" s="267" t="s">
        <v>2550</v>
      </c>
    </row>
    <row r="136" spans="1:6">
      <c r="A136" s="268" t="s">
        <v>2453</v>
      </c>
      <c r="B136" s="267" t="s">
        <v>2584</v>
      </c>
      <c r="C136" s="268" t="s">
        <v>57</v>
      </c>
      <c r="D136" s="268">
        <v>2</v>
      </c>
      <c r="E136" s="267" t="s">
        <v>2543</v>
      </c>
      <c r="F136" s="267" t="s">
        <v>2550</v>
      </c>
    </row>
    <row r="137" spans="1:6">
      <c r="A137" s="268" t="s">
        <v>2452</v>
      </c>
      <c r="B137" s="267" t="s">
        <v>2585</v>
      </c>
      <c r="C137" s="268" t="s">
        <v>57</v>
      </c>
      <c r="D137" s="268">
        <v>2</v>
      </c>
      <c r="E137" s="267" t="s">
        <v>2543</v>
      </c>
      <c r="F137" s="267" t="s">
        <v>2550</v>
      </c>
    </row>
    <row r="138" spans="1:6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2487</v>
      </c>
      <c r="F138" s="267" t="s">
        <v>2488</v>
      </c>
    </row>
    <row r="139" spans="1:6">
      <c r="A139" s="268" t="s">
        <v>494</v>
      </c>
      <c r="B139" s="267" t="s">
        <v>2586</v>
      </c>
      <c r="C139" s="268" t="s">
        <v>52</v>
      </c>
      <c r="D139" s="268">
        <v>5</v>
      </c>
      <c r="E139" s="267" t="s">
        <v>2478</v>
      </c>
      <c r="F139" s="267" t="s">
        <v>2500</v>
      </c>
    </row>
    <row r="140" spans="1:6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2487</v>
      </c>
      <c r="F140" s="267" t="s">
        <v>2488</v>
      </c>
    </row>
    <row r="141" spans="1:6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2487</v>
      </c>
      <c r="F141" s="267" t="s">
        <v>2488</v>
      </c>
    </row>
    <row r="142" spans="1:6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2487</v>
      </c>
      <c r="F142" s="267" t="s">
        <v>2488</v>
      </c>
    </row>
    <row r="143" spans="1:6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2487</v>
      </c>
      <c r="F143" s="267" t="s">
        <v>2488</v>
      </c>
    </row>
    <row r="144" spans="1:6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2478</v>
      </c>
      <c r="F144" s="267" t="s">
        <v>2492</v>
      </c>
    </row>
    <row r="145" spans="1:6">
      <c r="A145" s="268" t="s">
        <v>913</v>
      </c>
      <c r="B145" s="267" t="s">
        <v>2587</v>
      </c>
      <c r="C145" s="268" t="s">
        <v>52</v>
      </c>
      <c r="D145" s="268">
        <v>4</v>
      </c>
      <c r="E145" s="267" t="s">
        <v>2478</v>
      </c>
      <c r="F145" s="267" t="s">
        <v>2498</v>
      </c>
    </row>
    <row r="146" spans="1:6">
      <c r="A146" s="268" t="s">
        <v>1462</v>
      </c>
      <c r="B146" s="267" t="s">
        <v>2588</v>
      </c>
      <c r="C146" s="268" t="s">
        <v>52</v>
      </c>
      <c r="D146" s="268">
        <v>2</v>
      </c>
      <c r="E146" s="267" t="s">
        <v>2478</v>
      </c>
      <c r="F146" s="267" t="s">
        <v>2482</v>
      </c>
    </row>
    <row r="147" spans="1:6">
      <c r="A147" s="268" t="s">
        <v>1456</v>
      </c>
      <c r="B147" s="267" t="s">
        <v>2589</v>
      </c>
      <c r="C147" s="268" t="s">
        <v>52</v>
      </c>
      <c r="D147" s="268">
        <v>2</v>
      </c>
      <c r="E147" s="267" t="s">
        <v>2478</v>
      </c>
      <c r="F147" s="267" t="s">
        <v>2482</v>
      </c>
    </row>
    <row r="148" spans="1:6">
      <c r="A148" s="268" t="s">
        <v>1099</v>
      </c>
      <c r="B148" s="267" t="s">
        <v>2590</v>
      </c>
      <c r="C148" s="268" t="s">
        <v>52</v>
      </c>
      <c r="D148" s="268">
        <v>2</v>
      </c>
      <c r="E148" s="267" t="s">
        <v>2478</v>
      </c>
      <c r="F148" s="267" t="s">
        <v>2482</v>
      </c>
    </row>
    <row r="149" spans="1:6">
      <c r="A149" s="268" t="s">
        <v>1459</v>
      </c>
      <c r="B149" s="267" t="s">
        <v>2591</v>
      </c>
      <c r="C149" s="268" t="s">
        <v>52</v>
      </c>
      <c r="D149" s="268">
        <v>2</v>
      </c>
      <c r="E149" s="267" t="s">
        <v>2478</v>
      </c>
      <c r="F149" s="267" t="s">
        <v>2482</v>
      </c>
    </row>
    <row r="150" spans="1:6">
      <c r="A150" s="268" t="s">
        <v>1101</v>
      </c>
      <c r="B150" s="267" t="s">
        <v>2592</v>
      </c>
      <c r="C150" s="268" t="s">
        <v>52</v>
      </c>
      <c r="D150" s="268">
        <v>2</v>
      </c>
      <c r="E150" s="267" t="s">
        <v>2478</v>
      </c>
      <c r="F150" s="267" t="s">
        <v>2482</v>
      </c>
    </row>
    <row r="151" spans="1:6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2593</v>
      </c>
      <c r="F151" s="267" t="s">
        <v>2594</v>
      </c>
    </row>
    <row r="152" spans="1:6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2489</v>
      </c>
      <c r="F152" s="267" t="s">
        <v>2567</v>
      </c>
    </row>
    <row r="153" spans="1:6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2478</v>
      </c>
      <c r="F153" s="267" t="s">
        <v>2479</v>
      </c>
    </row>
    <row r="154" spans="1:6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2478</v>
      </c>
      <c r="F154" s="267" t="s">
        <v>2479</v>
      </c>
    </row>
    <row r="155" spans="1:6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2484</v>
      </c>
      <c r="F155" s="267" t="s">
        <v>2485</v>
      </c>
    </row>
    <row r="156" spans="1:6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2465</v>
      </c>
      <c r="F156" s="267" t="s">
        <v>370</v>
      </c>
    </row>
    <row r="157" spans="1:6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2465</v>
      </c>
      <c r="F157" s="267" t="s">
        <v>370</v>
      </c>
    </row>
    <row r="158" spans="1:6">
      <c r="A158" s="268" t="s">
        <v>373</v>
      </c>
      <c r="B158" s="267" t="s">
        <v>2595</v>
      </c>
      <c r="C158" s="268" t="s">
        <v>51</v>
      </c>
      <c r="D158" s="268">
        <v>1</v>
      </c>
      <c r="E158" s="267" t="s">
        <v>2465</v>
      </c>
      <c r="F158" s="267" t="s">
        <v>370</v>
      </c>
    </row>
    <row r="159" spans="1:6">
      <c r="A159" s="268" t="s">
        <v>637</v>
      </c>
      <c r="B159" s="267" t="s">
        <v>2596</v>
      </c>
      <c r="C159" s="268" t="s">
        <v>51</v>
      </c>
      <c r="D159" s="268">
        <v>2</v>
      </c>
      <c r="E159" s="267" t="s">
        <v>2465</v>
      </c>
      <c r="F159" s="267" t="s">
        <v>2597</v>
      </c>
    </row>
    <row r="160" spans="1:6">
      <c r="A160" s="268" t="s">
        <v>647</v>
      </c>
      <c r="B160" s="267" t="s">
        <v>2597</v>
      </c>
      <c r="C160" s="268" t="s">
        <v>51</v>
      </c>
      <c r="D160" s="268">
        <v>2</v>
      </c>
      <c r="E160" s="267" t="s">
        <v>2465</v>
      </c>
      <c r="F160" s="267" t="s">
        <v>2597</v>
      </c>
    </row>
    <row r="161" spans="1:6">
      <c r="A161" s="268" t="s">
        <v>656</v>
      </c>
      <c r="B161" s="267" t="s">
        <v>2598</v>
      </c>
      <c r="C161" s="268" t="s">
        <v>51</v>
      </c>
      <c r="D161" s="268">
        <v>2</v>
      </c>
      <c r="E161" s="267" t="s">
        <v>2465</v>
      </c>
      <c r="F161" s="267" t="s">
        <v>2597</v>
      </c>
    </row>
    <row r="162" spans="1:6">
      <c r="A162" s="268" t="s">
        <v>677</v>
      </c>
      <c r="B162" s="267" t="s">
        <v>2599</v>
      </c>
      <c r="C162" s="268" t="s">
        <v>51</v>
      </c>
      <c r="D162" s="268">
        <v>2</v>
      </c>
      <c r="E162" s="267" t="s">
        <v>2465</v>
      </c>
      <c r="F162" s="267" t="s">
        <v>2597</v>
      </c>
    </row>
    <row r="163" spans="1:6">
      <c r="A163" s="268" t="s">
        <v>829</v>
      </c>
      <c r="B163" s="267" t="s">
        <v>2600</v>
      </c>
      <c r="C163" s="268" t="s">
        <v>51</v>
      </c>
      <c r="D163" s="268">
        <v>3</v>
      </c>
      <c r="E163" s="267" t="s">
        <v>2465</v>
      </c>
      <c r="F163" s="267" t="s">
        <v>2149</v>
      </c>
    </row>
    <row r="164" spans="1:6">
      <c r="A164" s="268" t="s">
        <v>827</v>
      </c>
      <c r="B164" s="267" t="s">
        <v>2601</v>
      </c>
      <c r="C164" s="268" t="s">
        <v>51</v>
      </c>
      <c r="D164" s="268">
        <v>3</v>
      </c>
      <c r="E164" s="267" t="s">
        <v>2465</v>
      </c>
      <c r="F164" s="267" t="s">
        <v>2149</v>
      </c>
    </row>
    <row r="165" spans="1:6">
      <c r="A165" s="268" t="s">
        <v>379</v>
      </c>
      <c r="B165" s="267" t="s">
        <v>2602</v>
      </c>
      <c r="C165" s="268" t="s">
        <v>51</v>
      </c>
      <c r="D165" s="268">
        <v>4</v>
      </c>
      <c r="E165" s="267" t="s">
        <v>2465</v>
      </c>
      <c r="F165" s="267" t="s">
        <v>2603</v>
      </c>
    </row>
    <row r="166" spans="1:6">
      <c r="A166" s="268" t="s">
        <v>383</v>
      </c>
      <c r="B166" s="267" t="s">
        <v>2604</v>
      </c>
      <c r="C166" s="268" t="s">
        <v>51</v>
      </c>
      <c r="D166" s="268">
        <v>4</v>
      </c>
      <c r="E166" s="267" t="s">
        <v>2465</v>
      </c>
      <c r="F166" s="267" t="s">
        <v>2603</v>
      </c>
    </row>
    <row r="167" spans="1:6">
      <c r="A167" s="268" t="s">
        <v>391</v>
      </c>
      <c r="B167" s="267" t="s">
        <v>2605</v>
      </c>
      <c r="C167" s="268" t="s">
        <v>51</v>
      </c>
      <c r="D167" s="268">
        <v>4</v>
      </c>
      <c r="E167" s="267" t="s">
        <v>2465</v>
      </c>
      <c r="F167" s="267" t="s">
        <v>2603</v>
      </c>
    </row>
    <row r="168" spans="1:6">
      <c r="A168" s="268" t="s">
        <v>395</v>
      </c>
      <c r="B168" s="267" t="s">
        <v>2606</v>
      </c>
      <c r="C168" s="268" t="s">
        <v>51</v>
      </c>
      <c r="D168" s="268">
        <v>4</v>
      </c>
      <c r="E168" s="267" t="s">
        <v>2465</v>
      </c>
      <c r="F168" s="267" t="s">
        <v>2603</v>
      </c>
    </row>
    <row r="169" spans="1:6">
      <c r="A169" s="268" t="s">
        <v>385</v>
      </c>
      <c r="B169" s="267" t="s">
        <v>2607</v>
      </c>
      <c r="C169" s="268" t="s">
        <v>51</v>
      </c>
      <c r="D169" s="268">
        <v>4</v>
      </c>
      <c r="E169" s="267" t="s">
        <v>2465</v>
      </c>
      <c r="F169" s="267" t="s">
        <v>2603</v>
      </c>
    </row>
    <row r="170" spans="1:6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2465</v>
      </c>
      <c r="F170" s="267" t="s">
        <v>2603</v>
      </c>
    </row>
    <row r="171" spans="1:6">
      <c r="A171" s="268" t="s">
        <v>466</v>
      </c>
      <c r="B171" s="267" t="s">
        <v>2608</v>
      </c>
      <c r="C171" s="268" t="s">
        <v>51</v>
      </c>
      <c r="D171" s="268">
        <v>4</v>
      </c>
      <c r="E171" s="267" t="s">
        <v>2465</v>
      </c>
      <c r="F171" s="267" t="s">
        <v>2603</v>
      </c>
    </row>
    <row r="172" spans="1:6">
      <c r="A172" s="268" t="s">
        <v>469</v>
      </c>
      <c r="B172" s="267" t="s">
        <v>2609</v>
      </c>
      <c r="C172" s="268" t="s">
        <v>51</v>
      </c>
      <c r="D172" s="268">
        <v>4</v>
      </c>
      <c r="E172" s="267" t="s">
        <v>2465</v>
      </c>
      <c r="F172" s="267" t="s">
        <v>2603</v>
      </c>
    </row>
    <row r="173" spans="1:6">
      <c r="A173" s="268" t="s">
        <v>474</v>
      </c>
      <c r="B173" s="267" t="s">
        <v>2610</v>
      </c>
      <c r="C173" s="268" t="s">
        <v>51</v>
      </c>
      <c r="D173" s="268">
        <v>4</v>
      </c>
      <c r="E173" s="267" t="s">
        <v>2465</v>
      </c>
      <c r="F173" s="267" t="s">
        <v>2603</v>
      </c>
    </row>
    <row r="174" spans="1:6">
      <c r="A174" s="268" t="s">
        <v>476</v>
      </c>
      <c r="B174" s="267" t="s">
        <v>2611</v>
      </c>
      <c r="C174" s="268" t="s">
        <v>51</v>
      </c>
      <c r="D174" s="268">
        <v>4</v>
      </c>
      <c r="E174" s="267" t="s">
        <v>2465</v>
      </c>
      <c r="F174" s="267" t="s">
        <v>2603</v>
      </c>
    </row>
    <row r="175" spans="1:6">
      <c r="A175" s="268" t="s">
        <v>664</v>
      </c>
      <c r="B175" s="267" t="s">
        <v>2612</v>
      </c>
      <c r="C175" s="268" t="s">
        <v>51</v>
      </c>
      <c r="D175" s="268">
        <v>4</v>
      </c>
      <c r="E175" s="267" t="s">
        <v>2465</v>
      </c>
      <c r="F175" s="267" t="s">
        <v>2603</v>
      </c>
    </row>
    <row r="176" spans="1:6">
      <c r="A176" s="268" t="s">
        <v>440</v>
      </c>
      <c r="B176" s="267" t="s">
        <v>2613</v>
      </c>
      <c r="C176" s="268" t="s">
        <v>51</v>
      </c>
      <c r="D176" s="268">
        <v>6</v>
      </c>
      <c r="E176" s="267" t="s">
        <v>2465</v>
      </c>
      <c r="F176" s="267" t="s">
        <v>2466</v>
      </c>
    </row>
    <row r="177" spans="1:6">
      <c r="A177" s="268" t="s">
        <v>444</v>
      </c>
      <c r="B177" s="267" t="s">
        <v>2614</v>
      </c>
      <c r="C177" s="268" t="s">
        <v>51</v>
      </c>
      <c r="D177" s="268">
        <v>6</v>
      </c>
      <c r="E177" s="267" t="s">
        <v>2465</v>
      </c>
      <c r="F177" s="267" t="s">
        <v>2466</v>
      </c>
    </row>
    <row r="178" spans="1:6">
      <c r="A178" s="268" t="s">
        <v>446</v>
      </c>
      <c r="B178" s="267" t="s">
        <v>2615</v>
      </c>
      <c r="C178" s="268" t="s">
        <v>51</v>
      </c>
      <c r="D178" s="268">
        <v>6</v>
      </c>
      <c r="E178" s="267" t="s">
        <v>2465</v>
      </c>
      <c r="F178" s="267" t="s">
        <v>2466</v>
      </c>
    </row>
    <row r="179" spans="1:6">
      <c r="A179" s="268" t="s">
        <v>450</v>
      </c>
      <c r="B179" s="267" t="s">
        <v>2616</v>
      </c>
      <c r="C179" s="268" t="s">
        <v>51</v>
      </c>
      <c r="D179" s="268">
        <v>6</v>
      </c>
      <c r="E179" s="267" t="s">
        <v>2465</v>
      </c>
      <c r="F179" s="267" t="s">
        <v>2466</v>
      </c>
    </row>
    <row r="180" spans="1:6">
      <c r="A180" s="268" t="s">
        <v>452</v>
      </c>
      <c r="B180" s="267" t="s">
        <v>2617</v>
      </c>
      <c r="C180" s="268" t="s">
        <v>51</v>
      </c>
      <c r="D180" s="268">
        <v>6</v>
      </c>
      <c r="E180" s="267" t="s">
        <v>2465</v>
      </c>
      <c r="F180" s="267" t="s">
        <v>2466</v>
      </c>
    </row>
    <row r="181" spans="1:6">
      <c r="A181" s="268" t="s">
        <v>757</v>
      </c>
      <c r="B181" s="267" t="s">
        <v>2618</v>
      </c>
      <c r="C181" s="268" t="s">
        <v>51</v>
      </c>
      <c r="D181" s="268">
        <v>6</v>
      </c>
      <c r="E181" s="267" t="s">
        <v>2465</v>
      </c>
      <c r="F181" s="267" t="s">
        <v>2466</v>
      </c>
    </row>
    <row r="182" spans="1:6">
      <c r="A182" s="268" t="s">
        <v>759</v>
      </c>
      <c r="B182" s="267" t="s">
        <v>2619</v>
      </c>
      <c r="C182" s="268" t="s">
        <v>51</v>
      </c>
      <c r="D182" s="268">
        <v>6</v>
      </c>
      <c r="E182" s="267" t="s">
        <v>2465</v>
      </c>
      <c r="F182" s="267" t="s">
        <v>2466</v>
      </c>
    </row>
    <row r="183" spans="1:6">
      <c r="A183" s="268" t="s">
        <v>761</v>
      </c>
      <c r="B183" s="267" t="s">
        <v>2620</v>
      </c>
      <c r="C183" s="268" t="s">
        <v>51</v>
      </c>
      <c r="D183" s="268">
        <v>6</v>
      </c>
      <c r="E183" s="267" t="s">
        <v>2465</v>
      </c>
      <c r="F183" s="267" t="s">
        <v>2466</v>
      </c>
    </row>
    <row r="184" spans="1:6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2478</v>
      </c>
      <c r="F184" s="267" t="s">
        <v>2479</v>
      </c>
    </row>
    <row r="185" spans="1:6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2478</v>
      </c>
      <c r="F185" s="267" t="s">
        <v>2498</v>
      </c>
    </row>
    <row r="186" spans="1:6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2487</v>
      </c>
      <c r="F186" s="267" t="s">
        <v>2578</v>
      </c>
    </row>
    <row r="187" spans="1:6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2484</v>
      </c>
      <c r="F187" s="267" t="s">
        <v>2515</v>
      </c>
    </row>
    <row r="188" spans="1:6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2478</v>
      </c>
      <c r="F188" s="267" t="s">
        <v>2479</v>
      </c>
    </row>
    <row r="189" spans="1:6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2478</v>
      </c>
      <c r="F189" s="267" t="s">
        <v>2492</v>
      </c>
    </row>
    <row r="190" spans="1:6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2487</v>
      </c>
      <c r="F190" s="267" t="s">
        <v>2621</v>
      </c>
    </row>
    <row r="191" spans="1:6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2535</v>
      </c>
      <c r="F191" s="267" t="s">
        <v>2622</v>
      </c>
    </row>
    <row r="192" spans="1:6">
      <c r="A192" s="268" t="s">
        <v>965</v>
      </c>
      <c r="B192" s="267" t="s">
        <v>2623</v>
      </c>
      <c r="C192" s="268" t="s">
        <v>52</v>
      </c>
      <c r="D192" s="268">
        <v>7</v>
      </c>
      <c r="E192" s="267" t="s">
        <v>2478</v>
      </c>
      <c r="F192" s="267" t="s">
        <v>2486</v>
      </c>
    </row>
    <row r="193" spans="1:6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2478</v>
      </c>
      <c r="F193" s="267" t="s">
        <v>2486</v>
      </c>
    </row>
    <row r="194" spans="1:6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2489</v>
      </c>
      <c r="F194" s="267" t="s">
        <v>2567</v>
      </c>
    </row>
    <row r="195" spans="1:6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2484</v>
      </c>
      <c r="F195" s="267" t="s">
        <v>2515</v>
      </c>
    </row>
    <row r="196" spans="1:6">
      <c r="A196" s="268" t="s">
        <v>542</v>
      </c>
      <c r="B196" s="267" t="s">
        <v>2624</v>
      </c>
      <c r="C196" s="268" t="s">
        <v>54</v>
      </c>
      <c r="D196" s="268">
        <v>3</v>
      </c>
      <c r="E196" s="267" t="s">
        <v>2484</v>
      </c>
      <c r="F196" s="267" t="s">
        <v>2515</v>
      </c>
    </row>
    <row r="197" spans="1:6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2484</v>
      </c>
      <c r="F197" s="267" t="s">
        <v>2485</v>
      </c>
    </row>
    <row r="198" spans="1:6">
      <c r="A198" s="268" t="s">
        <v>2445</v>
      </c>
      <c r="B198" s="267" t="s">
        <v>2625</v>
      </c>
      <c r="C198" s="268" t="s">
        <v>57</v>
      </c>
      <c r="D198" s="268">
        <v>2</v>
      </c>
      <c r="E198" s="267" t="s">
        <v>2543</v>
      </c>
      <c r="F198" s="267" t="s">
        <v>2550</v>
      </c>
    </row>
    <row r="199" spans="1:6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2487</v>
      </c>
      <c r="F199" s="267" t="s">
        <v>2488</v>
      </c>
    </row>
    <row r="200" spans="1:6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2487</v>
      </c>
      <c r="F200" s="267" t="s">
        <v>2488</v>
      </c>
    </row>
    <row r="201" spans="1:6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2543</v>
      </c>
      <c r="F201" s="267" t="s">
        <v>2550</v>
      </c>
    </row>
    <row r="202" spans="1:6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2465</v>
      </c>
      <c r="F202" s="267" t="s">
        <v>2597</v>
      </c>
    </row>
    <row r="203" spans="1:6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2484</v>
      </c>
      <c r="F203" s="267" t="s">
        <v>549</v>
      </c>
    </row>
    <row r="204" spans="1:6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2489</v>
      </c>
      <c r="F204" s="267" t="s">
        <v>1492</v>
      </c>
    </row>
    <row r="205" spans="1:6">
      <c r="A205" s="268" t="s">
        <v>1369</v>
      </c>
      <c r="B205" s="267" t="s">
        <v>2626</v>
      </c>
      <c r="C205" s="268" t="s">
        <v>55</v>
      </c>
      <c r="D205" s="268">
        <v>2</v>
      </c>
      <c r="E205" s="267" t="s">
        <v>2535</v>
      </c>
      <c r="F205" s="267" t="s">
        <v>2536</v>
      </c>
    </row>
    <row r="206" spans="1:6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2484</v>
      </c>
      <c r="F206" s="267" t="s">
        <v>2512</v>
      </c>
    </row>
    <row r="207" spans="1:6">
      <c r="A207" s="268" t="s">
        <v>2448</v>
      </c>
      <c r="B207" s="267" t="s">
        <v>2627</v>
      </c>
      <c r="C207" s="268" t="s">
        <v>57</v>
      </c>
      <c r="D207" s="268">
        <v>2</v>
      </c>
      <c r="E207" s="267" t="s">
        <v>2543</v>
      </c>
      <c r="F207" s="267" t="s">
        <v>2550</v>
      </c>
    </row>
    <row r="208" spans="1:6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2465</v>
      </c>
      <c r="F208" s="267" t="s">
        <v>2149</v>
      </c>
    </row>
    <row r="209" spans="1:6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2478</v>
      </c>
      <c r="F209" s="267" t="s">
        <v>2482</v>
      </c>
    </row>
    <row r="210" spans="1:6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2484</v>
      </c>
      <c r="F210" s="267" t="s">
        <v>2574</v>
      </c>
    </row>
    <row r="211" spans="1:6">
      <c r="A211" s="268" t="s">
        <v>1024</v>
      </c>
      <c r="B211" s="267" t="s">
        <v>2628</v>
      </c>
      <c r="C211" s="268" t="s">
        <v>52</v>
      </c>
      <c r="D211" s="268">
        <v>2</v>
      </c>
      <c r="E211" s="267" t="s">
        <v>2478</v>
      </c>
      <c r="F211" s="267" t="s">
        <v>2482</v>
      </c>
    </row>
    <row r="212" spans="1:6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2535</v>
      </c>
      <c r="F212" s="267" t="s">
        <v>2536</v>
      </c>
    </row>
    <row r="213" spans="1:6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2478</v>
      </c>
      <c r="F213" s="267" t="s">
        <v>2500</v>
      </c>
    </row>
    <row r="214" spans="1:6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2484</v>
      </c>
      <c r="F214" s="267" t="s">
        <v>2485</v>
      </c>
    </row>
    <row r="215" spans="1:6">
      <c r="A215" s="268" t="s">
        <v>1028</v>
      </c>
      <c r="B215" s="267" t="s">
        <v>2629</v>
      </c>
      <c r="C215" s="268" t="s">
        <v>52</v>
      </c>
      <c r="D215" s="268">
        <v>2</v>
      </c>
      <c r="E215" s="267" t="s">
        <v>2478</v>
      </c>
      <c r="F215" s="267" t="s">
        <v>2482</v>
      </c>
    </row>
    <row r="216" spans="1:6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2535</v>
      </c>
      <c r="F216" s="267" t="s">
        <v>2536</v>
      </c>
    </row>
    <row r="217" spans="1:6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2489</v>
      </c>
      <c r="F217" s="267" t="s">
        <v>812</v>
      </c>
    </row>
    <row r="218" spans="1:6">
      <c r="A218" s="268" t="s">
        <v>875</v>
      </c>
      <c r="B218" s="267" t="s">
        <v>2630</v>
      </c>
      <c r="C218" s="268" t="s">
        <v>49</v>
      </c>
      <c r="D218" s="268">
        <v>9</v>
      </c>
      <c r="E218" s="267" t="s">
        <v>2489</v>
      </c>
      <c r="F218" s="267" t="s">
        <v>1492</v>
      </c>
    </row>
    <row r="219" spans="1:6">
      <c r="A219" s="268" t="s">
        <v>233</v>
      </c>
      <c r="B219" s="267" t="s">
        <v>2631</v>
      </c>
      <c r="C219" s="268" t="s">
        <v>54</v>
      </c>
      <c r="D219" s="268">
        <v>6</v>
      </c>
      <c r="E219" s="267" t="s">
        <v>2484</v>
      </c>
      <c r="F219" s="267" t="s">
        <v>549</v>
      </c>
    </row>
    <row r="220" spans="1:6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2487</v>
      </c>
      <c r="F220" s="267" t="s">
        <v>2488</v>
      </c>
    </row>
    <row r="221" spans="1:6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2487</v>
      </c>
      <c r="F221" s="267" t="s">
        <v>2488</v>
      </c>
    </row>
    <row r="222" spans="1:6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2487</v>
      </c>
      <c r="F222" s="267" t="s">
        <v>2488</v>
      </c>
    </row>
    <row r="223" spans="1:6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2487</v>
      </c>
      <c r="F223" s="267" t="s">
        <v>2488</v>
      </c>
    </row>
    <row r="224" spans="1:6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2487</v>
      </c>
      <c r="F224" s="267" t="s">
        <v>2488</v>
      </c>
    </row>
    <row r="225" spans="1:6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2487</v>
      </c>
      <c r="F225" s="267" t="s">
        <v>2488</v>
      </c>
    </row>
    <row r="226" spans="1:6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2487</v>
      </c>
      <c r="F226" s="267" t="s">
        <v>2488</v>
      </c>
    </row>
    <row r="227" spans="1:6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2487</v>
      </c>
      <c r="F227" s="267" t="s">
        <v>2488</v>
      </c>
    </row>
    <row r="228" spans="1:6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2487</v>
      </c>
      <c r="F228" s="267" t="s">
        <v>2488</v>
      </c>
    </row>
    <row r="229" spans="1:6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2487</v>
      </c>
      <c r="F229" s="267" t="s">
        <v>2488</v>
      </c>
    </row>
    <row r="230" spans="1:6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2487</v>
      </c>
      <c r="F230" s="267" t="s">
        <v>2488</v>
      </c>
    </row>
    <row r="231" spans="1:6">
      <c r="A231" s="268" t="s">
        <v>1207</v>
      </c>
      <c r="B231" s="267" t="s">
        <v>2632</v>
      </c>
      <c r="C231" s="268" t="s">
        <v>56</v>
      </c>
      <c r="D231" s="268">
        <v>4</v>
      </c>
      <c r="E231" s="267" t="s">
        <v>2487</v>
      </c>
      <c r="F231" s="267" t="s">
        <v>2541</v>
      </c>
    </row>
    <row r="232" spans="1:6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2535</v>
      </c>
      <c r="F232" s="267" t="s">
        <v>2536</v>
      </c>
    </row>
    <row r="233" spans="1:6">
      <c r="A233" s="268" t="s">
        <v>134</v>
      </c>
      <c r="B233" s="267" t="s">
        <v>2633</v>
      </c>
      <c r="C233" s="268" t="s">
        <v>45</v>
      </c>
      <c r="D233" s="268">
        <v>1</v>
      </c>
      <c r="E233" s="267" t="s">
        <v>139</v>
      </c>
      <c r="F233" s="267" t="s">
        <v>2634</v>
      </c>
    </row>
    <row r="234" spans="1:6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2634</v>
      </c>
    </row>
    <row r="235" spans="1:6">
      <c r="A235" s="268" t="s">
        <v>161</v>
      </c>
      <c r="B235" s="267" t="s">
        <v>2635</v>
      </c>
      <c r="C235" s="268" t="s">
        <v>45</v>
      </c>
      <c r="D235" s="268">
        <v>1</v>
      </c>
      <c r="E235" s="267" t="s">
        <v>139</v>
      </c>
      <c r="F235" s="267" t="s">
        <v>2634</v>
      </c>
    </row>
    <row r="236" spans="1:6">
      <c r="A236" s="268" t="s">
        <v>179</v>
      </c>
      <c r="B236" s="267" t="s">
        <v>2636</v>
      </c>
      <c r="C236" s="268" t="s">
        <v>45</v>
      </c>
      <c r="D236" s="268">
        <v>2</v>
      </c>
      <c r="E236" s="267" t="s">
        <v>139</v>
      </c>
      <c r="F236" s="267" t="s">
        <v>2637</v>
      </c>
    </row>
    <row r="237" spans="1:6">
      <c r="A237" s="268" t="s">
        <v>170</v>
      </c>
      <c r="B237" s="267" t="s">
        <v>2638</v>
      </c>
      <c r="C237" s="268" t="s">
        <v>45</v>
      </c>
      <c r="D237" s="268">
        <v>3</v>
      </c>
      <c r="E237" s="267" t="s">
        <v>139</v>
      </c>
      <c r="F237" s="267" t="s">
        <v>2638</v>
      </c>
    </row>
    <row r="238" spans="1:6">
      <c r="A238" s="268" t="s">
        <v>191</v>
      </c>
      <c r="B238" s="267" t="s">
        <v>2639</v>
      </c>
      <c r="C238" s="268" t="s">
        <v>49</v>
      </c>
      <c r="D238" s="268">
        <v>1</v>
      </c>
      <c r="E238" s="267" t="s">
        <v>2489</v>
      </c>
      <c r="F238" s="267" t="s">
        <v>2640</v>
      </c>
    </row>
    <row r="239" spans="1:6">
      <c r="A239" s="268" t="s">
        <v>201</v>
      </c>
      <c r="B239" s="267" t="s">
        <v>2641</v>
      </c>
      <c r="C239" s="268" t="s">
        <v>49</v>
      </c>
      <c r="D239" s="268">
        <v>2</v>
      </c>
      <c r="E239" s="267" t="s">
        <v>2489</v>
      </c>
      <c r="F239" s="267" t="s">
        <v>2567</v>
      </c>
    </row>
    <row r="240" spans="1:6">
      <c r="A240" s="268" t="s">
        <v>215</v>
      </c>
      <c r="B240" s="267" t="s">
        <v>2642</v>
      </c>
      <c r="C240" s="268" t="s">
        <v>49</v>
      </c>
      <c r="D240" s="268">
        <v>2</v>
      </c>
      <c r="E240" s="267" t="s">
        <v>2489</v>
      </c>
      <c r="F240" s="267" t="s">
        <v>2567</v>
      </c>
    </row>
    <row r="241" spans="1:6">
      <c r="A241" s="268" t="s">
        <v>284</v>
      </c>
      <c r="B241" s="267" t="s">
        <v>2643</v>
      </c>
      <c r="C241" s="268" t="s">
        <v>49</v>
      </c>
      <c r="D241" s="268">
        <v>4</v>
      </c>
      <c r="E241" s="267" t="s">
        <v>2489</v>
      </c>
      <c r="F241" s="267" t="s">
        <v>2580</v>
      </c>
    </row>
    <row r="242" spans="1:6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2489</v>
      </c>
      <c r="F242" s="267" t="s">
        <v>2490</v>
      </c>
    </row>
    <row r="243" spans="1:6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2489</v>
      </c>
      <c r="F243" s="267" t="s">
        <v>2490</v>
      </c>
    </row>
    <row r="244" spans="1:6">
      <c r="A244" s="268" t="s">
        <v>261</v>
      </c>
      <c r="B244" s="267" t="s">
        <v>2394</v>
      </c>
      <c r="C244" s="268" t="s">
        <v>49</v>
      </c>
      <c r="D244" s="268">
        <v>4</v>
      </c>
      <c r="E244" s="267" t="s">
        <v>2489</v>
      </c>
      <c r="F244" s="267" t="s">
        <v>2580</v>
      </c>
    </row>
    <row r="245" spans="1:6">
      <c r="A245" s="268" t="s">
        <v>883</v>
      </c>
      <c r="B245" s="267" t="s">
        <v>2644</v>
      </c>
      <c r="C245" s="268" t="s">
        <v>49</v>
      </c>
      <c r="D245" s="268">
        <v>4</v>
      </c>
      <c r="E245" s="267" t="s">
        <v>2489</v>
      </c>
      <c r="F245" s="267" t="s">
        <v>2580</v>
      </c>
    </row>
    <row r="246" spans="1:6">
      <c r="A246" s="268" t="s">
        <v>429</v>
      </c>
      <c r="B246" s="267" t="s">
        <v>2645</v>
      </c>
      <c r="C246" s="268" t="s">
        <v>49</v>
      </c>
      <c r="D246" s="268">
        <v>9</v>
      </c>
      <c r="E246" s="267" t="s">
        <v>2489</v>
      </c>
      <c r="F246" s="267" t="s">
        <v>1492</v>
      </c>
    </row>
    <row r="247" spans="1:6">
      <c r="A247" s="268" t="s">
        <v>436</v>
      </c>
      <c r="B247" s="267" t="s">
        <v>2646</v>
      </c>
      <c r="C247" s="268" t="s">
        <v>49</v>
      </c>
      <c r="D247" s="268">
        <v>9</v>
      </c>
      <c r="E247" s="267" t="s">
        <v>2489</v>
      </c>
      <c r="F247" s="267" t="s">
        <v>1492</v>
      </c>
    </row>
    <row r="248" spans="1:6">
      <c r="A248" s="268" t="s">
        <v>305</v>
      </c>
      <c r="B248" s="267" t="s">
        <v>2647</v>
      </c>
      <c r="C248" s="268" t="s">
        <v>49</v>
      </c>
      <c r="D248" s="268">
        <v>9</v>
      </c>
      <c r="E248" s="267" t="s">
        <v>2489</v>
      </c>
      <c r="F248" s="267" t="s">
        <v>1492</v>
      </c>
    </row>
    <row r="249" spans="1:6">
      <c r="A249" s="268" t="s">
        <v>877</v>
      </c>
      <c r="B249" s="267" t="s">
        <v>2648</v>
      </c>
      <c r="C249" s="268" t="s">
        <v>49</v>
      </c>
      <c r="D249" s="268">
        <v>9</v>
      </c>
      <c r="E249" s="267" t="s">
        <v>2489</v>
      </c>
      <c r="F249" s="267" t="s">
        <v>1492</v>
      </c>
    </row>
    <row r="250" spans="1:6">
      <c r="A250" s="268" t="s">
        <v>816</v>
      </c>
      <c r="B250" s="267" t="s">
        <v>2649</v>
      </c>
      <c r="C250" s="268" t="s">
        <v>49</v>
      </c>
      <c r="D250" s="268">
        <v>6</v>
      </c>
      <c r="E250" s="267" t="s">
        <v>2489</v>
      </c>
      <c r="F250" s="267" t="s">
        <v>812</v>
      </c>
    </row>
    <row r="251" spans="1:6">
      <c r="A251" s="268" t="s">
        <v>732</v>
      </c>
      <c r="B251" s="267" t="s">
        <v>2650</v>
      </c>
      <c r="C251" s="268" t="s">
        <v>49</v>
      </c>
      <c r="D251" s="268">
        <v>5</v>
      </c>
      <c r="E251" s="267" t="s">
        <v>2489</v>
      </c>
      <c r="F251" s="267" t="s">
        <v>2651</v>
      </c>
    </row>
    <row r="252" spans="1:6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2489</v>
      </c>
      <c r="F252" s="267" t="s">
        <v>2567</v>
      </c>
    </row>
    <row r="253" spans="1:6">
      <c r="A253" s="268" t="s">
        <v>212</v>
      </c>
      <c r="B253" s="267" t="s">
        <v>2652</v>
      </c>
      <c r="C253" s="268" t="s">
        <v>49</v>
      </c>
      <c r="D253" s="268">
        <v>2</v>
      </c>
      <c r="E253" s="267" t="s">
        <v>2489</v>
      </c>
      <c r="F253" s="267" t="s">
        <v>2567</v>
      </c>
    </row>
    <row r="254" spans="1:6">
      <c r="A254" s="268" t="s">
        <v>729</v>
      </c>
      <c r="B254" s="267" t="s">
        <v>2653</v>
      </c>
      <c r="C254" s="268" t="s">
        <v>49</v>
      </c>
      <c r="D254" s="268">
        <v>5</v>
      </c>
      <c r="E254" s="267" t="s">
        <v>2489</v>
      </c>
      <c r="F254" s="267" t="s">
        <v>2651</v>
      </c>
    </row>
    <row r="255" spans="1:6">
      <c r="A255" s="268" t="s">
        <v>747</v>
      </c>
      <c r="B255" s="267" t="s">
        <v>2654</v>
      </c>
      <c r="C255" s="268" t="s">
        <v>49</v>
      </c>
      <c r="D255" s="268">
        <v>5</v>
      </c>
      <c r="E255" s="267" t="s">
        <v>2489</v>
      </c>
      <c r="F255" s="267" t="s">
        <v>2651</v>
      </c>
    </row>
    <row r="256" spans="1:6">
      <c r="A256" s="268" t="s">
        <v>750</v>
      </c>
      <c r="B256" s="267" t="s">
        <v>2655</v>
      </c>
      <c r="C256" s="268" t="s">
        <v>49</v>
      </c>
      <c r="D256" s="268">
        <v>5</v>
      </c>
      <c r="E256" s="267" t="s">
        <v>2489</v>
      </c>
      <c r="F256" s="267" t="s">
        <v>2651</v>
      </c>
    </row>
    <row r="257" spans="1:6">
      <c r="A257" s="268" t="s">
        <v>753</v>
      </c>
      <c r="B257" s="267" t="s">
        <v>2656</v>
      </c>
      <c r="C257" s="268" t="s">
        <v>49</v>
      </c>
      <c r="D257" s="268">
        <v>9</v>
      </c>
      <c r="E257" s="267" t="s">
        <v>2489</v>
      </c>
      <c r="F257" s="267" t="s">
        <v>1492</v>
      </c>
    </row>
    <row r="258" spans="1:6">
      <c r="A258" s="268" t="s">
        <v>230</v>
      </c>
      <c r="B258" s="267" t="s">
        <v>2657</v>
      </c>
      <c r="C258" s="268" t="s">
        <v>49</v>
      </c>
      <c r="D258" s="268">
        <v>3</v>
      </c>
      <c r="E258" s="267" t="s">
        <v>2489</v>
      </c>
      <c r="F258" s="267" t="s">
        <v>2490</v>
      </c>
    </row>
    <row r="259" spans="1:6">
      <c r="A259" s="268" t="s">
        <v>872</v>
      </c>
      <c r="B259" s="267" t="s">
        <v>2393</v>
      </c>
      <c r="C259" s="268" t="s">
        <v>49</v>
      </c>
      <c r="D259" s="268">
        <v>3</v>
      </c>
      <c r="E259" s="267" t="s">
        <v>2489</v>
      </c>
      <c r="F259" s="267" t="s">
        <v>2490</v>
      </c>
    </row>
    <row r="260" spans="1:6">
      <c r="A260" s="268" t="s">
        <v>1032</v>
      </c>
      <c r="B260" s="267" t="s">
        <v>2658</v>
      </c>
      <c r="C260" s="268" t="s">
        <v>52</v>
      </c>
      <c r="D260" s="268">
        <v>2</v>
      </c>
      <c r="E260" s="267" t="s">
        <v>2478</v>
      </c>
      <c r="F260" s="267" t="s">
        <v>2482</v>
      </c>
    </row>
    <row r="261" spans="1:6">
      <c r="A261" s="268" t="s">
        <v>425</v>
      </c>
      <c r="B261" s="267" t="s">
        <v>2659</v>
      </c>
      <c r="C261" s="268" t="s">
        <v>50</v>
      </c>
      <c r="D261" s="268">
        <v>3</v>
      </c>
      <c r="E261" s="267" t="s">
        <v>2593</v>
      </c>
      <c r="F261" s="267" t="s">
        <v>2660</v>
      </c>
    </row>
    <row r="262" spans="1:6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2465</v>
      </c>
      <c r="F262" s="267" t="s">
        <v>2149</v>
      </c>
    </row>
    <row r="263" spans="1:6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2484</v>
      </c>
      <c r="F263" s="267" t="s">
        <v>549</v>
      </c>
    </row>
    <row r="264" spans="1:6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2489</v>
      </c>
      <c r="F264" s="267" t="s">
        <v>2567</v>
      </c>
    </row>
    <row r="265" spans="1:6">
      <c r="A265" s="268" t="s">
        <v>813</v>
      </c>
      <c r="B265" s="267" t="s">
        <v>2661</v>
      </c>
      <c r="C265" s="268" t="s">
        <v>49</v>
      </c>
      <c r="D265" s="268">
        <v>6</v>
      </c>
      <c r="E265" s="267" t="s">
        <v>2489</v>
      </c>
      <c r="F265" s="267" t="s">
        <v>812</v>
      </c>
    </row>
    <row r="266" spans="1:6">
      <c r="A266" s="268" t="s">
        <v>741</v>
      </c>
      <c r="B266" s="267" t="s">
        <v>2662</v>
      </c>
      <c r="C266" s="268" t="s">
        <v>49</v>
      </c>
      <c r="D266" s="268">
        <v>5</v>
      </c>
      <c r="E266" s="267" t="s">
        <v>2489</v>
      </c>
      <c r="F266" s="267" t="s">
        <v>2651</v>
      </c>
    </row>
    <row r="267" spans="1:6">
      <c r="A267" s="268" t="s">
        <v>744</v>
      </c>
      <c r="B267" s="267" t="s">
        <v>2663</v>
      </c>
      <c r="C267" s="268" t="s">
        <v>49</v>
      </c>
      <c r="D267" s="268">
        <v>5</v>
      </c>
      <c r="E267" s="267" t="s">
        <v>2489</v>
      </c>
      <c r="F267" s="267" t="s">
        <v>2651</v>
      </c>
    </row>
    <row r="268" spans="1:6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2593</v>
      </c>
      <c r="F268" s="267" t="s">
        <v>329</v>
      </c>
    </row>
    <row r="269" spans="1:6">
      <c r="A269" s="268" t="s">
        <v>330</v>
      </c>
      <c r="B269" s="267" t="s">
        <v>2664</v>
      </c>
      <c r="C269" s="268" t="s">
        <v>50</v>
      </c>
      <c r="D269" s="268">
        <v>2</v>
      </c>
      <c r="E269" s="267" t="s">
        <v>2593</v>
      </c>
      <c r="F269" s="267" t="s">
        <v>329</v>
      </c>
    </row>
    <row r="270" spans="1:6">
      <c r="A270" s="268" t="s">
        <v>318</v>
      </c>
      <c r="B270" s="267" t="s">
        <v>2665</v>
      </c>
      <c r="C270" s="268" t="s">
        <v>50</v>
      </c>
      <c r="D270" s="268">
        <v>2</v>
      </c>
      <c r="E270" s="267" t="s">
        <v>2593</v>
      </c>
      <c r="F270" s="267" t="s">
        <v>329</v>
      </c>
    </row>
    <row r="271" spans="1:6">
      <c r="A271" s="268" t="s">
        <v>706</v>
      </c>
      <c r="B271" s="267" t="s">
        <v>2666</v>
      </c>
      <c r="C271" s="268" t="s">
        <v>50</v>
      </c>
      <c r="D271" s="268">
        <v>3</v>
      </c>
      <c r="E271" s="267" t="s">
        <v>2593</v>
      </c>
      <c r="F271" s="267" t="s">
        <v>2660</v>
      </c>
    </row>
    <row r="272" spans="1:6">
      <c r="A272" s="268" t="s">
        <v>357</v>
      </c>
      <c r="B272" s="267" t="s">
        <v>2667</v>
      </c>
      <c r="C272" s="268" t="s">
        <v>50</v>
      </c>
      <c r="D272" s="268">
        <v>2</v>
      </c>
      <c r="E272" s="267" t="s">
        <v>2593</v>
      </c>
      <c r="F272" s="267" t="s">
        <v>329</v>
      </c>
    </row>
    <row r="273" spans="1:6">
      <c r="A273" s="268" t="s">
        <v>422</v>
      </c>
      <c r="B273" s="267" t="s">
        <v>2668</v>
      </c>
      <c r="C273" s="268" t="s">
        <v>50</v>
      </c>
      <c r="D273" s="268">
        <v>3</v>
      </c>
      <c r="E273" s="267" t="s">
        <v>2593</v>
      </c>
      <c r="F273" s="267" t="s">
        <v>2660</v>
      </c>
    </row>
    <row r="274" spans="1:6">
      <c r="A274" s="268" t="s">
        <v>1426</v>
      </c>
      <c r="B274" s="267" t="s">
        <v>2669</v>
      </c>
      <c r="C274" s="268" t="s">
        <v>50</v>
      </c>
      <c r="D274" s="268">
        <v>3</v>
      </c>
      <c r="E274" s="267" t="s">
        <v>2593</v>
      </c>
      <c r="F274" s="267" t="s">
        <v>2660</v>
      </c>
    </row>
    <row r="275" spans="1:6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2593</v>
      </c>
      <c r="F275" s="267" t="s">
        <v>329</v>
      </c>
    </row>
    <row r="276" spans="1:6">
      <c r="A276" s="268" t="s">
        <v>320</v>
      </c>
      <c r="B276" s="267" t="s">
        <v>2670</v>
      </c>
      <c r="C276" s="268" t="s">
        <v>50</v>
      </c>
      <c r="D276" s="268">
        <v>2</v>
      </c>
      <c r="E276" s="267" t="s">
        <v>2593</v>
      </c>
      <c r="F276" s="267" t="s">
        <v>329</v>
      </c>
    </row>
    <row r="277" spans="1:6">
      <c r="A277" s="268" t="s">
        <v>322</v>
      </c>
      <c r="B277" s="267" t="s">
        <v>2671</v>
      </c>
      <c r="C277" s="268" t="s">
        <v>50</v>
      </c>
      <c r="D277" s="268">
        <v>2</v>
      </c>
      <c r="E277" s="267" t="s">
        <v>2593</v>
      </c>
      <c r="F277" s="267" t="s">
        <v>329</v>
      </c>
    </row>
    <row r="278" spans="1:6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2593</v>
      </c>
      <c r="F278" s="267" t="s">
        <v>2660</v>
      </c>
    </row>
    <row r="279" spans="1:6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2593</v>
      </c>
      <c r="F279" s="267" t="s">
        <v>2660</v>
      </c>
    </row>
    <row r="280" spans="1:6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2593</v>
      </c>
      <c r="F280" s="267" t="s">
        <v>2660</v>
      </c>
    </row>
    <row r="281" spans="1:6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2593</v>
      </c>
      <c r="F281" s="267" t="s">
        <v>2660</v>
      </c>
    </row>
    <row r="282" spans="1:6">
      <c r="A282" s="268" t="s">
        <v>716</v>
      </c>
      <c r="B282" s="267" t="s">
        <v>2672</v>
      </c>
      <c r="C282" s="268" t="s">
        <v>50</v>
      </c>
      <c r="D282" s="268">
        <v>4</v>
      </c>
      <c r="E282" s="267" t="s">
        <v>2593</v>
      </c>
      <c r="F282" s="267" t="s">
        <v>2673</v>
      </c>
    </row>
    <row r="283" spans="1:6">
      <c r="A283" s="268" t="s">
        <v>719</v>
      </c>
      <c r="B283" s="267" t="s">
        <v>2674</v>
      </c>
      <c r="C283" s="268" t="s">
        <v>50</v>
      </c>
      <c r="D283" s="268">
        <v>4</v>
      </c>
      <c r="E283" s="267" t="s">
        <v>2593</v>
      </c>
      <c r="F283" s="267" t="s">
        <v>2673</v>
      </c>
    </row>
    <row r="284" spans="1:6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2593</v>
      </c>
      <c r="F284" s="267" t="s">
        <v>2673</v>
      </c>
    </row>
    <row r="285" spans="1:6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2593</v>
      </c>
      <c r="F285" s="267" t="s">
        <v>2594</v>
      </c>
    </row>
    <row r="286" spans="1:6">
      <c r="A286" s="268" t="s">
        <v>723</v>
      </c>
      <c r="B286" s="267" t="s">
        <v>2675</v>
      </c>
      <c r="C286" s="268" t="s">
        <v>50</v>
      </c>
      <c r="D286" s="268">
        <v>5</v>
      </c>
      <c r="E286" s="267" t="s">
        <v>2593</v>
      </c>
      <c r="F286" s="267" t="s">
        <v>2594</v>
      </c>
    </row>
    <row r="287" spans="1:6">
      <c r="A287" s="268" t="s">
        <v>726</v>
      </c>
      <c r="B287" s="267" t="s">
        <v>2676</v>
      </c>
      <c r="C287" s="268" t="s">
        <v>50</v>
      </c>
      <c r="D287" s="268">
        <v>5</v>
      </c>
      <c r="E287" s="267" t="s">
        <v>2593</v>
      </c>
      <c r="F287" s="267" t="s">
        <v>2594</v>
      </c>
    </row>
    <row r="288" spans="1:6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2593</v>
      </c>
      <c r="F288" s="267" t="s">
        <v>2594</v>
      </c>
    </row>
    <row r="289" spans="1:6">
      <c r="A289" s="268" t="s">
        <v>308</v>
      </c>
      <c r="B289" s="267" t="s">
        <v>2677</v>
      </c>
      <c r="C289" s="268" t="s">
        <v>50</v>
      </c>
      <c r="D289" s="268">
        <v>1</v>
      </c>
      <c r="E289" s="267" t="s">
        <v>2593</v>
      </c>
      <c r="F289" s="267" t="s">
        <v>2678</v>
      </c>
    </row>
    <row r="290" spans="1:6">
      <c r="A290" s="268" t="s">
        <v>669</v>
      </c>
      <c r="B290" s="267" t="s">
        <v>2679</v>
      </c>
      <c r="C290" s="268" t="s">
        <v>50</v>
      </c>
      <c r="D290" s="268">
        <v>3</v>
      </c>
      <c r="E290" s="267" t="s">
        <v>2593</v>
      </c>
      <c r="F290" s="267" t="s">
        <v>2660</v>
      </c>
    </row>
    <row r="291" spans="1:6">
      <c r="A291" s="268" t="s">
        <v>354</v>
      </c>
      <c r="B291" s="267" t="s">
        <v>2680</v>
      </c>
      <c r="C291" s="268" t="s">
        <v>50</v>
      </c>
      <c r="D291" s="268">
        <v>3</v>
      </c>
      <c r="E291" s="267" t="s">
        <v>2593</v>
      </c>
      <c r="F291" s="267" t="s">
        <v>2660</v>
      </c>
    </row>
    <row r="292" spans="1:6">
      <c r="A292" s="268" t="s">
        <v>333</v>
      </c>
      <c r="B292" s="267" t="s">
        <v>2681</v>
      </c>
      <c r="C292" s="268" t="s">
        <v>50</v>
      </c>
      <c r="D292" s="268">
        <v>2</v>
      </c>
      <c r="E292" s="267" t="s">
        <v>2593</v>
      </c>
      <c r="F292" s="267" t="s">
        <v>329</v>
      </c>
    </row>
    <row r="293" spans="1:6">
      <c r="A293" s="268" t="s">
        <v>687</v>
      </c>
      <c r="B293" s="267" t="s">
        <v>2682</v>
      </c>
      <c r="C293" s="268" t="s">
        <v>50</v>
      </c>
      <c r="D293" s="268">
        <v>1</v>
      </c>
      <c r="E293" s="267" t="s">
        <v>2593</v>
      </c>
      <c r="F293" s="267" t="s">
        <v>2678</v>
      </c>
    </row>
    <row r="294" spans="1:6">
      <c r="A294" s="268" t="s">
        <v>690</v>
      </c>
      <c r="B294" s="267" t="s">
        <v>2683</v>
      </c>
      <c r="C294" s="268" t="s">
        <v>50</v>
      </c>
      <c r="D294" s="268">
        <v>1</v>
      </c>
      <c r="E294" s="267" t="s">
        <v>2593</v>
      </c>
      <c r="F294" s="267" t="s">
        <v>2678</v>
      </c>
    </row>
    <row r="295" spans="1:6">
      <c r="A295" s="268" t="s">
        <v>694</v>
      </c>
      <c r="B295" s="267" t="s">
        <v>2684</v>
      </c>
      <c r="C295" s="268" t="s">
        <v>50</v>
      </c>
      <c r="D295" s="268">
        <v>1</v>
      </c>
      <c r="E295" s="267" t="s">
        <v>2593</v>
      </c>
      <c r="F295" s="267" t="s">
        <v>2678</v>
      </c>
    </row>
    <row r="296" spans="1:6">
      <c r="A296" s="268" t="s">
        <v>697</v>
      </c>
      <c r="B296" s="267" t="s">
        <v>2685</v>
      </c>
      <c r="C296" s="268" t="s">
        <v>50</v>
      </c>
      <c r="D296" s="268">
        <v>1</v>
      </c>
      <c r="E296" s="267" t="s">
        <v>2593</v>
      </c>
      <c r="F296" s="267" t="s">
        <v>2678</v>
      </c>
    </row>
    <row r="297" spans="1:6">
      <c r="A297" s="268" t="s">
        <v>700</v>
      </c>
      <c r="B297" s="267" t="s">
        <v>2686</v>
      </c>
      <c r="C297" s="268" t="s">
        <v>50</v>
      </c>
      <c r="D297" s="268">
        <v>1</v>
      </c>
      <c r="E297" s="267" t="s">
        <v>2593</v>
      </c>
      <c r="F297" s="267" t="s">
        <v>2678</v>
      </c>
    </row>
    <row r="298" spans="1:6">
      <c r="A298" s="268" t="s">
        <v>703</v>
      </c>
      <c r="B298" s="267" t="s">
        <v>2687</v>
      </c>
      <c r="C298" s="268" t="s">
        <v>50</v>
      </c>
      <c r="D298" s="268">
        <v>1</v>
      </c>
      <c r="E298" s="267" t="s">
        <v>2593</v>
      </c>
      <c r="F298" s="267" t="s">
        <v>2678</v>
      </c>
    </row>
    <row r="299" spans="1:6">
      <c r="A299" s="268" t="s">
        <v>359</v>
      </c>
      <c r="B299" s="267" t="s">
        <v>2688</v>
      </c>
      <c r="C299" s="268" t="s">
        <v>50</v>
      </c>
      <c r="D299" s="268">
        <v>5</v>
      </c>
      <c r="E299" s="267" t="s">
        <v>2593</v>
      </c>
      <c r="F299" s="267" t="s">
        <v>2594</v>
      </c>
    </row>
    <row r="300" spans="1:6">
      <c r="A300" s="268" t="s">
        <v>427</v>
      </c>
      <c r="B300" s="267" t="s">
        <v>2689</v>
      </c>
      <c r="C300" s="268" t="s">
        <v>50</v>
      </c>
      <c r="D300" s="268">
        <v>3</v>
      </c>
      <c r="E300" s="267" t="s">
        <v>2593</v>
      </c>
      <c r="F300" s="267" t="s">
        <v>2660</v>
      </c>
    </row>
    <row r="301" spans="1:6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2535</v>
      </c>
      <c r="F301" s="267" t="s">
        <v>2536</v>
      </c>
    </row>
    <row r="302" spans="1:6">
      <c r="A302" s="268" t="s">
        <v>2424</v>
      </c>
      <c r="B302" s="267" t="s">
        <v>2690</v>
      </c>
      <c r="C302" s="268" t="s">
        <v>52</v>
      </c>
      <c r="D302" s="268">
        <v>3</v>
      </c>
      <c r="E302" s="267" t="s">
        <v>2478</v>
      </c>
      <c r="F302" s="267" t="s">
        <v>2492</v>
      </c>
    </row>
    <row r="303" spans="1:6">
      <c r="A303" s="268" t="s">
        <v>2423</v>
      </c>
      <c r="B303" s="267" t="s">
        <v>2691</v>
      </c>
      <c r="C303" s="268" t="s">
        <v>52</v>
      </c>
      <c r="D303" s="268">
        <v>3</v>
      </c>
      <c r="E303" s="267" t="s">
        <v>2478</v>
      </c>
      <c r="F303" s="267" t="s">
        <v>2492</v>
      </c>
    </row>
    <row r="304" spans="1:6">
      <c r="A304" s="268" t="s">
        <v>2449</v>
      </c>
      <c r="B304" s="267" t="s">
        <v>2692</v>
      </c>
      <c r="C304" s="268" t="s">
        <v>57</v>
      </c>
      <c r="D304" s="268">
        <v>2</v>
      </c>
      <c r="E304" s="267" t="s">
        <v>2543</v>
      </c>
      <c r="F304" s="267" t="s">
        <v>2550</v>
      </c>
    </row>
    <row r="305" spans="1:6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2478</v>
      </c>
      <c r="F305" s="267" t="s">
        <v>2500</v>
      </c>
    </row>
    <row r="306" spans="1:6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2487</v>
      </c>
      <c r="F306" s="267" t="s">
        <v>2488</v>
      </c>
    </row>
    <row r="307" spans="1:6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2487</v>
      </c>
      <c r="F307" s="267" t="s">
        <v>2488</v>
      </c>
    </row>
    <row r="308" spans="1:6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2487</v>
      </c>
      <c r="F308" s="267" t="s">
        <v>2488</v>
      </c>
    </row>
    <row r="309" spans="1:6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2487</v>
      </c>
      <c r="F309" s="267" t="s">
        <v>2488</v>
      </c>
    </row>
    <row r="310" spans="1:6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2487</v>
      </c>
      <c r="F310" s="267" t="s">
        <v>2488</v>
      </c>
    </row>
    <row r="311" spans="1:6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2487</v>
      </c>
      <c r="F311" s="267" t="s">
        <v>2488</v>
      </c>
    </row>
    <row r="312" spans="1:6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2487</v>
      </c>
      <c r="F312" s="267" t="s">
        <v>2488</v>
      </c>
    </row>
    <row r="313" spans="1:6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2487</v>
      </c>
      <c r="F313" s="267" t="s">
        <v>2488</v>
      </c>
    </row>
    <row r="314" spans="1:6">
      <c r="A314" s="268" t="s">
        <v>1062</v>
      </c>
      <c r="B314" s="267" t="s">
        <v>2693</v>
      </c>
      <c r="C314" s="268" t="s">
        <v>54</v>
      </c>
      <c r="D314" s="268">
        <v>5</v>
      </c>
      <c r="E314" s="267" t="s">
        <v>2484</v>
      </c>
      <c r="F314" s="267" t="s">
        <v>2485</v>
      </c>
    </row>
    <row r="315" spans="1:6">
      <c r="A315" s="268" t="s">
        <v>1020</v>
      </c>
      <c r="B315" s="267" t="s">
        <v>2694</v>
      </c>
      <c r="C315" s="268" t="s">
        <v>52</v>
      </c>
      <c r="D315" s="268">
        <v>2</v>
      </c>
      <c r="E315" s="267" t="s">
        <v>2478</v>
      </c>
      <c r="F315" s="267" t="s">
        <v>2482</v>
      </c>
    </row>
    <row r="316" spans="1:6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2465</v>
      </c>
      <c r="F316" s="267" t="s">
        <v>2471</v>
      </c>
    </row>
    <row r="317" spans="1:6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2487</v>
      </c>
      <c r="F317" s="267" t="s">
        <v>2488</v>
      </c>
    </row>
    <row r="318" spans="1:6">
      <c r="A318" s="268" t="s">
        <v>2450</v>
      </c>
      <c r="B318" s="267" t="s">
        <v>2695</v>
      </c>
      <c r="C318" s="268" t="s">
        <v>57</v>
      </c>
      <c r="D318" s="268">
        <v>2</v>
      </c>
      <c r="E318" s="267" t="s">
        <v>2543</v>
      </c>
      <c r="F318" s="267" t="s">
        <v>2550</v>
      </c>
    </row>
    <row r="319" spans="1:6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2487</v>
      </c>
      <c r="F319" s="267" t="s">
        <v>2488</v>
      </c>
    </row>
    <row r="320" spans="1:6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2487</v>
      </c>
      <c r="F320" s="267" t="s">
        <v>2488</v>
      </c>
    </row>
    <row r="321" spans="1:6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2487</v>
      </c>
      <c r="F321" s="267" t="s">
        <v>2488</v>
      </c>
    </row>
    <row r="322" spans="1:6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2487</v>
      </c>
      <c r="F322" s="267" t="s">
        <v>2488</v>
      </c>
    </row>
    <row r="323" spans="1:6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2487</v>
      </c>
      <c r="F323" s="267" t="s">
        <v>2488</v>
      </c>
    </row>
    <row r="324" spans="1:6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2487</v>
      </c>
      <c r="F324" s="267" t="s">
        <v>2488</v>
      </c>
    </row>
    <row r="325" spans="1:6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2487</v>
      </c>
      <c r="F325" s="267" t="s">
        <v>2488</v>
      </c>
    </row>
    <row r="326" spans="1:6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2487</v>
      </c>
      <c r="F326" s="267" t="s">
        <v>2488</v>
      </c>
    </row>
    <row r="327" spans="1:6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2465</v>
      </c>
      <c r="F327" s="267" t="s">
        <v>2603</v>
      </c>
    </row>
    <row r="328" spans="1:6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2489</v>
      </c>
      <c r="F328" s="267" t="s">
        <v>1492</v>
      </c>
    </row>
    <row r="329" spans="1:6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2484</v>
      </c>
      <c r="F329" s="267" t="s">
        <v>2485</v>
      </c>
    </row>
    <row r="330" spans="1:6">
      <c r="A330" s="268" t="s">
        <v>157</v>
      </c>
      <c r="B330" s="267" t="s">
        <v>2696</v>
      </c>
      <c r="C330" s="268" t="s">
        <v>45</v>
      </c>
      <c r="D330" s="268">
        <v>1</v>
      </c>
      <c r="E330" s="267" t="s">
        <v>139</v>
      </c>
      <c r="F330" s="267" t="s">
        <v>2634</v>
      </c>
    </row>
    <row r="331" spans="1:6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2465</v>
      </c>
      <c r="F331" s="267" t="s">
        <v>370</v>
      </c>
    </row>
    <row r="332" spans="1:6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2478</v>
      </c>
      <c r="F332" s="267" t="s">
        <v>2500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2697</v>
      </c>
      <c r="G1" s="385" t="s">
        <v>72</v>
      </c>
      <c r="H1" s="386" t="s">
        <v>73</v>
      </c>
      <c r="I1" s="387" t="s">
        <v>2698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35</v>
      </c>
      <c r="E5" s="297">
        <f>COUNTIF(URS確認!M:M,"&lt;"&amp;A5+1)</f>
        <v>12</v>
      </c>
      <c r="F5" s="297">
        <f t="shared" si="0"/>
        <v>23</v>
      </c>
      <c r="G5" s="318">
        <f>COUNTIF(URS確認!K:K,"&lt;"&amp;A5+1)/C5</f>
        <v>9.5628415300546443E-2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6.2841530054644795E-2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35</v>
      </c>
      <c r="E6" s="83">
        <f>COUNTIF(URS確認!M:M,"&lt;"&amp;A6+1)</f>
        <v>13</v>
      </c>
      <c r="F6" s="83">
        <f t="shared" si="0"/>
        <v>22</v>
      </c>
      <c r="G6" s="339">
        <f>COUNTIF(URS確認!K:K,"&lt;"&amp;A6+1)/C6</f>
        <v>9.5628415300546443E-2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6.0109289617486336E-2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44</v>
      </c>
      <c r="E7" s="297">
        <f>COUNTIF(URS確認!M:M,"&lt;"&amp;A7+1)</f>
        <v>18</v>
      </c>
      <c r="F7" s="297">
        <f t="shared" si="0"/>
        <v>26</v>
      </c>
      <c r="G7" s="318">
        <f>COUNTIF(URS確認!K:K,"&lt;"&amp;A7+1)/C7</f>
        <v>0.12021857923497267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7.1038251366120214E-2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56</v>
      </c>
      <c r="E8" s="297">
        <f>COUNTIF(URS確認!M:M,"&lt;"&amp;A8+1)</f>
        <v>19</v>
      </c>
      <c r="F8" s="297">
        <f t="shared" si="0"/>
        <v>37</v>
      </c>
      <c r="G8" s="318">
        <f>COUNTIF(URS確認!K:K,"&lt;"&amp;A8+1)/C8</f>
        <v>0.15300546448087432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0.10109289617486339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56</v>
      </c>
      <c r="E9" s="297">
        <f>COUNTIF(URS確認!M:M,"&lt;"&amp;A9+1)</f>
        <v>19</v>
      </c>
      <c r="F9" s="297">
        <f t="shared" si="0"/>
        <v>37</v>
      </c>
      <c r="G9" s="318">
        <f>COUNTIF(URS確認!K:K,"&lt;"&amp;A9+1)/C9</f>
        <v>0.15217391304347827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0.10054347826086957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56</v>
      </c>
      <c r="E10" s="297">
        <f>COUNTIF(URS確認!M:M,"&lt;"&amp;A10+1)</f>
        <v>19</v>
      </c>
      <c r="F10" s="297">
        <f t="shared" si="0"/>
        <v>37</v>
      </c>
      <c r="G10" s="318">
        <f>COUNTIF(URS確認!K:K,"&lt;"&amp;A10+1)/C10</f>
        <v>0.15217391304347827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0.10054347826086957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56</v>
      </c>
      <c r="E11" s="83">
        <f>COUNTIF(URS確認!M:M,"&lt;"&amp;A11+1)</f>
        <v>19</v>
      </c>
      <c r="F11" s="83">
        <f t="shared" si="0"/>
        <v>37</v>
      </c>
      <c r="G11" s="339">
        <f>COUNTIF(URS確認!K:K,"&lt;"&amp;A11+1)/C11</f>
        <v>0.15217391304347827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0.10054347826086957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56</v>
      </c>
      <c r="E12" s="297">
        <f>COUNTIF(URS確認!M:M,"&lt;"&amp;A12+1)</f>
        <v>19</v>
      </c>
      <c r="F12" s="297">
        <f t="shared" si="0"/>
        <v>37</v>
      </c>
      <c r="G12" s="318">
        <f>COUNTIF(URS確認!K:K,"&lt;"&amp;A12+1)/C12</f>
        <v>0.15217391304347827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0.10054347826086957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56</v>
      </c>
      <c r="E13" s="297">
        <f>COUNTIF(URS確認!M:M,"&lt;"&amp;A13+1)</f>
        <v>19</v>
      </c>
      <c r="F13" s="297">
        <f t="shared" si="0"/>
        <v>37</v>
      </c>
      <c r="G13" s="318">
        <f>COUNTIF(URS確認!K:K,"&lt;"&amp;A13+1)/C13</f>
        <v>0.15217391304347827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0.10054347826086957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56</v>
      </c>
      <c r="E14" s="297">
        <f>COUNTIF(URS確認!M:M,"&lt;"&amp;A14+1)</f>
        <v>21</v>
      </c>
      <c r="F14" s="297">
        <f t="shared" si="0"/>
        <v>35</v>
      </c>
      <c r="G14" s="318">
        <f>COUNTIF(URS確認!K:K,"&lt;"&amp;A14+1)/C14</f>
        <v>0.15217391304347827</v>
      </c>
      <c r="H14" s="318">
        <f>COUNTIF(URS確認!M:M,"&lt;"&amp;A14+1)/C14</f>
        <v>5.7065217391304345E-2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56</v>
      </c>
      <c r="E15" s="297">
        <f>COUNTIF(URS確認!M:M,"&lt;"&amp;A15+1)</f>
        <v>21</v>
      </c>
      <c r="F15" s="297">
        <f t="shared" si="0"/>
        <v>35</v>
      </c>
      <c r="G15" s="318">
        <f>COUNTIF(URS確認!K:K,"&lt;"&amp;A15+1)/C15</f>
        <v>0.15217391304347827</v>
      </c>
      <c r="H15" s="318">
        <f>COUNTIF(URS確認!M:M,"&lt;"&amp;A15+1)/C15</f>
        <v>5.7065217391304345E-2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56</v>
      </c>
      <c r="E16" s="83">
        <f>COUNTIF(URS確認!M:M,"&lt;"&amp;A16+1)</f>
        <v>21</v>
      </c>
      <c r="F16" s="83">
        <f t="shared" si="0"/>
        <v>35</v>
      </c>
      <c r="G16" s="339">
        <f>COUNTIF(URS確認!K:K,"&lt;"&amp;A16+1)/C16</f>
        <v>0.15217391304347827</v>
      </c>
      <c r="H16" s="339">
        <f>COUNTIF(URS確認!M:M,"&lt;"&amp;A16+1)/C16</f>
        <v>5.7065217391304345E-2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56</v>
      </c>
      <c r="E17" s="297">
        <f>COUNTIF(URS確認!M:M,"&lt;"&amp;A17+1)</f>
        <v>21</v>
      </c>
      <c r="F17" s="297">
        <f t="shared" si="0"/>
        <v>35</v>
      </c>
      <c r="G17" s="318">
        <f>COUNTIF(URS確認!K:K,"&lt;"&amp;A17+1)/C17</f>
        <v>0.15217391304347827</v>
      </c>
      <c r="H17" s="318">
        <f>COUNTIF(URS確認!M:M,"&lt;"&amp;A17+1)/C17</f>
        <v>5.7065217391304345E-2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56</v>
      </c>
      <c r="E18" s="297">
        <f>COUNTIF(URS確認!M:M,"&lt;"&amp;A18+1)</f>
        <v>21</v>
      </c>
      <c r="F18" s="297">
        <f t="shared" si="0"/>
        <v>35</v>
      </c>
      <c r="G18" s="318">
        <f>COUNTIF(URS確認!K:K,"&lt;"&amp;A18+1)/C18</f>
        <v>0.15217391304347827</v>
      </c>
      <c r="H18" s="318">
        <f>COUNTIF(URS確認!M:M,"&lt;"&amp;A18+1)/C18</f>
        <v>5.7065217391304345E-2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56</v>
      </c>
      <c r="E19" s="297">
        <f>COUNTIF(URS確認!M:M,"&lt;"&amp;A19+1)</f>
        <v>21</v>
      </c>
      <c r="F19" s="297">
        <f t="shared" si="0"/>
        <v>35</v>
      </c>
      <c r="G19" s="318">
        <f>COUNTIF(URS確認!K:K,"&lt;"&amp;A19+1)/C19</f>
        <v>0.15217391304347827</v>
      </c>
      <c r="H19" s="318">
        <f>COUNTIF(URS確認!M:M,"&lt;"&amp;A19+1)/C19</f>
        <v>5.7065217391304345E-2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56</v>
      </c>
      <c r="E20" s="297">
        <f>COUNTIF(URS確認!M:M,"&lt;"&amp;A20+1)</f>
        <v>21</v>
      </c>
      <c r="F20" s="297">
        <f t="shared" si="0"/>
        <v>35</v>
      </c>
      <c r="G20" s="318">
        <f>COUNTIF(URS確認!K:K,"&lt;"&amp;A20+1)/C20</f>
        <v>0.15217391304347827</v>
      </c>
      <c r="H20" s="318">
        <f>COUNTIF(URS確認!M:M,"&lt;"&amp;A20+1)/C20</f>
        <v>5.7065217391304345E-2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56</v>
      </c>
      <c r="E21" s="83">
        <f>COUNTIF(URS確認!M:M,"&lt;"&amp;A21+1)</f>
        <v>21</v>
      </c>
      <c r="F21" s="83">
        <f t="shared" si="0"/>
        <v>35</v>
      </c>
      <c r="G21" s="339">
        <f>COUNTIF(URS確認!K:K,"&lt;"&amp;A21+1)/C21</f>
        <v>0.15217391304347827</v>
      </c>
      <c r="H21" s="339">
        <f>COUNTIF(URS確認!M:M,"&lt;"&amp;A21+1)/C21</f>
        <v>5.7065217391304345E-2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549</v>
      </c>
      <c r="D22" s="107">
        <f>COUNTIF(URS確認!K:K,"&lt;"&amp;A22+1)</f>
        <v>56</v>
      </c>
      <c r="E22" s="107">
        <f>COUNTIF(URS確認!M:M,"&lt;"&amp;A22+1)</f>
        <v>22</v>
      </c>
      <c r="F22" s="107">
        <f t="shared" si="0"/>
        <v>34</v>
      </c>
      <c r="G22" s="388">
        <f>COUNTIF(URS確認!K:K,"&lt;"&amp;A22+1)/C22</f>
        <v>0.10200364298724955</v>
      </c>
      <c r="H22" s="388">
        <f>COUNTIF(URS確認!M:M,"&lt;"&amp;A22+1)/C22</f>
        <v>4.0072859744990891E-2</v>
      </c>
      <c r="I22" s="388">
        <f>表格1_5[[#This Row],[累計預估達成率]]-表格1_5[[#This Row],[累計實際達成率]]</f>
        <v>6.1930783242258661E-2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549</v>
      </c>
      <c r="D23" s="110">
        <f>COUNTIF(URS確認!K:K,"&lt;"&amp;A23+1)</f>
        <v>56</v>
      </c>
      <c r="E23" s="110">
        <f>COUNTIF(URS確認!M:M,"&lt;"&amp;A23+1)</f>
        <v>22</v>
      </c>
      <c r="F23" s="110">
        <f t="shared" si="0"/>
        <v>34</v>
      </c>
      <c r="G23" s="389">
        <f>COUNTIF(URS確認!K:K,"&lt;"&amp;A23+1)/C23</f>
        <v>0.10200364298724955</v>
      </c>
      <c r="H23" s="389">
        <f>COUNTIF(URS確認!M:M,"&lt;"&amp;A23+1)/C23</f>
        <v>4.0072859744990891E-2</v>
      </c>
      <c r="I23" s="389">
        <f>表格1_5[[#This Row],[累計預估達成率]]-表格1_5[[#This Row],[累計實際達成率]]</f>
        <v>6.1930783242258661E-2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549</v>
      </c>
      <c r="D24" s="110">
        <f>COUNTIF(URS確認!K:K,"&lt;"&amp;A24+1)</f>
        <v>56</v>
      </c>
      <c r="E24" s="110">
        <f>COUNTIF(URS確認!M:M,"&lt;"&amp;A24+1)</f>
        <v>22</v>
      </c>
      <c r="F24" s="110">
        <f t="shared" si="0"/>
        <v>34</v>
      </c>
      <c r="G24" s="389">
        <f>COUNTIF(URS確認!K:K,"&lt;"&amp;A24+1)/C24</f>
        <v>0.10200364298724955</v>
      </c>
      <c r="H24" s="389">
        <f>COUNTIF(URS確認!M:M,"&lt;"&amp;A24+1)/C24</f>
        <v>4.0072859744990891E-2</v>
      </c>
      <c r="I24" s="389">
        <f>表格1_5[[#This Row],[累計預估達成率]]-表格1_5[[#This Row],[累計實際達成率]]</f>
        <v>6.1930783242258661E-2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549</v>
      </c>
      <c r="D25" s="115">
        <f>COUNTIF(URS確認!K:K,"&lt;"&amp;A25+1)</f>
        <v>56</v>
      </c>
      <c r="E25" s="115">
        <f>COUNTIF(URS確認!M:M,"&lt;"&amp;A25+1)</f>
        <v>22</v>
      </c>
      <c r="F25" s="115">
        <f t="shared" si="0"/>
        <v>34</v>
      </c>
      <c r="G25" s="390">
        <f>COUNTIF(URS確認!K:K,"&lt;"&amp;A25+1)/C25</f>
        <v>0.10200364298724955</v>
      </c>
      <c r="H25" s="390">
        <f>COUNTIF(URS確認!M:M,"&lt;"&amp;A25+1)/C25</f>
        <v>4.0072859744990891E-2</v>
      </c>
      <c r="I25" s="390">
        <f>表格1_5[[#This Row],[累計預估達成率]]-表格1_5[[#This Row],[累計實際達成率]]</f>
        <v>6.1930783242258661E-2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424</v>
      </c>
      <c r="D26" s="117">
        <f>COUNTIF(URS確認!K:K,"&lt;"&amp;A26+1)</f>
        <v>56</v>
      </c>
      <c r="E26" s="117">
        <f>COUNTIF(URS確認!M:M,"&lt;"&amp;A26+1)</f>
        <v>30</v>
      </c>
      <c r="F26" s="117">
        <f t="shared" si="0"/>
        <v>26</v>
      </c>
      <c r="G26" s="391">
        <f>COUNTIF(URS確認!K:K,"&lt;"&amp;A26+1)/C26</f>
        <v>0.13207547169811321</v>
      </c>
      <c r="H26" s="391">
        <f>COUNTIF(URS確認!M:M,"&lt;"&amp;A26+1)/C26</f>
        <v>7.0754716981132074E-2</v>
      </c>
      <c r="I26" s="391">
        <f>表格1_5[[#This Row],[累計預估達成率]]-表格1_5[[#This Row],[累計實際達成率]]</f>
        <v>6.1320754716981132E-2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424</v>
      </c>
      <c r="D27" s="115">
        <f>COUNTIF(URS確認!K:K,"&lt;"&amp;A27+1)</f>
        <v>65</v>
      </c>
      <c r="E27" s="115">
        <f>COUNTIF(URS確認!M:M,"&lt;"&amp;A27+1)</f>
        <v>35</v>
      </c>
      <c r="F27" s="115">
        <f t="shared" si="0"/>
        <v>30</v>
      </c>
      <c r="G27" s="390">
        <f>COUNTIF(URS確認!K:K,"&lt;"&amp;A27+1)/C27</f>
        <v>0.15330188679245282</v>
      </c>
      <c r="H27" s="390">
        <f>COUNTIF(URS確認!M:M,"&lt;"&amp;A27+1)/C27</f>
        <v>8.254716981132075E-2</v>
      </c>
      <c r="I27" s="390">
        <f>表格1_5[[#This Row],[累計預估達成率]]-表格1_5[[#This Row],[累計實際達成率]]</f>
        <v>7.0754716981132074E-2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424</v>
      </c>
      <c r="D28" s="297">
        <f>COUNTIF(URS確認!K:K,"&lt;"&amp;A28+1)</f>
        <v>71</v>
      </c>
      <c r="E28" s="297">
        <f>COUNTIF(URS確認!M:M,"&lt;"&amp;A28+1)</f>
        <v>36</v>
      </c>
      <c r="F28" s="297">
        <f t="shared" si="0"/>
        <v>35</v>
      </c>
      <c r="G28" s="318">
        <f>COUNTIF(URS確認!K:K,"&lt;"&amp;A28+1)/C28</f>
        <v>0.16745283018867924</v>
      </c>
      <c r="H28" s="318">
        <f>COUNTIF(URS確認!M:M,"&lt;"&amp;A28+1)/C28</f>
        <v>8.4905660377358486E-2</v>
      </c>
      <c r="I28" s="318">
        <f>表格1_5[[#This Row],[累計預估達成率]]-表格1_5[[#This Row],[累計實際達成率]]</f>
        <v>8.254716981132075E-2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424</v>
      </c>
      <c r="D29" s="297">
        <f>COUNTIF(URS確認!K:K,"&lt;"&amp;A29+1)</f>
        <v>77</v>
      </c>
      <c r="E29" s="297">
        <f>COUNTIF(URS確認!M:M,"&lt;"&amp;A29+1)</f>
        <v>36</v>
      </c>
      <c r="F29" s="297">
        <f t="shared" si="0"/>
        <v>41</v>
      </c>
      <c r="G29" s="318">
        <f>COUNTIF(URS確認!K:K,"&lt;"&amp;A29+1)/C29</f>
        <v>0.18160377358490565</v>
      </c>
      <c r="H29" s="318">
        <f>COUNTIF(URS確認!M:M,"&lt;"&amp;A29+1)/C29</f>
        <v>8.4905660377358486E-2</v>
      </c>
      <c r="I29" s="318">
        <f>表格1_5[[#This Row],[累計預估達成率]]-表格1_5[[#This Row],[累計實際達成率]]</f>
        <v>9.6698113207547162E-2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424</v>
      </c>
      <c r="D30" s="297">
        <f>COUNTIF(URS確認!K:K,"&lt;"&amp;A30+1)</f>
        <v>81</v>
      </c>
      <c r="E30" s="297">
        <f>COUNTIF(URS確認!M:M,"&lt;"&amp;A30+1)</f>
        <v>37</v>
      </c>
      <c r="F30" s="297">
        <f t="shared" si="0"/>
        <v>44</v>
      </c>
      <c r="G30" s="318">
        <f>COUNTIF(URS確認!K:K,"&lt;"&amp;A30+1)/C30</f>
        <v>0.19103773584905662</v>
      </c>
      <c r="H30" s="318">
        <f>COUNTIF(URS確認!M:M,"&lt;"&amp;A30+1)/C30</f>
        <v>8.7264150943396221E-2</v>
      </c>
      <c r="I30" s="318">
        <f>表格1_5[[#This Row],[累計預估達成率]]-表格1_5[[#This Row],[累計實際達成率]]</f>
        <v>0.1037735849056604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424</v>
      </c>
      <c r="D31" s="83">
        <f>COUNTIF(URS確認!K:K,"&lt;"&amp;A31+1)</f>
        <v>85</v>
      </c>
      <c r="E31" s="83">
        <f>COUNTIF(URS確認!M:M,"&lt;"&amp;A31+1)</f>
        <v>39</v>
      </c>
      <c r="F31" s="83">
        <f t="shared" si="0"/>
        <v>46</v>
      </c>
      <c r="G31" s="339">
        <f>COUNTIF(URS確認!K:K,"&lt;"&amp;A31+1)/C31</f>
        <v>0.20047169811320756</v>
      </c>
      <c r="H31" s="339">
        <f>COUNTIF(URS確認!M:M,"&lt;"&amp;A31+1)/C31</f>
        <v>9.1981132075471692E-2</v>
      </c>
      <c r="I31" s="339">
        <f>表格1_5[[#This Row],[累計預估達成率]]-表格1_5[[#This Row],[累計實際達成率]]</f>
        <v>0.10849056603773587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424</v>
      </c>
      <c r="D32" s="129">
        <f>COUNTIF(URS確認!K:K,"&lt;"&amp;A32+1)</f>
        <v>90</v>
      </c>
      <c r="E32" s="129">
        <f>COUNTIF(URS確認!M:M,"&lt;"&amp;A32+1)</f>
        <v>40</v>
      </c>
      <c r="F32" s="129">
        <f t="shared" si="0"/>
        <v>50</v>
      </c>
      <c r="G32" s="392">
        <f>COUNTIF(URS確認!K:K,"&lt;"&amp;A32+1)/C32</f>
        <v>0.21226415094339623</v>
      </c>
      <c r="H32" s="392">
        <f>COUNTIF(URS確認!M:M,"&lt;"&amp;A32+1)/C32</f>
        <v>9.4339622641509441E-2</v>
      </c>
      <c r="I32" s="392">
        <f>表格1_5[[#This Row],[累計預估達成率]]-表格1_5[[#This Row],[累計實際達成率]]</f>
        <v>0.11792452830188679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424</v>
      </c>
      <c r="D33" s="297">
        <f>COUNTIF(URS確認!K:K,"&lt;"&amp;A33+1)</f>
        <v>94</v>
      </c>
      <c r="E33" s="297">
        <f>COUNTIF(URS確認!M:M,"&lt;"&amp;A33+1)</f>
        <v>44</v>
      </c>
      <c r="F33" s="297">
        <f t="shared" si="0"/>
        <v>50</v>
      </c>
      <c r="G33" s="318">
        <f>COUNTIF(URS確認!K:K,"&lt;"&amp;A33+1)/C33</f>
        <v>0.22169811320754718</v>
      </c>
      <c r="H33" s="318">
        <f>COUNTIF(URS確認!M:M,"&lt;"&amp;A33+1)/C33</f>
        <v>0.10377358490566038</v>
      </c>
      <c r="I33" s="318">
        <f>表格1_5[[#This Row],[累計預估達成率]]-表格1_5[[#This Row],[累計實際達成率]]</f>
        <v>0.11792452830188679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424</v>
      </c>
      <c r="D34" s="297">
        <f>COUNTIF(URS確認!K:K,"&lt;"&amp;A34+1)</f>
        <v>97</v>
      </c>
      <c r="E34" s="297">
        <f>COUNTIF(URS確認!M:M,"&lt;"&amp;A34+1)</f>
        <v>44</v>
      </c>
      <c r="F34" s="297">
        <f t="shared" si="0"/>
        <v>53</v>
      </c>
      <c r="G34" s="318">
        <f>COUNTIF(URS確認!K:K,"&lt;"&amp;A34+1)/C34</f>
        <v>0.22877358490566038</v>
      </c>
      <c r="H34" s="318">
        <f>COUNTIF(URS確認!M:M,"&lt;"&amp;A34+1)/C34</f>
        <v>0.10377358490566038</v>
      </c>
      <c r="I34" s="318">
        <f>表格1_5[[#This Row],[累計預估達成率]]-表格1_5[[#This Row],[累計實際達成率]]</f>
        <v>0.125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424</v>
      </c>
      <c r="D35" s="130">
        <f>COUNTIF(URS確認!K:K,"&lt;"&amp;A35+1)</f>
        <v>104</v>
      </c>
      <c r="E35" s="130">
        <f>COUNTIF(URS確認!M:M,"&lt;"&amp;A35+1)</f>
        <v>46</v>
      </c>
      <c r="F35" s="130">
        <f t="shared" si="0"/>
        <v>58</v>
      </c>
      <c r="G35" s="393">
        <f>COUNTIF(URS確認!K:K,"&lt;"&amp;A35+1)/C35</f>
        <v>0.24528301886792453</v>
      </c>
      <c r="H35" s="393">
        <f>COUNTIF(URS確認!M:M,"&lt;"&amp;A35+1)/C35</f>
        <v>0.10849056603773585</v>
      </c>
      <c r="I35" s="393">
        <f>表格1_5[[#This Row],[累計預估達成率]]-表格1_5[[#This Row],[累計實際達成率]]</f>
        <v>0.13679245283018868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424</v>
      </c>
      <c r="D36" s="131">
        <f>COUNTIF(URS確認!K:K,"&lt;"&amp;A36+1)</f>
        <v>109</v>
      </c>
      <c r="E36" s="131">
        <f>COUNTIF(URS確認!M:M,"&lt;"&amp;A36+1)</f>
        <v>46</v>
      </c>
      <c r="F36" s="131">
        <f t="shared" si="0"/>
        <v>63</v>
      </c>
      <c r="G36" s="394">
        <f>COUNTIF(URS確認!K:K,"&lt;"&amp;A36+1)/C36</f>
        <v>0.25707547169811323</v>
      </c>
      <c r="H36" s="394">
        <f>COUNTIF(URS確認!M:M,"&lt;"&amp;A36+1)/C36</f>
        <v>0.10849056603773585</v>
      </c>
      <c r="I36" s="394">
        <f>表格1_5[[#This Row],[累計預估達成率]]-表格1_5[[#This Row],[累計實際達成率]]</f>
        <v>0.14858490566037738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424</v>
      </c>
      <c r="D37" s="142">
        <f>COUNTIF(URS確認!K:K,"&lt;"&amp;A37+1)</f>
        <v>120</v>
      </c>
      <c r="E37" s="142">
        <f>COUNTIF(URS確認!M:M,"&lt;"&amp;A37+1)</f>
        <v>52</v>
      </c>
      <c r="F37" s="142">
        <f t="shared" si="0"/>
        <v>68</v>
      </c>
      <c r="G37" s="395">
        <f>COUNTIF(URS確認!K:K,"&lt;"&amp;A37+1)/C37</f>
        <v>0.28301886792452829</v>
      </c>
      <c r="H37" s="395">
        <f>COUNTIF(URS確認!M:M,"&lt;"&amp;A37+1)/C37</f>
        <v>0.12264150943396226</v>
      </c>
      <c r="I37" s="395">
        <f>表格1_5[[#This Row],[累計預估達成率]]-表格1_5[[#This Row],[累計實際達成率]]</f>
        <v>0.16037735849056603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424</v>
      </c>
      <c r="D38" s="142">
        <f>COUNTIF(URS確認!K:K,"&lt;"&amp;A38+1)</f>
        <v>147</v>
      </c>
      <c r="E38" s="142">
        <f>COUNTIF(URS確認!M:M,"&lt;"&amp;A38+1)</f>
        <v>56</v>
      </c>
      <c r="F38" s="142">
        <f t="shared" si="0"/>
        <v>91</v>
      </c>
      <c r="G38" s="395">
        <f>COUNTIF(URS確認!K:K,"&lt;"&amp;A38+1)/C38</f>
        <v>0.34669811320754718</v>
      </c>
      <c r="H38" s="395">
        <f>COUNTIF(URS確認!M:M,"&lt;"&amp;A38+1)/C38</f>
        <v>0.13207547169811321</v>
      </c>
      <c r="I38" s="395">
        <f>表格1_5[[#This Row],[累計預估達成率]]-表格1_5[[#This Row],[累計實際達成率]]</f>
        <v>0.21462264150943397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424</v>
      </c>
      <c r="D39" s="83">
        <f>COUNTIF(URS確認!K:K,"&lt;"&amp;A39+1)</f>
        <v>164</v>
      </c>
      <c r="E39" s="83">
        <f>COUNTIF(URS確認!M:M,"&lt;"&amp;A39+1)</f>
        <v>74</v>
      </c>
      <c r="F39" s="83">
        <f t="shared" si="0"/>
        <v>90</v>
      </c>
      <c r="G39" s="339">
        <f>COUNTIF(URS確認!K:K,"&lt;"&amp;A39+1)/C39</f>
        <v>0.3867924528301887</v>
      </c>
      <c r="H39" s="339">
        <f>COUNTIF(URS確認!M:M,"&lt;"&amp;A39+1)/C39</f>
        <v>0.17452830188679244</v>
      </c>
      <c r="I39" s="339">
        <f>表格1_5[[#This Row],[累計預估達成率]]-表格1_5[[#This Row],[累計實際達成率]]</f>
        <v>0.21226415094339626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424</v>
      </c>
      <c r="D40" s="83">
        <f>COUNTIF(URS確認!K:K,"&lt;"&amp;A40+1)</f>
        <v>194</v>
      </c>
      <c r="E40" s="83">
        <f>COUNTIF(URS確認!M:M,"&lt;"&amp;A40+1)</f>
        <v>106</v>
      </c>
      <c r="F40" s="83">
        <f t="shared" si="0"/>
        <v>88</v>
      </c>
      <c r="G40" s="339">
        <f>COUNTIF(URS確認!K:K,"&lt;"&amp;A40+1)/C40</f>
        <v>0.45754716981132076</v>
      </c>
      <c r="H40" s="339">
        <f>COUNTIF(URS確認!M:M,"&lt;"&amp;A40+1)/C40</f>
        <v>0.25</v>
      </c>
      <c r="I40" s="339">
        <f>表格1_5[[#This Row],[累計預估達成率]]-表格1_5[[#This Row],[累計實際達成率]]</f>
        <v>0.20754716981132076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424</v>
      </c>
      <c r="D41" s="83">
        <f>COUNTIF(URS確認!K:K,"&lt;"&amp;A41+1)</f>
        <v>221</v>
      </c>
      <c r="E41" s="83">
        <f>COUNTIF(URS確認!M:M,"&lt;"&amp;A41+1)</f>
        <v>127</v>
      </c>
      <c r="F41" s="83">
        <f t="shared" si="0"/>
        <v>94</v>
      </c>
      <c r="G41" s="339">
        <f>COUNTIF(URS確認!K:K,"&lt;"&amp;A41+1)/C41</f>
        <v>0.52122641509433965</v>
      </c>
      <c r="H41" s="339">
        <f>COUNTIF(URS確認!M:M,"&lt;"&amp;A41+1)/C41</f>
        <v>0.29952830188679247</v>
      </c>
      <c r="I41" s="339">
        <f>表格1_5[[#This Row],[累計預估達成率]]-表格1_5[[#This Row],[累計實際達成率]]</f>
        <v>0.22169811320754718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424</v>
      </c>
      <c r="D42" s="83">
        <f>COUNTIF(URS確認!K:K,"&lt;"&amp;A42+1)</f>
        <v>230</v>
      </c>
      <c r="E42" s="83">
        <f>COUNTIF(URS確認!M:M,"&lt;"&amp;A42+1)</f>
        <v>139</v>
      </c>
      <c r="F42" s="83">
        <f t="shared" si="0"/>
        <v>91</v>
      </c>
      <c r="G42" s="339">
        <f>COUNTIF(URS確認!K:K,"&lt;"&amp;A42+1)/C42</f>
        <v>0.54245283018867929</v>
      </c>
      <c r="H42" s="339">
        <f>COUNTIF(URS確認!M:M,"&lt;"&amp;A42+1)/C42</f>
        <v>0.32783018867924529</v>
      </c>
      <c r="I42" s="339">
        <f>表格1_5[[#This Row],[累計預估達成率]]-表格1_5[[#This Row],[累計實際達成率]]</f>
        <v>0.214622641509434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2699</v>
      </c>
    </row>
    <row r="46" spans="1:9" ht="15" customHeight="1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2697</v>
      </c>
      <c r="G46" s="385" t="s">
        <v>72</v>
      </c>
      <c r="H46" s="386" t="s">
        <v>73</v>
      </c>
      <c r="I46" s="387" t="s">
        <v>2698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2697</v>
      </c>
      <c r="G59" s="385" t="s">
        <v>72</v>
      </c>
      <c r="H59" s="386" t="s">
        <v>73</v>
      </c>
      <c r="I59" s="387" t="s">
        <v>2698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COUNTIF(URS確認!$L$88:$L$526,"&lt;"&amp;A60+1)-23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COUNTIF(URS確認!$L$88:$L$526,"&lt;"&amp;A61+1)-23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COUNTIF(URS確認!$L$88:$L$526,"&lt;"&amp;A62+1)-23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COUNTIF(URS確認!$L$88:$L$526,"&lt;"&amp;A63+1)-23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COUNTIF(URS確認!$L$88:$L$526,"&lt;"&amp;A64+1)-23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COUNTIF(URS確認!$L$88:$L$526,"&lt;"&amp;A65+1)-23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COUNTIF(URS確認!$L$88:$L$526,"&lt;"&amp;A66+1)-23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COUNTIF(URS確認!$L$88:$L$526,"&lt;"&amp;A67+1)-23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COUNTIF(URS確認!$L$88:$L$526,"&lt;"&amp;A68+1)-23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COUNTIF(URS確認!$L$88:$L$526,"&lt;"&amp;A69+1)-23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COUNTIF(URS確認!$L$88:$L$526,"&lt;"&amp;A70+1)-23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COUNTIF(URS確認!$L$88:$L$526,"&lt;"&amp;A71+1)-23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COUNTIF(URS確認!$L$88:$L$526,"&lt;"&amp;A72+1)-23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COUNTIF(URS確認!$L$88:$L$526,"&lt;"&amp;A73+1)-23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>
      <c r="B4" s="187" t="s">
        <v>858</v>
      </c>
      <c r="C4" s="177" t="s">
        <v>2700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>
      <c r="B5" s="187" t="s">
        <v>860</v>
      </c>
      <c r="C5" s="177" t="s">
        <v>2392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>
      <c r="A8" s="207">
        <v>6</v>
      </c>
      <c r="B8" s="203" t="s">
        <v>872</v>
      </c>
      <c r="C8" s="179" t="s">
        <v>2393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875</v>
      </c>
      <c r="C9" s="175" t="s">
        <v>2701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>
      <c r="B10" s="187" t="s">
        <v>877</v>
      </c>
      <c r="C10" s="177" t="s">
        <v>2702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>
      <c r="B11" s="187" t="s">
        <v>880</v>
      </c>
      <c r="C11" s="177" t="s">
        <v>2703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>
      <c r="B12" s="187" t="s">
        <v>883</v>
      </c>
      <c r="C12" s="177" t="s">
        <v>2395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>
      <c r="B13" s="195" t="s">
        <v>885</v>
      </c>
      <c r="C13" s="196" t="s">
        <v>2396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>
      <c r="A14" s="207">
        <v>8</v>
      </c>
      <c r="B14" s="181" t="s">
        <v>887</v>
      </c>
      <c r="C14" s="193" t="s">
        <v>2497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889</v>
      </c>
      <c r="C15" s="177" t="s">
        <v>2704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891</v>
      </c>
      <c r="C16" s="177" t="s">
        <v>2705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893</v>
      </c>
      <c r="C17" s="177" t="s">
        <v>2706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895</v>
      </c>
      <c r="C18" s="177" t="s">
        <v>2707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897</v>
      </c>
      <c r="C19" s="177" t="s">
        <v>2708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899</v>
      </c>
      <c r="C20" s="177" t="s">
        <v>2709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901</v>
      </c>
      <c r="C21" s="196" t="s">
        <v>2710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903</v>
      </c>
      <c r="C22" s="193" t="s">
        <v>2711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905</v>
      </c>
      <c r="C23" s="177" t="s">
        <v>2712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907</v>
      </c>
      <c r="C24" s="177" t="s">
        <v>2713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909</v>
      </c>
      <c r="C25" s="177" t="s">
        <v>2714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953</v>
      </c>
      <c r="C33" s="177" t="s">
        <v>2539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957</v>
      </c>
      <c r="C34" s="196" t="s">
        <v>2715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2716</v>
      </c>
      <c r="C1" s="111" t="s">
        <v>2717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2718</v>
      </c>
      <c r="M1" s="90">
        <v>44410</v>
      </c>
    </row>
    <row r="2" spans="1:13">
      <c r="A2" s="85" t="s">
        <v>2719</v>
      </c>
      <c r="C2" s="86" t="s">
        <v>2720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2719</v>
      </c>
      <c r="C3" s="93" t="s">
        <v>2721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2719</v>
      </c>
      <c r="C4" s="93" t="s">
        <v>2722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2723</v>
      </c>
      <c r="C5" s="86" t="s">
        <v>2724</v>
      </c>
      <c r="D5" s="92">
        <v>3</v>
      </c>
      <c r="E5" s="92" t="s">
        <v>2725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2723</v>
      </c>
      <c r="B6" s="85" t="s">
        <v>47</v>
      </c>
      <c r="C6" s="93" t="s">
        <v>2726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2723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2727</v>
      </c>
      <c r="K7" s="91">
        <v>2</v>
      </c>
      <c r="L7" s="91">
        <v>2</v>
      </c>
      <c r="M7" s="91">
        <v>2</v>
      </c>
    </row>
    <row r="8" spans="1:13">
      <c r="A8" s="85" t="s">
        <v>2723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2723</v>
      </c>
      <c r="B9" s="85" t="s">
        <v>47</v>
      </c>
      <c r="C9" s="93" t="s">
        <v>12</v>
      </c>
      <c r="D9" s="92" t="s">
        <v>2728</v>
      </c>
      <c r="E9" s="91" t="s">
        <v>2727</v>
      </c>
      <c r="F9" s="91" t="s">
        <v>2727</v>
      </c>
      <c r="G9" s="91">
        <v>2</v>
      </c>
      <c r="H9" s="91" t="s">
        <v>2727</v>
      </c>
      <c r="I9" s="91">
        <v>2</v>
      </c>
      <c r="J9" s="91" t="s">
        <v>2727</v>
      </c>
      <c r="K9" s="91" t="s">
        <v>2727</v>
      </c>
      <c r="L9" s="91">
        <v>2</v>
      </c>
      <c r="M9" s="91">
        <v>2</v>
      </c>
    </row>
    <row r="10" spans="1:13">
      <c r="A10" s="85" t="s">
        <v>2723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2728</v>
      </c>
      <c r="H10" s="91" t="s">
        <v>2725</v>
      </c>
      <c r="I10" s="92" t="s">
        <v>2728</v>
      </c>
      <c r="J10" s="91" t="s">
        <v>2725</v>
      </c>
      <c r="K10" s="91" t="s">
        <v>2725</v>
      </c>
      <c r="L10" s="91">
        <v>2</v>
      </c>
      <c r="M10" s="91">
        <v>2</v>
      </c>
    </row>
    <row r="11" spans="1:13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2727</v>
      </c>
      <c r="F11" s="91">
        <v>2</v>
      </c>
      <c r="G11" s="92" t="s">
        <v>2728</v>
      </c>
      <c r="H11" s="92" t="s">
        <v>2729</v>
      </c>
      <c r="I11" s="91">
        <v>2</v>
      </c>
      <c r="J11" s="91" t="s">
        <v>2727</v>
      </c>
      <c r="K11" s="92">
        <v>4</v>
      </c>
      <c r="M11" s="91">
        <v>2</v>
      </c>
    </row>
    <row r="12" spans="1:13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2728</v>
      </c>
      <c r="H12" s="91" t="s">
        <v>2730</v>
      </c>
      <c r="I12" s="94" t="s">
        <v>2727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1465</v>
      </c>
      <c r="B14" s="85" t="s">
        <v>48</v>
      </c>
      <c r="C14" s="93" t="s">
        <v>535</v>
      </c>
      <c r="D14" s="94" t="s">
        <v>2725</v>
      </c>
      <c r="E14" s="94" t="s">
        <v>2725</v>
      </c>
      <c r="F14" s="95" t="s">
        <v>2729</v>
      </c>
    </row>
    <row r="15" spans="1:13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2727</v>
      </c>
      <c r="F15" s="95" t="s">
        <v>2728</v>
      </c>
      <c r="G15" s="95" t="s">
        <v>2728</v>
      </c>
      <c r="H15" s="94">
        <v>2</v>
      </c>
      <c r="I15" s="94" t="s">
        <v>2727</v>
      </c>
      <c r="J15" s="94" t="s">
        <v>2727</v>
      </c>
      <c r="K15" s="95" t="s">
        <v>2728</v>
      </c>
      <c r="L15" s="94">
        <v>2</v>
      </c>
      <c r="M15" s="94">
        <v>2</v>
      </c>
    </row>
    <row r="16" spans="1:13">
      <c r="A16" s="85" t="s">
        <v>1465</v>
      </c>
      <c r="B16" s="85" t="s">
        <v>2731</v>
      </c>
      <c r="C16" s="93" t="s">
        <v>27</v>
      </c>
      <c r="I16" s="94">
        <v>2</v>
      </c>
      <c r="J16" s="91">
        <v>1</v>
      </c>
      <c r="K16" s="94" t="s">
        <v>2727</v>
      </c>
      <c r="L16" s="94"/>
      <c r="M16" s="94">
        <v>2</v>
      </c>
    </row>
    <row r="17" spans="1:13">
      <c r="A17" s="85" t="s">
        <v>1465</v>
      </c>
      <c r="B17" s="85" t="s">
        <v>2731</v>
      </c>
      <c r="C17" s="93" t="s">
        <v>15</v>
      </c>
      <c r="G17" s="91">
        <v>1</v>
      </c>
      <c r="I17" s="95" t="s">
        <v>2729</v>
      </c>
      <c r="J17" s="95">
        <v>4</v>
      </c>
      <c r="K17" s="94" t="s">
        <v>2727</v>
      </c>
      <c r="L17" s="94"/>
      <c r="M17" s="94">
        <v>2</v>
      </c>
    </row>
    <row r="18" spans="1:13">
      <c r="A18" s="85" t="s">
        <v>1465</v>
      </c>
      <c r="B18" s="85" t="s">
        <v>2731</v>
      </c>
      <c r="C18" s="93" t="s">
        <v>20</v>
      </c>
      <c r="I18" s="94" t="s">
        <v>2725</v>
      </c>
      <c r="J18" s="94">
        <v>2</v>
      </c>
      <c r="K18" s="91" t="s">
        <v>2730</v>
      </c>
      <c r="M18" s="94">
        <v>2</v>
      </c>
    </row>
    <row r="19" spans="1:13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1006</v>
      </c>
      <c r="B20" s="85" t="s">
        <v>48</v>
      </c>
      <c r="C20" s="86" t="s">
        <v>25</v>
      </c>
      <c r="M20" s="94">
        <v>2</v>
      </c>
    </row>
    <row r="21" spans="1:13">
      <c r="A21" s="85" t="s">
        <v>1006</v>
      </c>
      <c r="B21" s="85" t="s">
        <v>48</v>
      </c>
      <c r="C21" s="86" t="s">
        <v>21</v>
      </c>
      <c r="M21" s="94">
        <v>2</v>
      </c>
    </row>
    <row r="22" spans="1:13">
      <c r="A22" s="85" t="s">
        <v>2344</v>
      </c>
      <c r="B22" s="85" t="s">
        <v>48</v>
      </c>
      <c r="C22" s="93" t="s">
        <v>235</v>
      </c>
      <c r="H22" s="91">
        <v>1</v>
      </c>
      <c r="J22" s="91" t="s">
        <v>2732</v>
      </c>
      <c r="K22" s="95" t="s">
        <v>2728</v>
      </c>
      <c r="M22" s="94">
        <v>2</v>
      </c>
    </row>
    <row r="23" spans="1:13">
      <c r="A23" s="85" t="s">
        <v>2344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2732</v>
      </c>
      <c r="M23" s="94">
        <v>2</v>
      </c>
    </row>
    <row r="24" spans="1:13">
      <c r="A24" s="85" t="s">
        <v>2344</v>
      </c>
      <c r="B24" s="85" t="s">
        <v>48</v>
      </c>
      <c r="C24" s="86" t="s">
        <v>28</v>
      </c>
      <c r="M24" s="94">
        <v>2</v>
      </c>
    </row>
    <row r="25" spans="1:13">
      <c r="A25" s="85" t="s">
        <v>2344</v>
      </c>
      <c r="B25" s="85" t="s">
        <v>48</v>
      </c>
      <c r="C25" s="86" t="s">
        <v>2341</v>
      </c>
      <c r="M25" s="91">
        <v>1</v>
      </c>
    </row>
    <row r="26" spans="1:13">
      <c r="A26" s="85" t="s">
        <v>2344</v>
      </c>
      <c r="B26" s="85" t="s">
        <v>48</v>
      </c>
      <c r="C26" s="86" t="s">
        <v>2359</v>
      </c>
      <c r="M26" s="94">
        <v>2</v>
      </c>
    </row>
    <row r="29" spans="1:13" hidden="1">
      <c r="A29" s="85" t="s">
        <v>2733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2733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2733</v>
      </c>
      <c r="C31" s="86" t="s">
        <v>2734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2733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2733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2733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2733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2735</v>
      </c>
    </row>
    <row r="38" spans="1:13">
      <c r="B38" s="85">
        <v>2</v>
      </c>
      <c r="C38" s="85" t="s">
        <v>2736</v>
      </c>
    </row>
    <row r="39" spans="1:13">
      <c r="B39" s="85">
        <v>3</v>
      </c>
      <c r="C39" s="85" t="s">
        <v>2737</v>
      </c>
    </row>
    <row r="40" spans="1:13">
      <c r="B40" s="85">
        <v>4</v>
      </c>
      <c r="C40" s="112" t="s">
        <v>2738</v>
      </c>
    </row>
    <row r="41" spans="1:13">
      <c r="B41" s="87"/>
      <c r="C41" s="85" t="s">
        <v>2739</v>
      </c>
    </row>
    <row r="42" spans="1:13" ht="15.75" customHeight="1">
      <c r="B42" s="85" t="s">
        <v>2740</v>
      </c>
      <c r="C42" s="104" t="s">
        <v>2741</v>
      </c>
    </row>
    <row r="43" spans="1:13" ht="15.75" customHeight="1">
      <c r="B43" s="85" t="s">
        <v>1012</v>
      </c>
      <c r="C43" s="104" t="s">
        <v>2742</v>
      </c>
    </row>
    <row r="45" spans="1:13" ht="15.75" customHeight="1">
      <c r="C45" s="105" t="s">
        <v>2743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張金龍</cp:lastModifiedBy>
  <dcterms:created xsi:type="dcterms:W3CDTF">2021-07-06T08:20:49Z</dcterms:created>
  <dcterms:modified xsi:type="dcterms:W3CDTF">2021-12-22T07:54:29Z</dcterms:modified>
</cp:coreProperties>
</file>